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72B0B1D0-26F6-40B2-8932-A255927A8A2B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  <definedName name="ExterneDaten_4" localSheetId="6" hidden="1">Kennzahlen!$S$1:$U$238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2" l="1"/>
  <c r="L3" i="12"/>
  <c r="L4" i="12"/>
  <c r="L5" i="12"/>
  <c r="L6" i="12"/>
  <c r="L7" i="12"/>
  <c r="L8" i="12"/>
  <c r="E3" i="12"/>
  <c r="E4" i="12"/>
  <c r="E5" i="12"/>
  <c r="E6" i="12"/>
  <c r="E7" i="12"/>
  <c r="E8" i="12"/>
  <c r="E2" i="12"/>
  <c r="H221" i="24"/>
  <c r="H276" i="24"/>
  <c r="H277" i="24"/>
  <c r="H278" i="24"/>
  <c r="H279" i="24"/>
  <c r="H320" i="24"/>
  <c r="H368" i="24"/>
  <c r="H381" i="24"/>
  <c r="H382" i="24"/>
  <c r="H409" i="24"/>
  <c r="H410" i="24"/>
  <c r="H427" i="24"/>
  <c r="H199" i="24"/>
  <c r="H139" i="24"/>
  <c r="C598" i="24"/>
  <c r="C837" i="24"/>
  <c r="C606" i="24"/>
  <c r="H144" i="24"/>
  <c r="H607" i="24"/>
  <c r="H650" i="24"/>
  <c r="H649" i="24"/>
  <c r="H647" i="24"/>
  <c r="H646" i="24"/>
  <c r="H841" i="24"/>
  <c r="H840" i="24"/>
  <c r="H839" i="24"/>
  <c r="H598" i="24"/>
  <c r="H722" i="24"/>
  <c r="H844" i="24"/>
  <c r="H753" i="24"/>
  <c r="H659" i="24"/>
  <c r="H655" i="24"/>
  <c r="H838" i="24"/>
  <c r="H879" i="24"/>
  <c r="H837" i="24"/>
  <c r="H836" i="24"/>
  <c r="H710" i="24"/>
  <c r="H114" i="24"/>
  <c r="H606" i="24"/>
  <c r="H597" i="24"/>
  <c r="H1057" i="6"/>
  <c r="H773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6" i="6"/>
  <c r="B1337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C809" i="6"/>
  <c r="I809" i="6" s="1"/>
  <c r="C810" i="6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7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21" i="6"/>
  <c r="G322" i="6"/>
  <c r="G325" i="6"/>
  <c r="G326" i="6"/>
  <c r="G327" i="6"/>
  <c r="G328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4" i="6"/>
  <c r="G355" i="6"/>
  <c r="G356" i="6"/>
  <c r="G357" i="6"/>
  <c r="G359" i="6"/>
  <c r="G360" i="6"/>
  <c r="G361" i="6"/>
  <c r="G362" i="6"/>
  <c r="G363" i="6"/>
  <c r="G364" i="6"/>
  <c r="G365" i="6"/>
  <c r="G369" i="6"/>
  <c r="G372" i="6"/>
  <c r="G373" i="6"/>
  <c r="G374" i="6"/>
  <c r="G375" i="6"/>
  <c r="G376" i="6"/>
  <c r="G377" i="6"/>
  <c r="G383" i="6"/>
  <c r="G384" i="6"/>
  <c r="G385" i="6"/>
  <c r="G387" i="6"/>
  <c r="G388" i="6"/>
  <c r="G389" i="6"/>
  <c r="G390" i="6"/>
  <c r="G391" i="6"/>
  <c r="G392" i="6"/>
  <c r="G393" i="6"/>
  <c r="G394" i="6"/>
  <c r="G395" i="6"/>
  <c r="G396" i="6"/>
  <c r="G397" i="6"/>
  <c r="G399" i="6"/>
  <c r="G400" i="6"/>
  <c r="G401" i="6"/>
  <c r="G402" i="6"/>
  <c r="G403" i="6"/>
  <c r="G404" i="6"/>
  <c r="G405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2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7" i="6"/>
  <c r="G508" i="6"/>
  <c r="G509" i="6"/>
  <c r="G510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3" i="6"/>
  <c r="G554" i="6"/>
  <c r="G555" i="6"/>
  <c r="G556" i="6"/>
  <c r="G557" i="6"/>
  <c r="G558" i="6"/>
  <c r="G560" i="6"/>
  <c r="G561" i="6"/>
  <c r="G562" i="6"/>
  <c r="G563" i="6"/>
  <c r="G564" i="6"/>
  <c r="G565" i="6"/>
  <c r="G567" i="6"/>
  <c r="G569" i="6"/>
  <c r="G570" i="6"/>
  <c r="G571" i="6"/>
  <c r="G573" i="6"/>
  <c r="G574" i="6"/>
  <c r="G575" i="6"/>
  <c r="G576" i="6"/>
  <c r="G577" i="6"/>
  <c r="G578" i="6"/>
  <c r="G579" i="6"/>
  <c r="G580" i="6"/>
  <c r="G582" i="6"/>
  <c r="G583" i="6"/>
  <c r="G584" i="6"/>
  <c r="G585" i="6"/>
  <c r="G586" i="6"/>
  <c r="G587" i="6"/>
  <c r="G589" i="6"/>
  <c r="G590" i="6"/>
  <c r="G593" i="6"/>
  <c r="G595" i="6"/>
  <c r="G597" i="6"/>
  <c r="G598" i="6"/>
  <c r="G599" i="6"/>
  <c r="G600" i="6"/>
  <c r="G601" i="6"/>
  <c r="G602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20" i="6"/>
  <c r="G621" i="6"/>
  <c r="G623" i="6"/>
  <c r="G624" i="6"/>
  <c r="G625" i="6"/>
  <c r="G626" i="6"/>
  <c r="G629" i="6"/>
  <c r="G630" i="6"/>
  <c r="G631" i="6"/>
  <c r="G633" i="6"/>
  <c r="G634" i="6"/>
  <c r="G635" i="6"/>
  <c r="G638" i="6"/>
  <c r="G639" i="6"/>
  <c r="G640" i="6"/>
  <c r="G641" i="6"/>
  <c r="G642" i="6"/>
  <c r="G643" i="6"/>
  <c r="G644" i="6"/>
  <c r="G645" i="6"/>
  <c r="G648" i="6"/>
  <c r="G651" i="6"/>
  <c r="G652" i="6"/>
  <c r="G653" i="6"/>
  <c r="G654" i="6"/>
  <c r="G656" i="6"/>
  <c r="G657" i="6"/>
  <c r="G658" i="6"/>
  <c r="G660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6" i="6"/>
  <c r="G710" i="6"/>
  <c r="G711" i="6"/>
  <c r="G712" i="6"/>
  <c r="G713" i="6"/>
  <c r="G715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3" i="6"/>
  <c r="G754" i="6"/>
  <c r="G775" i="6"/>
  <c r="G776" i="6"/>
  <c r="G797" i="6"/>
  <c r="G804" i="6"/>
  <c r="G823" i="6"/>
  <c r="G828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69" i="6"/>
  <c r="G870" i="6"/>
  <c r="G871" i="6"/>
  <c r="G872" i="6"/>
  <c r="G876" i="6"/>
  <c r="G877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7" i="6"/>
  <c r="G898" i="6"/>
  <c r="G899" i="6"/>
  <c r="G900" i="6"/>
  <c r="G902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1" i="6"/>
  <c r="G932" i="6"/>
  <c r="G933" i="6"/>
  <c r="G934" i="6"/>
  <c r="G936" i="6"/>
  <c r="G937" i="6"/>
  <c r="G938" i="6"/>
  <c r="G939" i="6"/>
  <c r="G940" i="6"/>
  <c r="G944" i="6"/>
  <c r="G948" i="6"/>
  <c r="G949" i="6"/>
  <c r="G950" i="6"/>
  <c r="G951" i="6"/>
  <c r="G954" i="6"/>
  <c r="G955" i="6"/>
  <c r="G956" i="6"/>
  <c r="G958" i="6"/>
  <c r="G959" i="6"/>
  <c r="G960" i="6"/>
  <c r="G961" i="6"/>
  <c r="G963" i="6"/>
  <c r="G964" i="6"/>
  <c r="G965" i="6"/>
  <c r="G966" i="6"/>
  <c r="G967" i="6"/>
  <c r="G968" i="6"/>
  <c r="G970" i="6"/>
  <c r="G980" i="6"/>
  <c r="G983" i="6"/>
  <c r="G984" i="6"/>
  <c r="G985" i="6"/>
  <c r="G991" i="6"/>
  <c r="G1030" i="6"/>
  <c r="G1032" i="6"/>
  <c r="G1034" i="6"/>
  <c r="G1035" i="6"/>
  <c r="G1136" i="6"/>
  <c r="G1140" i="6"/>
  <c r="G1143" i="6"/>
  <c r="G1144" i="6"/>
  <c r="G1146" i="6"/>
  <c r="G1149" i="6"/>
  <c r="G1206" i="6"/>
  <c r="G1207" i="6"/>
  <c r="G1208" i="6"/>
  <c r="G1227" i="6"/>
  <c r="G1229" i="6"/>
  <c r="G1232" i="6"/>
  <c r="G1294" i="6"/>
  <c r="G1296" i="6"/>
  <c r="G1297" i="6"/>
  <c r="G1322" i="6"/>
  <c r="G132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27" i="6"/>
  <c r="I58" i="6"/>
  <c r="I90" i="6"/>
  <c r="I115" i="6"/>
  <c r="I122" i="6"/>
  <c r="I219" i="6"/>
  <c r="I347" i="6"/>
  <c r="I475" i="6"/>
  <c r="I603" i="6"/>
  <c r="I628" i="6"/>
  <c r="I658" i="6"/>
  <c r="I690" i="6"/>
  <c r="I707" i="6"/>
  <c r="I744" i="6"/>
  <c r="I808" i="6"/>
  <c r="I810" i="6"/>
  <c r="I842" i="6"/>
  <c r="I899" i="6"/>
  <c r="I1027" i="6"/>
  <c r="I1128" i="6"/>
  <c r="I1139" i="6"/>
  <c r="I1192" i="6"/>
  <c r="I1202" i="6"/>
  <c r="I123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P326" i="6"/>
  <c r="P327" i="6"/>
  <c r="P328" i="6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P355" i="6"/>
  <c r="P356" i="6"/>
  <c r="P357" i="6"/>
  <c r="P358" i="6"/>
  <c r="G358" i="6" s="1"/>
  <c r="P359" i="6"/>
  <c r="P360" i="6"/>
  <c r="P361" i="6"/>
  <c r="P362" i="6"/>
  <c r="P363" i="6"/>
  <c r="P364" i="6"/>
  <c r="P365" i="6"/>
  <c r="P366" i="6"/>
  <c r="G366" i="6" s="1"/>
  <c r="P367" i="6"/>
  <c r="G367" i="6" s="1"/>
  <c r="P368" i="6"/>
  <c r="G368" i="6" s="1"/>
  <c r="P369" i="6"/>
  <c r="P370" i="6"/>
  <c r="G370" i="6" s="1"/>
  <c r="P371" i="6"/>
  <c r="G371" i="6" s="1"/>
  <c r="P372" i="6"/>
  <c r="P373" i="6"/>
  <c r="P374" i="6"/>
  <c r="P375" i="6"/>
  <c r="P376" i="6"/>
  <c r="P377" i="6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P395" i="6"/>
  <c r="P396" i="6"/>
  <c r="P397" i="6"/>
  <c r="P398" i="6"/>
  <c r="G398" i="6" s="1"/>
  <c r="P399" i="6"/>
  <c r="P400" i="6"/>
  <c r="P401" i="6"/>
  <c r="P402" i="6"/>
  <c r="P403" i="6"/>
  <c r="P404" i="6"/>
  <c r="P405" i="6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P508" i="6"/>
  <c r="P509" i="6"/>
  <c r="P510" i="6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P563" i="6"/>
  <c r="P564" i="6"/>
  <c r="P565" i="6"/>
  <c r="P566" i="6"/>
  <c r="G566" i="6" s="1"/>
  <c r="P567" i="6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G581" i="6" s="1"/>
  <c r="P582" i="6"/>
  <c r="P583" i="6"/>
  <c r="P584" i="6"/>
  <c r="P585" i="6"/>
  <c r="P586" i="6"/>
  <c r="P587" i="6"/>
  <c r="P588" i="6"/>
  <c r="G588" i="6" s="1"/>
  <c r="P589" i="6"/>
  <c r="P590" i="6"/>
  <c r="P591" i="6"/>
  <c r="G591" i="6" s="1"/>
  <c r="P592" i="6"/>
  <c r="G592" i="6" s="1"/>
  <c r="P593" i="6"/>
  <c r="P594" i="6"/>
  <c r="G594" i="6" s="1"/>
  <c r="P595" i="6"/>
  <c r="P596" i="6"/>
  <c r="G596" i="6" s="1"/>
  <c r="P597" i="6"/>
  <c r="P598" i="6"/>
  <c r="P599" i="6"/>
  <c r="P600" i="6"/>
  <c r="P601" i="6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G619" i="6" s="1"/>
  <c r="P620" i="6"/>
  <c r="P621" i="6"/>
  <c r="P622" i="6"/>
  <c r="G622" i="6" s="1"/>
  <c r="P623" i="6"/>
  <c r="P624" i="6"/>
  <c r="P625" i="6"/>
  <c r="P626" i="6"/>
  <c r="P627" i="6"/>
  <c r="G627" i="6" s="1"/>
  <c r="P628" i="6"/>
  <c r="G628" i="6" s="1"/>
  <c r="P629" i="6"/>
  <c r="P630" i="6"/>
  <c r="P631" i="6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G646" i="6" s="1"/>
  <c r="P647" i="6"/>
  <c r="G647" i="6" s="1"/>
  <c r="P648" i="6"/>
  <c r="P649" i="6"/>
  <c r="G649" i="6" s="1"/>
  <c r="P650" i="6"/>
  <c r="G650" i="6" s="1"/>
  <c r="P651" i="6"/>
  <c r="P652" i="6"/>
  <c r="P653" i="6"/>
  <c r="P654" i="6"/>
  <c r="P655" i="6"/>
  <c r="G655" i="6" s="1"/>
  <c r="P656" i="6"/>
  <c r="P657" i="6"/>
  <c r="P658" i="6"/>
  <c r="P659" i="6"/>
  <c r="G659" i="6" s="1"/>
  <c r="P660" i="6"/>
  <c r="P661" i="6"/>
  <c r="G661" i="6" s="1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P824" i="6"/>
  <c r="G824" i="6" s="1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G875" i="6" s="1"/>
  <c r="P876" i="6"/>
  <c r="P877" i="6"/>
  <c r="P878" i="6"/>
  <c r="G878" i="6" s="1"/>
  <c r="P879" i="6"/>
  <c r="G879" i="6" s="1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G896" i="6" s="1"/>
  <c r="P897" i="6"/>
  <c r="P898" i="6"/>
  <c r="P899" i="6"/>
  <c r="P900" i="6"/>
  <c r="P901" i="6"/>
  <c r="G901" i="6" s="1"/>
  <c r="P902" i="6"/>
  <c r="P903" i="6"/>
  <c r="G903" i="6" s="1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G930" i="6" s="1"/>
  <c r="P931" i="6"/>
  <c r="P932" i="6"/>
  <c r="P933" i="6"/>
  <c r="P934" i="6"/>
  <c r="P935" i="6"/>
  <c r="G935" i="6" s="1"/>
  <c r="P936" i="6"/>
  <c r="P937" i="6"/>
  <c r="P938" i="6"/>
  <c r="P939" i="6"/>
  <c r="P940" i="6"/>
  <c r="P941" i="6"/>
  <c r="G941" i="6" s="1"/>
  <c r="P942" i="6"/>
  <c r="G942" i="6" s="1"/>
  <c r="P943" i="6"/>
  <c r="G943" i="6" s="1"/>
  <c r="P944" i="6"/>
  <c r="P945" i="6"/>
  <c r="G945" i="6" s="1"/>
  <c r="P946" i="6"/>
  <c r="G946" i="6" s="1"/>
  <c r="P947" i="6"/>
  <c r="G947" i="6" s="1"/>
  <c r="P948" i="6"/>
  <c r="P949" i="6"/>
  <c r="P950" i="6"/>
  <c r="P951" i="6"/>
  <c r="P952" i="6"/>
  <c r="G952" i="6" s="1"/>
  <c r="P953" i="6"/>
  <c r="G953" i="6" s="1"/>
  <c r="P954" i="6"/>
  <c r="P955" i="6"/>
  <c r="P956" i="6"/>
  <c r="P957" i="6"/>
  <c r="G957" i="6" s="1"/>
  <c r="P958" i="6"/>
  <c r="P959" i="6"/>
  <c r="P960" i="6"/>
  <c r="P961" i="6"/>
  <c r="P962" i="6"/>
  <c r="G962" i="6" s="1"/>
  <c r="P963" i="6"/>
  <c r="P964" i="6"/>
  <c r="P965" i="6"/>
  <c r="P966" i="6"/>
  <c r="P967" i="6"/>
  <c r="P968" i="6"/>
  <c r="P969" i="6"/>
  <c r="G969" i="6" s="1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G982" i="6" s="1"/>
  <c r="P983" i="6"/>
  <c r="P984" i="6"/>
  <c r="P985" i="6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G1145" i="6" s="1"/>
  <c r="P1146" i="6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N34" i="6"/>
  <c r="A34" i="6" s="1"/>
  <c r="N35" i="6"/>
  <c r="N36" i="6"/>
  <c r="A36" i="6" s="1"/>
  <c r="N37" i="6"/>
  <c r="A37" i="6" s="1"/>
  <c r="N38" i="6"/>
  <c r="A38" i="6" s="1"/>
  <c r="N39" i="6"/>
  <c r="A39" i="6" s="1"/>
  <c r="N40" i="6"/>
  <c r="N41" i="6"/>
  <c r="A41" i="6" s="1"/>
  <c r="N42" i="6"/>
  <c r="A42" i="6" s="1"/>
  <c r="N43" i="6"/>
  <c r="N44" i="6"/>
  <c r="A44" i="6" s="1"/>
  <c r="N45" i="6"/>
  <c r="N46" i="6"/>
  <c r="A46" i="6" s="1"/>
  <c r="N47" i="6"/>
  <c r="A47" i="6" s="1"/>
  <c r="N48" i="6"/>
  <c r="A48" i="6" s="1"/>
  <c r="D48" i="6" s="1"/>
  <c r="N49" i="6"/>
  <c r="A49" i="6" s="1"/>
  <c r="N50" i="6"/>
  <c r="A50" i="6" s="1"/>
  <c r="N51" i="6"/>
  <c r="A51" i="6" s="1"/>
  <c r="N52" i="6"/>
  <c r="N53" i="6"/>
  <c r="A53" i="6" s="1"/>
  <c r="N54" i="6"/>
  <c r="A54" i="6" s="1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N79" i="6"/>
  <c r="A79" i="6" s="1"/>
  <c r="N80" i="6"/>
  <c r="A80" i="6" s="1"/>
  <c r="N81" i="6"/>
  <c r="N82" i="6"/>
  <c r="A82" i="6" s="1"/>
  <c r="N83" i="6"/>
  <c r="A83" i="6" s="1"/>
  <c r="N84" i="6"/>
  <c r="A84" i="6" s="1"/>
  <c r="N85" i="6"/>
  <c r="N86" i="6"/>
  <c r="A86" i="6" s="1"/>
  <c r="N87" i="6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N96" i="6"/>
  <c r="N97" i="6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N134" i="6"/>
  <c r="A134" i="6" s="1"/>
  <c r="N135" i="6"/>
  <c r="A135" i="6" s="1"/>
  <c r="N136" i="6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N145" i="6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N206" i="6"/>
  <c r="A206" i="6" s="1"/>
  <c r="N207" i="6"/>
  <c r="A207" i="6" s="1"/>
  <c r="N208" i="6"/>
  <c r="N209" i="6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N231" i="6"/>
  <c r="A231" i="6" s="1"/>
  <c r="N232" i="6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N266" i="6"/>
  <c r="A266" i="6" s="1"/>
  <c r="N267" i="6"/>
  <c r="A267" i="6" s="1"/>
  <c r="N268" i="6"/>
  <c r="A268" i="6" s="1"/>
  <c r="N269" i="6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N278" i="6"/>
  <c r="A278" i="6" s="1"/>
  <c r="N279" i="6"/>
  <c r="A279" i="6" s="1"/>
  <c r="N280" i="6"/>
  <c r="N281" i="6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N344" i="6"/>
  <c r="A344" i="6" s="1"/>
  <c r="N345" i="6"/>
  <c r="N346" i="6"/>
  <c r="A346" i="6" s="1"/>
  <c r="N347" i="6"/>
  <c r="A347" i="6" s="1"/>
  <c r="N348" i="6"/>
  <c r="A348" i="6" s="1"/>
  <c r="N349" i="6"/>
  <c r="N350" i="6"/>
  <c r="A350" i="6" s="1"/>
  <c r="N351" i="6"/>
  <c r="A351" i="6" s="1"/>
  <c r="N352" i="6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N426" i="6"/>
  <c r="A426" i="6" s="1"/>
  <c r="N427" i="6"/>
  <c r="A427" i="6" s="1"/>
  <c r="N428" i="6"/>
  <c r="A428" i="6" s="1"/>
  <c r="N429" i="6"/>
  <c r="N430" i="6"/>
  <c r="A430" i="6" s="1"/>
  <c r="N431" i="6"/>
  <c r="A431" i="6" s="1"/>
  <c r="N432" i="6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N446" i="6"/>
  <c r="A446" i="6" s="1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N505" i="6"/>
  <c r="A505" i="6" s="1"/>
  <c r="N506" i="6"/>
  <c r="A506" i="6" s="1"/>
  <c r="N507" i="6"/>
  <c r="A507" i="6" s="1"/>
  <c r="N508" i="6"/>
  <c r="N509" i="6"/>
  <c r="A509" i="6" s="1"/>
  <c r="N510" i="6"/>
  <c r="A510" i="6" s="1"/>
  <c r="N511" i="6"/>
  <c r="A511" i="6" s="1"/>
  <c r="N512" i="6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N581" i="6"/>
  <c r="N582" i="6"/>
  <c r="A582" i="6" s="1"/>
  <c r="N583" i="6"/>
  <c r="A583" i="6" s="1"/>
  <c r="N584" i="6"/>
  <c r="N585" i="6"/>
  <c r="A585" i="6" s="1"/>
  <c r="N586" i="6"/>
  <c r="A586" i="6" s="1"/>
  <c r="N587" i="6"/>
  <c r="A587" i="6" s="1"/>
  <c r="N588" i="6"/>
  <c r="A588" i="6" s="1"/>
  <c r="N589" i="6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N601" i="6"/>
  <c r="A601" i="6" s="1"/>
  <c r="N602" i="6"/>
  <c r="A602" i="6" s="1"/>
  <c r="N603" i="6"/>
  <c r="A603" i="6" s="1"/>
  <c r="N604" i="6"/>
  <c r="A604" i="6" s="1"/>
  <c r="N605" i="6"/>
  <c r="N606" i="6"/>
  <c r="A606" i="6" s="1"/>
  <c r="N607" i="6"/>
  <c r="A607" i="6" s="1"/>
  <c r="N608" i="6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N617" i="6"/>
  <c r="A617" i="6" s="1"/>
  <c r="N618" i="6"/>
  <c r="A618" i="6" s="1"/>
  <c r="N619" i="6"/>
  <c r="A619" i="6" s="1"/>
  <c r="N620" i="6"/>
  <c r="N621" i="6"/>
  <c r="A621" i="6" s="1"/>
  <c r="N622" i="6"/>
  <c r="A622" i="6" s="1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N646" i="6"/>
  <c r="A646" i="6" s="1"/>
  <c r="N647" i="6"/>
  <c r="A647" i="6" s="1"/>
  <c r="N648" i="6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N658" i="6"/>
  <c r="A658" i="6" s="1"/>
  <c r="N659" i="6"/>
  <c r="A659" i="6" s="1"/>
  <c r="N660" i="6"/>
  <c r="A660" i="6" s="1"/>
  <c r="N661" i="6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N670" i="6"/>
  <c r="A670" i="6" s="1"/>
  <c r="N671" i="6"/>
  <c r="A671" i="6" s="1"/>
  <c r="N672" i="6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N697" i="6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N761" i="6"/>
  <c r="A761" i="6" s="1"/>
  <c r="N762" i="6"/>
  <c r="A762" i="6" s="1"/>
  <c r="N763" i="6"/>
  <c r="A763" i="6" s="1"/>
  <c r="N764" i="6"/>
  <c r="A764" i="6" s="1"/>
  <c r="N765" i="6"/>
  <c r="N766" i="6"/>
  <c r="A766" i="6" s="1"/>
  <c r="N767" i="6"/>
  <c r="A767" i="6" s="1"/>
  <c r="N768" i="6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N806" i="6"/>
  <c r="A806" i="6" s="1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N833" i="6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N841" i="6"/>
  <c r="A841" i="6" s="1"/>
  <c r="N842" i="6"/>
  <c r="A842" i="6" s="1"/>
  <c r="N843" i="6"/>
  <c r="A843" i="6" s="1"/>
  <c r="N844" i="6"/>
  <c r="A844" i="6" s="1"/>
  <c r="N845" i="6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N861" i="6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N870" i="6"/>
  <c r="A870" i="6" s="1"/>
  <c r="N871" i="6"/>
  <c r="A871" i="6" s="1"/>
  <c r="N872" i="6"/>
  <c r="N873" i="6"/>
  <c r="A873" i="6" s="1"/>
  <c r="N874" i="6"/>
  <c r="A874" i="6" s="1"/>
  <c r="N875" i="6"/>
  <c r="A875" i="6" s="1"/>
  <c r="N876" i="6"/>
  <c r="A876" i="6" s="1"/>
  <c r="N877" i="6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N886" i="6"/>
  <c r="A886" i="6" s="1"/>
  <c r="N887" i="6"/>
  <c r="A887" i="6" s="1"/>
  <c r="N888" i="6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N950" i="6"/>
  <c r="A950" i="6" s="1"/>
  <c r="N951" i="6"/>
  <c r="A951" i="6" s="1"/>
  <c r="N952" i="6"/>
  <c r="N953" i="6"/>
  <c r="A953" i="6" s="1"/>
  <c r="N954" i="6"/>
  <c r="A954" i="6" s="1"/>
  <c r="N955" i="6"/>
  <c r="A955" i="6" s="1"/>
  <c r="N956" i="6"/>
  <c r="A956" i="6" s="1"/>
  <c r="N957" i="6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N973" i="6"/>
  <c r="N974" i="6"/>
  <c r="A974" i="6" s="1"/>
  <c r="N975" i="6"/>
  <c r="A975" i="6" s="1"/>
  <c r="N976" i="6"/>
  <c r="N977" i="6"/>
  <c r="A977" i="6" s="1"/>
  <c r="N978" i="6"/>
  <c r="A978" i="6" s="1"/>
  <c r="N979" i="6"/>
  <c r="A979" i="6" s="1"/>
  <c r="N980" i="6"/>
  <c r="A980" i="6" s="1"/>
  <c r="N981" i="6"/>
  <c r="N982" i="6"/>
  <c r="A982" i="6" s="1"/>
  <c r="N983" i="6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N1017" i="6"/>
  <c r="A1017" i="6" s="1"/>
  <c r="N1018" i="6"/>
  <c r="A1018" i="6" s="1"/>
  <c r="N1019" i="6"/>
  <c r="A1019" i="6" s="1"/>
  <c r="N1020" i="6"/>
  <c r="A1020" i="6" s="1"/>
  <c r="N1021" i="6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N1030" i="6"/>
  <c r="A1030" i="6" s="1"/>
  <c r="N1031" i="6"/>
  <c r="A1031" i="6" s="1"/>
  <c r="N1032" i="6"/>
  <c r="N1033" i="6"/>
  <c r="A1033" i="6" s="1"/>
  <c r="N1034" i="6"/>
  <c r="A1034" i="6" s="1"/>
  <c r="N1035" i="6"/>
  <c r="A1035" i="6" s="1"/>
  <c r="N1036" i="6"/>
  <c r="A1036" i="6" s="1"/>
  <c r="N1037" i="6"/>
  <c r="N1038" i="6"/>
  <c r="A1038" i="6" s="1"/>
  <c r="N1039" i="6"/>
  <c r="A1039" i="6" s="1"/>
  <c r="N1040" i="6"/>
  <c r="N1041" i="6"/>
  <c r="A1041" i="6" s="1"/>
  <c r="N1042" i="6"/>
  <c r="A1042" i="6" s="1"/>
  <c r="N1043" i="6"/>
  <c r="A1043" i="6" s="1"/>
  <c r="N1044" i="6"/>
  <c r="A1044" i="6" s="1"/>
  <c r="N1045" i="6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N1054" i="6"/>
  <c r="A1054" i="6" s="1"/>
  <c r="N1055" i="6"/>
  <c r="N1056" i="6"/>
  <c r="A1056" i="6" s="1"/>
  <c r="N1057" i="6"/>
  <c r="A1057" i="6" s="1"/>
  <c r="N1058" i="6"/>
  <c r="A1058" i="6" s="1"/>
  <c r="N1059" i="6"/>
  <c r="A1059" i="6" s="1"/>
  <c r="N1060" i="6"/>
  <c r="N1061" i="6"/>
  <c r="N1062" i="6"/>
  <c r="A1062" i="6" s="1"/>
  <c r="N1063" i="6"/>
  <c r="A1063" i="6" s="1"/>
  <c r="N1064" i="6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N1086" i="6"/>
  <c r="A1086" i="6" s="1"/>
  <c r="N1087" i="6"/>
  <c r="A1087" i="6" s="1"/>
  <c r="N1088" i="6"/>
  <c r="N1089" i="6"/>
  <c r="A1089" i="6" s="1"/>
  <c r="N1090" i="6"/>
  <c r="A1090" i="6" s="1"/>
  <c r="N1091" i="6"/>
  <c r="A1091" i="6" s="1"/>
  <c r="N1092" i="6"/>
  <c r="A1092" i="6" s="1"/>
  <c r="N1093" i="6"/>
  <c r="N1094" i="6"/>
  <c r="A1094" i="6" s="1"/>
  <c r="N1095" i="6"/>
  <c r="A1095" i="6" s="1"/>
  <c r="N1096" i="6"/>
  <c r="N1097" i="6"/>
  <c r="A1097" i="6" s="1"/>
  <c r="N1098" i="6"/>
  <c r="A1098" i="6" s="1"/>
  <c r="N1099" i="6"/>
  <c r="A1099" i="6" s="1"/>
  <c r="N1100" i="6"/>
  <c r="A1100" i="6" s="1"/>
  <c r="N1101" i="6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N1109" i="6"/>
  <c r="N1110" i="6"/>
  <c r="A1110" i="6" s="1"/>
  <c r="N1111" i="6"/>
  <c r="A1111" i="6" s="1"/>
  <c r="N1112" i="6"/>
  <c r="N1113" i="6"/>
  <c r="A1113" i="6" s="1"/>
  <c r="N1114" i="6"/>
  <c r="A1114" i="6" s="1"/>
  <c r="N1115" i="6"/>
  <c r="A1115" i="6" s="1"/>
  <c r="N1116" i="6"/>
  <c r="A1116" i="6" s="1"/>
  <c r="N1117" i="6"/>
  <c r="N1118" i="6"/>
  <c r="A1118" i="6" s="1"/>
  <c r="N1119" i="6"/>
  <c r="A1119" i="6" s="1"/>
  <c r="N1120" i="6"/>
  <c r="N1121" i="6"/>
  <c r="A1121" i="6" s="1"/>
  <c r="N1122" i="6"/>
  <c r="A1122" i="6" s="1"/>
  <c r="N1123" i="6"/>
  <c r="A1123" i="6" s="1"/>
  <c r="N1124" i="6"/>
  <c r="A1124" i="6" s="1"/>
  <c r="N1125" i="6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N1145" i="6"/>
  <c r="A1145" i="6" s="1"/>
  <c r="N1146" i="6"/>
  <c r="A1146" i="6" s="1"/>
  <c r="N1147" i="6"/>
  <c r="A1147" i="6" s="1"/>
  <c r="N1148" i="6"/>
  <c r="A1148" i="6" s="1"/>
  <c r="N1149" i="6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N1161" i="6"/>
  <c r="A1161" i="6" s="1"/>
  <c r="N1162" i="6"/>
  <c r="A1162" i="6" s="1"/>
  <c r="N1163" i="6"/>
  <c r="A1163" i="6" s="1"/>
  <c r="N1164" i="6"/>
  <c r="A1164" i="6" s="1"/>
  <c r="N1165" i="6"/>
  <c r="N1166" i="6"/>
  <c r="A1166" i="6" s="1"/>
  <c r="N1167" i="6"/>
  <c r="A1167" i="6" s="1"/>
  <c r="N1168" i="6"/>
  <c r="N1169" i="6"/>
  <c r="A1169" i="6" s="1"/>
  <c r="N1170" i="6"/>
  <c r="A1170" i="6" s="1"/>
  <c r="N1171" i="6"/>
  <c r="A1171" i="6" s="1"/>
  <c r="N1172" i="6"/>
  <c r="A1172" i="6" s="1"/>
  <c r="N1173" i="6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N1190" i="6"/>
  <c r="A1190" i="6" s="1"/>
  <c r="N1191" i="6"/>
  <c r="A1191" i="6" s="1"/>
  <c r="N1192" i="6"/>
  <c r="N1193" i="6"/>
  <c r="A1193" i="6" s="1"/>
  <c r="N1194" i="6"/>
  <c r="A1194" i="6" s="1"/>
  <c r="N1195" i="6"/>
  <c r="A1195" i="6" s="1"/>
  <c r="N1196" i="6"/>
  <c r="A1196" i="6" s="1"/>
  <c r="N1197" i="6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N1206" i="6"/>
  <c r="A1206" i="6" s="1"/>
  <c r="N1207" i="6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N1214" i="6"/>
  <c r="A1214" i="6" s="1"/>
  <c r="N1215" i="6"/>
  <c r="A1215" i="6" s="1"/>
  <c r="N1216" i="6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N1230" i="6"/>
  <c r="A1230" i="6" s="1"/>
  <c r="N1231" i="6"/>
  <c r="A1231" i="6" s="1"/>
  <c r="N1232" i="6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N1270" i="6"/>
  <c r="A1270" i="6" s="1"/>
  <c r="N1271" i="6"/>
  <c r="A1271" i="6" s="1"/>
  <c r="N1272" i="6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N1286" i="6"/>
  <c r="A1286" i="6" s="1"/>
  <c r="N1287" i="6"/>
  <c r="A1287" i="6" s="1"/>
  <c r="N1288" i="6"/>
  <c r="N1289" i="6"/>
  <c r="A1289" i="6" s="1"/>
  <c r="N1290" i="6"/>
  <c r="A1290" i="6" s="1"/>
  <c r="N1291" i="6"/>
  <c r="A1291" i="6" s="1"/>
  <c r="N1292" i="6"/>
  <c r="A1292" i="6" s="1"/>
  <c r="N1293" i="6"/>
  <c r="N1294" i="6"/>
  <c r="A1294" i="6" s="1"/>
  <c r="N1295" i="6"/>
  <c r="A1295" i="6" s="1"/>
  <c r="N1296" i="6"/>
  <c r="N1297" i="6"/>
  <c r="A1297" i="6" s="1"/>
  <c r="N1298" i="6"/>
  <c r="A1298" i="6" s="1"/>
  <c r="N1299" i="6"/>
  <c r="A1299" i="6" s="1"/>
  <c r="N1300" i="6"/>
  <c r="A1300" i="6" s="1"/>
  <c r="N1301" i="6"/>
  <c r="N1302" i="6"/>
  <c r="A1302" i="6" s="1"/>
  <c r="N1303" i="6"/>
  <c r="A1303" i="6" s="1"/>
  <c r="N1304" i="6"/>
  <c r="N1305" i="6"/>
  <c r="N1306" i="6"/>
  <c r="A1306" i="6" s="1"/>
  <c r="N1307" i="6"/>
  <c r="A1307" i="6" s="1"/>
  <c r="N1308" i="6"/>
  <c r="A1308" i="6" s="1"/>
  <c r="N1309" i="6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N1321" i="6"/>
  <c r="A1321" i="6" s="1"/>
  <c r="N1322" i="6"/>
  <c r="A1322" i="6" s="1"/>
  <c r="N1323" i="6"/>
  <c r="A1323" i="6" s="1"/>
  <c r="N1324" i="6"/>
  <c r="A1324" i="6" s="1"/>
  <c r="N1325" i="6"/>
  <c r="N1326" i="6"/>
  <c r="A1326" i="6" s="1"/>
  <c r="N1327" i="6"/>
  <c r="A1327" i="6" s="1"/>
  <c r="N1328" i="6"/>
  <c r="N1329" i="6"/>
  <c r="N1330" i="6"/>
  <c r="A1330" i="6" s="1"/>
  <c r="N1331" i="6"/>
  <c r="A1331" i="6" s="1"/>
  <c r="N1332" i="6"/>
  <c r="A1332" i="6" s="1"/>
  <c r="N1333" i="6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16" i="6"/>
  <c r="A21" i="6"/>
  <c r="A23" i="6"/>
  <c r="A33" i="6"/>
  <c r="A35" i="6"/>
  <c r="A40" i="6"/>
  <c r="A43" i="6"/>
  <c r="A45" i="6"/>
  <c r="A52" i="6"/>
  <c r="A57" i="6"/>
  <c r="A61" i="6"/>
  <c r="A77" i="6"/>
  <c r="A78" i="6"/>
  <c r="A81" i="6"/>
  <c r="A85" i="6"/>
  <c r="A87" i="6"/>
  <c r="A95" i="6"/>
  <c r="A96" i="6"/>
  <c r="A97" i="6"/>
  <c r="A101" i="6"/>
  <c r="A107" i="6"/>
  <c r="A117" i="6"/>
  <c r="A133" i="6"/>
  <c r="A136" i="6"/>
  <c r="A144" i="6"/>
  <c r="A145" i="6"/>
  <c r="A157" i="6"/>
  <c r="A164" i="6"/>
  <c r="A168" i="6"/>
  <c r="A173" i="6"/>
  <c r="A184" i="6"/>
  <c r="A189" i="6"/>
  <c r="A192" i="6"/>
  <c r="A200" i="6"/>
  <c r="A205" i="6"/>
  <c r="A208" i="6"/>
  <c r="A209" i="6"/>
  <c r="A215" i="6"/>
  <c r="A216" i="6"/>
  <c r="A224" i="6"/>
  <c r="A229" i="6"/>
  <c r="A230" i="6"/>
  <c r="A232" i="6"/>
  <c r="A240" i="6"/>
  <c r="A248" i="6"/>
  <c r="A253" i="6"/>
  <c r="A256" i="6"/>
  <c r="A265" i="6"/>
  <c r="A269" i="6"/>
  <c r="A272" i="6"/>
  <c r="A277" i="6"/>
  <c r="A280" i="6"/>
  <c r="A281" i="6"/>
  <c r="A287" i="6"/>
  <c r="A296" i="6"/>
  <c r="A309" i="6"/>
  <c r="A320" i="6"/>
  <c r="A321" i="6"/>
  <c r="A325" i="6"/>
  <c r="A336" i="6"/>
  <c r="A343" i="6"/>
  <c r="A345" i="6"/>
  <c r="A349" i="6"/>
  <c r="A352" i="6"/>
  <c r="A368" i="6"/>
  <c r="A373" i="6"/>
  <c r="A384" i="6"/>
  <c r="A385" i="6"/>
  <c r="A397" i="6"/>
  <c r="A400" i="6"/>
  <c r="A408" i="6"/>
  <c r="A413" i="6"/>
  <c r="A425" i="6"/>
  <c r="A429" i="6"/>
  <c r="A432" i="6"/>
  <c r="A439" i="6"/>
  <c r="A445" i="6"/>
  <c r="A449" i="6"/>
  <c r="A453" i="6"/>
  <c r="A461" i="6"/>
  <c r="A477" i="6"/>
  <c r="A479" i="6"/>
  <c r="A493" i="6"/>
  <c r="A504" i="6"/>
  <c r="A508" i="6"/>
  <c r="A512" i="6"/>
  <c r="A517" i="6"/>
  <c r="A520" i="6"/>
  <c r="A528" i="6"/>
  <c r="A541" i="6"/>
  <c r="A544" i="6"/>
  <c r="A549" i="6"/>
  <c r="A568" i="6"/>
  <c r="A580" i="6"/>
  <c r="A581" i="6"/>
  <c r="A584" i="6"/>
  <c r="A589" i="6"/>
  <c r="A600" i="6"/>
  <c r="A605" i="6"/>
  <c r="A608" i="6"/>
  <c r="A616" i="6"/>
  <c r="A620" i="6"/>
  <c r="A624" i="6"/>
  <c r="A629" i="6"/>
  <c r="A645" i="6"/>
  <c r="A648" i="6"/>
  <c r="A657" i="6"/>
  <c r="A661" i="6"/>
  <c r="A669" i="6"/>
  <c r="A672" i="6"/>
  <c r="A685" i="6"/>
  <c r="A688" i="6"/>
  <c r="A696" i="6"/>
  <c r="A697" i="6"/>
  <c r="A708" i="6"/>
  <c r="A709" i="6"/>
  <c r="A725" i="6"/>
  <c r="A728" i="6"/>
  <c r="A760" i="6"/>
  <c r="A765" i="6"/>
  <c r="A768" i="6"/>
  <c r="A773" i="6"/>
  <c r="A784" i="6"/>
  <c r="A792" i="6"/>
  <c r="A805" i="6"/>
  <c r="A808" i="6"/>
  <c r="A821" i="6"/>
  <c r="A832" i="6"/>
  <c r="A833" i="6"/>
  <c r="A837" i="6"/>
  <c r="A840" i="6"/>
  <c r="A845" i="6"/>
  <c r="A856" i="6"/>
  <c r="A860" i="6"/>
  <c r="A861" i="6"/>
  <c r="A864" i="6"/>
  <c r="A869" i="6"/>
  <c r="A872" i="6"/>
  <c r="A877" i="6"/>
  <c r="A885" i="6"/>
  <c r="A888" i="6"/>
  <c r="A896" i="6"/>
  <c r="A909" i="6"/>
  <c r="A917" i="6"/>
  <c r="A920" i="6"/>
  <c r="A933" i="6"/>
  <c r="A944" i="6"/>
  <c r="A949" i="6"/>
  <c r="A952" i="6"/>
  <c r="A957" i="6"/>
  <c r="A972" i="6"/>
  <c r="A973" i="6"/>
  <c r="A976" i="6"/>
  <c r="A981" i="6"/>
  <c r="A983" i="6"/>
  <c r="A989" i="6"/>
  <c r="A991" i="6"/>
  <c r="A997" i="6"/>
  <c r="A1008" i="6"/>
  <c r="A1009" i="6"/>
  <c r="A1016" i="6"/>
  <c r="A1021" i="6"/>
  <c r="A1029" i="6"/>
  <c r="A1032" i="6"/>
  <c r="A1037" i="6"/>
  <c r="A1040" i="6"/>
  <c r="A1045" i="6"/>
  <c r="A1053" i="6"/>
  <c r="A1055" i="6"/>
  <c r="A1060" i="6"/>
  <c r="A1061" i="6"/>
  <c r="A1064" i="6"/>
  <c r="A1069" i="6"/>
  <c r="A1077" i="6"/>
  <c r="A1085" i="6"/>
  <c r="A1088" i="6"/>
  <c r="A1093" i="6"/>
  <c r="A1096" i="6"/>
  <c r="A1101" i="6"/>
  <c r="A1108" i="6"/>
  <c r="A1109" i="6"/>
  <c r="A1112" i="6"/>
  <c r="A1117" i="6"/>
  <c r="A1120" i="6"/>
  <c r="A1125" i="6"/>
  <c r="A1133" i="6"/>
  <c r="A1144" i="6"/>
  <c r="A1149" i="6"/>
  <c r="A1160" i="6"/>
  <c r="A1165" i="6"/>
  <c r="A1168" i="6"/>
  <c r="A1173" i="6"/>
  <c r="A1181" i="6"/>
  <c r="A1189" i="6"/>
  <c r="A1192" i="6"/>
  <c r="A1197" i="6"/>
  <c r="A1205" i="6"/>
  <c r="A1207" i="6"/>
  <c r="A1213" i="6"/>
  <c r="A1216" i="6"/>
  <c r="A1229" i="6"/>
  <c r="A1232" i="6"/>
  <c r="A1245" i="6"/>
  <c r="A1253" i="6"/>
  <c r="A1269" i="6"/>
  <c r="A1272" i="6"/>
  <c r="A1285" i="6"/>
  <c r="A1288" i="6"/>
  <c r="A1293" i="6"/>
  <c r="A1296" i="6"/>
  <c r="A1301" i="6"/>
  <c r="A1304" i="6"/>
  <c r="A1305" i="6"/>
  <c r="A1309" i="6"/>
  <c r="A1320" i="6"/>
  <c r="A1325" i="6"/>
  <c r="A1328" i="6"/>
  <c r="A1329" i="6"/>
  <c r="A1333" i="6"/>
  <c r="H56" i="24"/>
  <c r="C330" i="24"/>
  <c r="B1333" i="6" s="1"/>
  <c r="C834" i="24"/>
  <c r="B1332" i="6" s="1"/>
  <c r="C833" i="24"/>
  <c r="B1331" i="6" s="1"/>
  <c r="C830" i="24"/>
  <c r="B1328" i="6" s="1"/>
  <c r="H75" i="24"/>
  <c r="H45" i="24"/>
  <c r="H44" i="24"/>
  <c r="H726" i="24"/>
  <c r="H835" i="24"/>
  <c r="H330" i="24"/>
  <c r="H834" i="24"/>
  <c r="H833" i="24"/>
  <c r="H832" i="24"/>
  <c r="H831" i="24"/>
  <c r="H830" i="24"/>
  <c r="H449" i="24"/>
  <c r="H513" i="24"/>
  <c r="H829" i="24"/>
  <c r="H679" i="24"/>
  <c r="H828" i="24"/>
  <c r="H645" i="24"/>
  <c r="H50" i="24"/>
  <c r="H525" i="24"/>
  <c r="H518" i="24"/>
  <c r="H827" i="24"/>
  <c r="H1360" i="24"/>
  <c r="H826" i="24"/>
  <c r="H825" i="24"/>
  <c r="H275" i="24"/>
  <c r="H379" i="24"/>
  <c r="H380" i="24"/>
  <c r="H407" i="24"/>
  <c r="H408" i="24"/>
  <c r="H426" i="24"/>
  <c r="H448" i="24"/>
  <c r="H475" i="24"/>
  <c r="H319" i="24"/>
  <c r="H220" i="24"/>
  <c r="H198" i="24"/>
  <c r="H138" i="24"/>
  <c r="H474" i="24"/>
  <c r="H367" i="24"/>
  <c r="H34" i="24"/>
  <c r="C824" i="24"/>
  <c r="B1299" i="6" s="1"/>
  <c r="H824" i="24"/>
  <c r="H843" i="24"/>
  <c r="H672" i="24"/>
  <c r="H823" i="24"/>
  <c r="H822" i="24"/>
  <c r="H20" i="24"/>
  <c r="H19" i="24"/>
  <c r="H671" i="24"/>
  <c r="H821" i="24"/>
  <c r="H332" i="24"/>
  <c r="H820" i="24"/>
  <c r="H819" i="24"/>
  <c r="H120" i="24"/>
  <c r="H219" i="24"/>
  <c r="H531" i="24"/>
  <c r="H749" i="24"/>
  <c r="H818" i="24"/>
  <c r="H817" i="24"/>
  <c r="H816" i="24"/>
  <c r="H815" i="24"/>
  <c r="H371" i="24"/>
  <c r="H622" i="24"/>
  <c r="H814" i="24"/>
  <c r="H813" i="24"/>
  <c r="H274" i="24"/>
  <c r="H812" i="24"/>
  <c r="H1340" i="24"/>
  <c r="H1320" i="24"/>
  <c r="H811" i="24"/>
  <c r="H810" i="24"/>
  <c r="H809" i="24"/>
  <c r="H808" i="24"/>
  <c r="H273" i="24"/>
  <c r="H272" i="24"/>
  <c r="C807" i="24"/>
  <c r="B1264" i="6" s="1"/>
  <c r="C803" i="24"/>
  <c r="B1259" i="6" s="1"/>
  <c r="C799" i="24"/>
  <c r="B1255" i="6" s="1"/>
  <c r="H1337" i="24"/>
  <c r="H807" i="24"/>
  <c r="H661" i="24"/>
  <c r="H806" i="24"/>
  <c r="H805" i="24"/>
  <c r="H804" i="24"/>
  <c r="H803" i="24"/>
  <c r="H802" i="24"/>
  <c r="H801" i="24"/>
  <c r="H800" i="24"/>
  <c r="H799" i="24"/>
  <c r="H870" i="24"/>
  <c r="H347" i="24"/>
  <c r="H107" i="24"/>
  <c r="H271" i="24"/>
  <c r="H4" i="24"/>
  <c r="H5" i="24"/>
  <c r="H798" i="24"/>
  <c r="H85" i="24"/>
  <c r="H137" i="24"/>
  <c r="H596" i="24"/>
  <c r="H605" i="24"/>
  <c r="C797" i="24"/>
  <c r="B1243" i="6" s="1"/>
  <c r="C795" i="24"/>
  <c r="B1238" i="6" s="1"/>
  <c r="H797" i="24"/>
  <c r="H447" i="24"/>
  <c r="H1329" i="24"/>
  <c r="H796" i="24"/>
  <c r="H1376" i="24"/>
  <c r="H795" i="24"/>
  <c r="H794" i="24"/>
  <c r="H869" i="24"/>
  <c r="H346" i="24"/>
  <c r="H494" i="24"/>
  <c r="H576" i="24"/>
  <c r="H285" i="24"/>
  <c r="H80" i="24"/>
  <c r="H61" i="24"/>
  <c r="H284" i="24"/>
  <c r="H291" i="24"/>
  <c r="H586" i="24"/>
  <c r="H306" i="24"/>
  <c r="H296" i="24"/>
  <c r="H73" i="24"/>
  <c r="H793" i="24"/>
  <c r="H792" i="24"/>
  <c r="H748" i="24"/>
  <c r="H754" i="24"/>
  <c r="H552" i="24"/>
  <c r="H477" i="24"/>
  <c r="H473" i="24"/>
  <c r="H425" i="24"/>
  <c r="H424" i="24"/>
  <c r="H406" i="24"/>
  <c r="H398" i="24"/>
  <c r="H370" i="24"/>
  <c r="H366" i="24"/>
  <c r="H358" i="24"/>
  <c r="H187" i="24"/>
  <c r="H1197" i="24"/>
  <c r="H1202" i="24"/>
  <c r="H1201" i="24"/>
  <c r="H324" i="24"/>
  <c r="H270" i="24"/>
  <c r="H203" i="24"/>
  <c r="H183" i="24"/>
  <c r="H171" i="24"/>
  <c r="H166" i="24"/>
  <c r="H162" i="24"/>
  <c r="H119" i="24"/>
  <c r="H33" i="24"/>
  <c r="H323" i="24"/>
  <c r="H269" i="24"/>
  <c r="H757" i="24"/>
  <c r="H218" i="24"/>
  <c r="H202" i="24"/>
  <c r="H197" i="24"/>
  <c r="H182" i="24"/>
  <c r="H170" i="24"/>
  <c r="H165" i="24"/>
  <c r="H161" i="24"/>
  <c r="H158" i="24"/>
  <c r="H136" i="24"/>
  <c r="H791" i="24"/>
  <c r="H268" i="24"/>
  <c r="H790" i="24"/>
  <c r="H789" i="24"/>
  <c r="H1325" i="24"/>
  <c r="H21" i="24"/>
  <c r="H102" i="24"/>
  <c r="H491" i="24"/>
  <c r="H481" i="24"/>
  <c r="H383" i="24"/>
  <c r="H399" i="24"/>
  <c r="H23" i="24"/>
  <c r="H737" i="24"/>
  <c r="H740" i="24"/>
  <c r="H880" i="24"/>
  <c r="H1218" i="24"/>
  <c r="H1082" i="24"/>
  <c r="H683" i="24"/>
  <c r="H46" i="24"/>
  <c r="H1322" i="24"/>
  <c r="H721" i="24"/>
  <c r="H1186" i="24"/>
  <c r="H1350" i="24"/>
  <c r="H931" i="24"/>
  <c r="H1158" i="24"/>
  <c r="H289" i="24"/>
  <c r="H582" i="24"/>
  <c r="H845" i="24"/>
  <c r="H1151" i="24"/>
  <c r="H572" i="24"/>
  <c r="H747" i="24"/>
  <c r="H881" i="24"/>
  <c r="H882" i="24"/>
  <c r="H883" i="24"/>
  <c r="H1219" i="24"/>
  <c r="H1220" i="24"/>
  <c r="H1221" i="24"/>
  <c r="H741" i="24"/>
  <c r="H13" i="24"/>
  <c r="H884" i="24"/>
  <c r="H885" i="24"/>
  <c r="H1367" i="24"/>
  <c r="H932" i="24"/>
  <c r="H933" i="24"/>
  <c r="H1159" i="24"/>
  <c r="H1222" i="24"/>
  <c r="H621" i="24"/>
  <c r="H47" i="24"/>
  <c r="H51" i="24"/>
  <c r="H387" i="24"/>
  <c r="H388" i="24"/>
  <c r="H484" i="24"/>
  <c r="H487" i="24"/>
  <c r="H498" i="24"/>
  <c r="H505" i="24"/>
  <c r="H519" i="24"/>
  <c r="H546" i="24"/>
  <c r="H547" i="24"/>
  <c r="H886" i="24"/>
  <c r="H1223" i="24"/>
  <c r="H1369" i="24"/>
  <c r="H1208" i="24"/>
  <c r="H1224" i="24"/>
  <c r="H1338" i="24"/>
  <c r="H1209" i="24"/>
  <c r="H934" i="24"/>
  <c r="H1083" i="24"/>
  <c r="H935" i="24"/>
  <c r="H1084" i="24"/>
  <c r="H936" i="24"/>
  <c r="H1085" i="24"/>
  <c r="H1160" i="24"/>
  <c r="H307" i="24"/>
  <c r="H589" i="24"/>
  <c r="H1086" i="24"/>
  <c r="H846" i="24"/>
  <c r="H482" i="24"/>
  <c r="H1225" i="24"/>
  <c r="H742" i="24"/>
  <c r="H1226" i="24"/>
  <c r="H389" i="24"/>
  <c r="H937" i="24"/>
  <c r="H1351" i="24"/>
  <c r="H1363" i="24"/>
  <c r="H228" i="24"/>
  <c r="H887" i="24"/>
  <c r="H888" i="24"/>
  <c r="H889" i="24"/>
  <c r="H890" i="24"/>
  <c r="H891" i="24"/>
  <c r="H1227" i="24"/>
  <c r="H1228" i="24"/>
  <c r="H1210" i="24"/>
  <c r="H333" i="24"/>
  <c r="H110" i="24"/>
  <c r="H938" i="24"/>
  <c r="H37" i="24"/>
  <c r="H437" i="24"/>
  <c r="H334" i="24"/>
  <c r="H1152" i="24"/>
  <c r="H1087" i="24"/>
  <c r="H1088" i="24"/>
  <c r="H1089" i="24"/>
  <c r="H939" i="24"/>
  <c r="H1161" i="24"/>
  <c r="H1162" i="24"/>
  <c r="H1352" i="24"/>
  <c r="H1323" i="24"/>
  <c r="H660" i="24"/>
  <c r="H892" i="24"/>
  <c r="H1229" i="24"/>
  <c r="H1230" i="24"/>
  <c r="H613" i="24"/>
  <c r="H1353" i="24"/>
  <c r="H38" i="24"/>
  <c r="H1163" i="24"/>
  <c r="H1343" i="24"/>
  <c r="H578" i="24"/>
  <c r="H1211" i="24"/>
  <c r="H893" i="24"/>
  <c r="H894" i="24"/>
  <c r="H1231" i="24"/>
  <c r="H1232" i="24"/>
  <c r="H940" i="24"/>
  <c r="H24" i="24"/>
  <c r="H112" i="24"/>
  <c r="H101" i="24"/>
  <c r="H1153" i="24"/>
  <c r="H1090" i="24"/>
  <c r="H372" i="24"/>
  <c r="H895" i="24"/>
  <c r="H1233" i="24"/>
  <c r="H1234" i="24"/>
  <c r="H1235" i="24"/>
  <c r="H1236" i="24"/>
  <c r="H1237" i="24"/>
  <c r="H1238" i="24"/>
  <c r="H335" i="24"/>
  <c r="H1091" i="24"/>
  <c r="H1164" i="24"/>
  <c r="H1239" i="24"/>
  <c r="H1092" i="24"/>
  <c r="H727" i="24"/>
  <c r="H390" i="24"/>
  <c r="H896" i="24"/>
  <c r="H897" i="24"/>
  <c r="H1240" i="24"/>
  <c r="H1241" i="24"/>
  <c r="H1242" i="24"/>
  <c r="H204" i="24"/>
  <c r="H360" i="24"/>
  <c r="H1349" i="24"/>
  <c r="H1315" i="24"/>
  <c r="H1316" i="24"/>
  <c r="H326" i="24"/>
  <c r="H168" i="24"/>
  <c r="H411" i="24"/>
  <c r="H478" i="24"/>
  <c r="H286" i="24"/>
  <c r="H111" i="24"/>
  <c r="H400" i="24"/>
  <c r="H121" i="24"/>
  <c r="H454" i="24"/>
  <c r="H428" i="24"/>
  <c r="H145" i="24"/>
  <c r="H172" i="24"/>
  <c r="H188" i="24"/>
  <c r="H184" i="24"/>
  <c r="H348" i="24"/>
  <c r="H25" i="24"/>
  <c r="H373" i="24"/>
  <c r="H1093" i="24"/>
  <c r="H1187" i="24"/>
  <c r="H941" i="24"/>
  <c r="H94" i="24"/>
  <c r="H942" i="24"/>
  <c r="H1094" i="24"/>
  <c r="H108" i="24"/>
  <c r="H1243" i="24"/>
  <c r="H943" i="24"/>
  <c r="H608" i="24"/>
  <c r="H898" i="24"/>
  <c r="H944" i="24"/>
  <c r="H847" i="24"/>
  <c r="H713" i="24"/>
  <c r="H1244" i="24"/>
  <c r="H35" i="24"/>
  <c r="H535" i="24"/>
  <c r="H325" i="24"/>
  <c r="H899" i="24"/>
  <c r="H1245" i="24"/>
  <c r="H7" i="24"/>
  <c r="H687" i="24"/>
  <c r="H688" i="24"/>
  <c r="H1246" i="24"/>
  <c r="H1247" i="24"/>
  <c r="H1346" i="24"/>
  <c r="H1347" i="24"/>
  <c r="H1095" i="24"/>
  <c r="H1096" i="24"/>
  <c r="H1165" i="24"/>
  <c r="H945" i="24"/>
  <c r="H848" i="24"/>
  <c r="H303" i="24"/>
  <c r="H122" i="24"/>
  <c r="H455" i="24"/>
  <c r="H173" i="24"/>
  <c r="H412" i="24"/>
  <c r="H553" i="24"/>
  <c r="H514" i="24"/>
  <c r="H526" i="24"/>
  <c r="H900" i="24"/>
  <c r="H1248" i="24"/>
  <c r="H849" i="24"/>
  <c r="H623" i="24"/>
  <c r="H1348" i="24"/>
  <c r="H1321" i="24"/>
  <c r="H90" i="24"/>
  <c r="H946" i="24"/>
  <c r="H947" i="24"/>
  <c r="H948" i="24"/>
  <c r="H949" i="24"/>
  <c r="H1097" i="24"/>
  <c r="H1249" i="24"/>
  <c r="H1098" i="24"/>
  <c r="H950" i="24"/>
  <c r="H609" i="24"/>
  <c r="H1250" i="24"/>
  <c r="H850" i="24"/>
  <c r="H490" i="24"/>
  <c r="H1251" i="24"/>
  <c r="H1324" i="24"/>
  <c r="H1354" i="24"/>
  <c r="H1355" i="24"/>
  <c r="H336" i="24"/>
  <c r="H527" i="24"/>
  <c r="H530" i="24"/>
  <c r="H540" i="24"/>
  <c r="H676" i="24"/>
  <c r="H1252" i="24"/>
  <c r="H1253" i="24"/>
  <c r="H851" i="24"/>
  <c r="H1365" i="24"/>
  <c r="H1254" i="24"/>
  <c r="H1212" i="24"/>
  <c r="H327" i="24"/>
  <c r="H648" i="24"/>
  <c r="H10" i="24"/>
  <c r="H901" i="24"/>
  <c r="H951" i="24"/>
  <c r="H1099" i="24"/>
  <c r="H1100" i="24"/>
  <c r="H952" i="24"/>
  <c r="H1166" i="24"/>
  <c r="H1167" i="24"/>
  <c r="H1168" i="24"/>
  <c r="H953" i="24"/>
  <c r="H337" i="24"/>
  <c r="H902" i="24"/>
  <c r="H338" i="24"/>
  <c r="H328" i="24"/>
  <c r="H361" i="24"/>
  <c r="H554" i="24"/>
  <c r="H479" i="24"/>
  <c r="H123" i="24"/>
  <c r="H677" i="24"/>
  <c r="H429" i="24"/>
  <c r="H146" i="24"/>
  <c r="H174" i="24"/>
  <c r="H450" i="24"/>
  <c r="H205" i="24"/>
  <c r="H206" i="24"/>
  <c r="H349" i="24"/>
  <c r="H222" i="24"/>
  <c r="H26" i="24"/>
  <c r="H339" i="24"/>
  <c r="H954" i="24"/>
  <c r="H1361" i="24"/>
  <c r="H955" i="24"/>
  <c r="H956" i="24"/>
  <c r="H1101" i="24"/>
  <c r="H663" i="24"/>
  <c r="H957" i="24"/>
  <c r="H635" i="24"/>
  <c r="H636" i="24"/>
  <c r="H637" i="24"/>
  <c r="H638" i="24"/>
  <c r="H22" i="24"/>
  <c r="H716" i="24"/>
  <c r="H728" i="24"/>
  <c r="H506" i="24"/>
  <c r="H516" i="24"/>
  <c r="H903" i="24"/>
  <c r="H1342" i="24"/>
  <c r="H929" i="24"/>
  <c r="H413" i="24"/>
  <c r="H308" i="24"/>
  <c r="H654" i="24"/>
  <c r="H124" i="24"/>
  <c r="H456" i="24"/>
  <c r="H430" i="24"/>
  <c r="H175" i="24"/>
  <c r="H207" i="24"/>
  <c r="H958" i="24"/>
  <c r="H959" i="24"/>
  <c r="H1102" i="24"/>
  <c r="H1103" i="24"/>
  <c r="H656" i="24"/>
  <c r="H562" i="24"/>
  <c r="H1255" i="24"/>
  <c r="H1256" i="24"/>
  <c r="H1257" i="24"/>
  <c r="H229" i="24"/>
  <c r="H230" i="24"/>
  <c r="H391" i="24"/>
  <c r="H392" i="24"/>
  <c r="H495" i="24"/>
  <c r="H904" i="24"/>
  <c r="H905" i="24"/>
  <c r="H1258" i="24"/>
  <c r="H1259" i="24"/>
  <c r="H689" i="24"/>
  <c r="H842" i="24"/>
  <c r="H906" i="24"/>
  <c r="H159" i="24"/>
  <c r="H685" i="24"/>
  <c r="H707" i="24"/>
  <c r="H395" i="24"/>
  <c r="H321" i="24"/>
  <c r="H369" i="24"/>
  <c r="H223" i="24"/>
  <c r="H1330" i="24"/>
  <c r="H374" i="24"/>
  <c r="H960" i="24"/>
  <c r="H658" i="24"/>
  <c r="H961" i="24"/>
  <c r="H1104" i="24"/>
  <c r="H664" i="24"/>
  <c r="H618" i="24"/>
  <c r="H1362" i="24"/>
  <c r="H652" i="24"/>
  <c r="H639" i="24"/>
  <c r="H617" i="24"/>
  <c r="H907" i="24"/>
  <c r="H1260" i="24"/>
  <c r="H872" i="24"/>
  <c r="H599" i="24"/>
  <c r="H63" i="24"/>
  <c r="H1217" i="24"/>
  <c r="H91" i="24"/>
  <c r="H362" i="24"/>
  <c r="H125" i="24"/>
  <c r="H147" i="24"/>
  <c r="H176" i="24"/>
  <c r="H1105" i="24"/>
  <c r="H1327" i="24"/>
  <c r="H1169" i="24"/>
  <c r="H1170" i="24"/>
  <c r="H1171" i="24"/>
  <c r="H852" i="24"/>
  <c r="H587" i="24"/>
  <c r="H1261" i="24"/>
  <c r="H743" i="24"/>
  <c r="H738" i="24"/>
  <c r="H231" i="24"/>
  <c r="H1262" i="24"/>
  <c r="H64" i="24"/>
  <c r="H1263" i="24"/>
  <c r="H92" i="24"/>
  <c r="H750" i="24"/>
  <c r="H712" i="24"/>
  <c r="H208" i="24"/>
  <c r="H209" i="24"/>
  <c r="H350" i="24"/>
  <c r="H351" i="24"/>
  <c r="H1106" i="24"/>
  <c r="H1107" i="24"/>
  <c r="H1108" i="24"/>
  <c r="H1109" i="24"/>
  <c r="H17" i="24"/>
  <c r="H1110" i="24"/>
  <c r="H1172" i="24"/>
  <c r="H853" i="24"/>
  <c r="H570" i="24"/>
  <c r="H483" i="24"/>
  <c r="H304" i="24"/>
  <c r="H300" i="24"/>
  <c r="H1264" i="24"/>
  <c r="H1265" i="24"/>
  <c r="H1266" i="24"/>
  <c r="H232" i="24"/>
  <c r="H233" i="24"/>
  <c r="H234" i="24"/>
  <c r="H340" i="24"/>
  <c r="H48" i="24"/>
  <c r="H52" i="24"/>
  <c r="H393" i="24"/>
  <c r="H499" i="24"/>
  <c r="H500" i="24"/>
  <c r="H520" i="24"/>
  <c r="H541" i="24"/>
  <c r="H908" i="24"/>
  <c r="H1267" i="24"/>
  <c r="H1268" i="24"/>
  <c r="H1269" i="24"/>
  <c r="H678" i="24"/>
  <c r="H15" i="24"/>
  <c r="H1270" i="24"/>
  <c r="H341" i="24"/>
  <c r="H342" i="24"/>
  <c r="H8" i="24"/>
  <c r="H909" i="24"/>
  <c r="H910" i="24"/>
  <c r="H600" i="24"/>
  <c r="H619" i="24"/>
  <c r="H1213" i="24"/>
  <c r="H1111" i="24"/>
  <c r="H1112" i="24"/>
  <c r="H1113" i="24"/>
  <c r="H1114" i="24"/>
  <c r="H1115" i="24"/>
  <c r="H1116" i="24"/>
  <c r="H1117" i="24"/>
  <c r="H673" i="24"/>
  <c r="H1118" i="24"/>
  <c r="H1119" i="24"/>
  <c r="H1120" i="24"/>
  <c r="H1121" i="24"/>
  <c r="H1173" i="24"/>
  <c r="H384" i="24"/>
  <c r="H724" i="24"/>
  <c r="H1271" i="24"/>
  <c r="H394" i="24"/>
  <c r="H692" i="24"/>
  <c r="H695" i="24"/>
  <c r="H699" i="24"/>
  <c r="H697" i="24"/>
  <c r="H620" i="24"/>
  <c r="H414" i="24"/>
  <c r="H309" i="24"/>
  <c r="H115" i="24"/>
  <c r="H457" i="24"/>
  <c r="H431" i="24"/>
  <c r="H432" i="24"/>
  <c r="H433" i="24"/>
  <c r="H451" i="24"/>
  <c r="H185" i="24"/>
  <c r="H352" i="24"/>
  <c r="H224" i="24"/>
  <c r="H27" i="24"/>
  <c r="H28" i="24"/>
  <c r="H375" i="24"/>
  <c r="H280" i="24"/>
  <c r="H1272" i="24"/>
  <c r="H854" i="24"/>
  <c r="H855" i="24"/>
  <c r="H573" i="24"/>
  <c r="H571" i="24"/>
  <c r="H662" i="24"/>
  <c r="H911" i="24"/>
  <c r="H714" i="24"/>
  <c r="H715" i="24"/>
  <c r="H717" i="24"/>
  <c r="H729" i="24"/>
  <c r="H731" i="24"/>
  <c r="H732" i="24"/>
  <c r="H733" i="24"/>
  <c r="H734" i="24"/>
  <c r="H735" i="24"/>
  <c r="H736" i="24"/>
  <c r="H501" i="24"/>
  <c r="H529" i="24"/>
  <c r="H532" i="24"/>
  <c r="H103" i="24"/>
  <c r="H1273" i="24"/>
  <c r="H1274" i="24"/>
  <c r="H1275" i="24"/>
  <c r="H1276" i="24"/>
  <c r="H706" i="24"/>
  <c r="H65" i="24"/>
  <c r="H1277" i="24"/>
  <c r="H912" i="24"/>
  <c r="H555" i="24"/>
  <c r="H66" i="24"/>
  <c r="H682" i="24"/>
  <c r="H16" i="24"/>
  <c r="H415" i="24"/>
  <c r="H322" i="24"/>
  <c r="H310" i="24"/>
  <c r="H311" i="24"/>
  <c r="H312" i="24"/>
  <c r="H313" i="24"/>
  <c r="H116" i="24"/>
  <c r="H401" i="24"/>
  <c r="H402" i="24"/>
  <c r="H126" i="24"/>
  <c r="H127" i="24"/>
  <c r="H128" i="24"/>
  <c r="H476" i="24"/>
  <c r="H458" i="24"/>
  <c r="H434" i="24"/>
  <c r="H148" i="24"/>
  <c r="H149" i="24"/>
  <c r="H177" i="24"/>
  <c r="H189" i="24"/>
  <c r="H210" i="24"/>
  <c r="H353" i="24"/>
  <c r="H29" i="24"/>
  <c r="H376" i="24"/>
  <c r="H1122" i="24"/>
  <c r="H962" i="24"/>
  <c r="H1123" i="24"/>
  <c r="H1124" i="24"/>
  <c r="H1125" i="24"/>
  <c r="H1126" i="24"/>
  <c r="H1127" i="24"/>
  <c r="H665" i="24"/>
  <c r="H666" i="24"/>
  <c r="H624" i="24"/>
  <c r="H614" i="24"/>
  <c r="H913" i="24"/>
  <c r="H1356" i="24"/>
  <c r="H963" i="24"/>
  <c r="H1174" i="24"/>
  <c r="H1175" i="24"/>
  <c r="H964" i="24"/>
  <c r="H76" i="24"/>
  <c r="H502" i="24"/>
  <c r="H1278" i="24"/>
  <c r="H1279" i="24"/>
  <c r="H965" i="24"/>
  <c r="H117" i="24"/>
  <c r="H129" i="24"/>
  <c r="H459" i="24"/>
  <c r="H460" i="24"/>
  <c r="H190" i="24"/>
  <c r="H191" i="24"/>
  <c r="H211" i="24"/>
  <c r="H225" i="24"/>
  <c r="H1317" i="24"/>
  <c r="H1128" i="24"/>
  <c r="H1129" i="24"/>
  <c r="H1130" i="24"/>
  <c r="H1131" i="24"/>
  <c r="H966" i="24"/>
  <c r="H651" i="24"/>
  <c r="H615" i="24"/>
  <c r="H640" i="24"/>
  <c r="H1280" i="24"/>
  <c r="H856" i="24"/>
  <c r="H857" i="24"/>
  <c r="H858" i="24"/>
  <c r="H563" i="24"/>
  <c r="H287" i="24"/>
  <c r="H1281" i="24"/>
  <c r="H914" i="24"/>
  <c r="H1214" i="24"/>
  <c r="H1282" i="24"/>
  <c r="H1283" i="24"/>
  <c r="H95" i="24"/>
  <c r="H564" i="24"/>
  <c r="H93" i="24"/>
  <c r="H1331" i="24"/>
  <c r="H556" i="24"/>
  <c r="H557" i="24"/>
  <c r="H558" i="24"/>
  <c r="H461" i="24"/>
  <c r="H178" i="24"/>
  <c r="H1132" i="24"/>
  <c r="H674" i="24"/>
  <c r="H967" i="24"/>
  <c r="H1133" i="24"/>
  <c r="H1134" i="24"/>
  <c r="H968" i="24"/>
  <c r="H1176" i="24"/>
  <c r="H1177" i="24"/>
  <c r="H583" i="24"/>
  <c r="H969" i="24"/>
  <c r="H915" i="24"/>
  <c r="H1284" i="24"/>
  <c r="H288" i="24"/>
  <c r="H235" i="24"/>
  <c r="H1215" i="24"/>
  <c r="H503" i="24"/>
  <c r="H533" i="24"/>
  <c r="H916" i="24"/>
  <c r="H1285" i="24"/>
  <c r="H653" i="24"/>
  <c r="H1286" i="24"/>
  <c r="H1332" i="24"/>
  <c r="H1216" i="24"/>
  <c r="H416" i="24"/>
  <c r="H462" i="24"/>
  <c r="H150" i="24"/>
  <c r="H970" i="24"/>
  <c r="H971" i="24"/>
  <c r="H972" i="24"/>
  <c r="H1135" i="24"/>
  <c r="H973" i="24"/>
  <c r="H1178" i="24"/>
  <c r="H1287" i="24"/>
  <c r="H859" i="24"/>
  <c r="H1288" i="24"/>
  <c r="H236" i="24"/>
  <c r="H509" i="24"/>
  <c r="H1289" i="24"/>
  <c r="H1290" i="24"/>
  <c r="H88" i="24"/>
  <c r="H417" i="24"/>
  <c r="H130" i="24"/>
  <c r="H151" i="24"/>
  <c r="H192" i="24"/>
  <c r="H30" i="24"/>
  <c r="H974" i="24"/>
  <c r="H1136" i="24"/>
  <c r="H975" i="24"/>
  <c r="H976" i="24"/>
  <c r="H1137" i="24"/>
  <c r="H977" i="24"/>
  <c r="H1291" i="24"/>
  <c r="H860" i="24"/>
  <c r="H1154" i="24"/>
  <c r="H96" i="24"/>
  <c r="H237" i="24"/>
  <c r="H238" i="24"/>
  <c r="H725" i="24"/>
  <c r="H1364" i="24"/>
  <c r="H212" i="24"/>
  <c r="H463" i="24"/>
  <c r="H464" i="24"/>
  <c r="H152" i="24"/>
  <c r="H179" i="24"/>
  <c r="H978" i="24"/>
  <c r="H213" i="24"/>
  <c r="H226" i="24"/>
  <c r="H1189" i="24"/>
  <c r="H438" i="24"/>
  <c r="H1138" i="24"/>
  <c r="H979" i="24"/>
  <c r="H980" i="24"/>
  <c r="H1139" i="24"/>
  <c r="H981" i="24"/>
  <c r="H982" i="24"/>
  <c r="H1179" i="24"/>
  <c r="H590" i="24"/>
  <c r="H641" i="24"/>
  <c r="H57" i="24"/>
  <c r="H439" i="24"/>
  <c r="H239" i="24"/>
  <c r="H493" i="24"/>
  <c r="H496" i="24"/>
  <c r="H536" i="24"/>
  <c r="H542" i="24"/>
  <c r="H690" i="24"/>
  <c r="H693" i="24"/>
  <c r="H694" i="24"/>
  <c r="H696" i="24"/>
  <c r="H703" i="24"/>
  <c r="H698" i="24"/>
  <c r="H1292" i="24"/>
  <c r="H1293" i="24"/>
  <c r="H1294" i="24"/>
  <c r="H440" i="24"/>
  <c r="H67" i="24"/>
  <c r="H1156" i="24"/>
  <c r="H680" i="24"/>
  <c r="H418" i="24"/>
  <c r="H131" i="24"/>
  <c r="H354" i="24"/>
  <c r="H610" i="24"/>
  <c r="H983" i="24"/>
  <c r="H984" i="24"/>
  <c r="H1180" i="24"/>
  <c r="H985" i="24"/>
  <c r="H1140" i="24"/>
  <c r="H861" i="24"/>
  <c r="H294" i="24"/>
  <c r="H751" i="24"/>
  <c r="H441" i="24"/>
  <c r="H240" i="24"/>
  <c r="H442" i="24"/>
  <c r="H77" i="24"/>
  <c r="H1295" i="24"/>
  <c r="H1296" i="24"/>
  <c r="H1297" i="24"/>
  <c r="H1157" i="24"/>
  <c r="H97" i="24"/>
  <c r="H1141" i="24"/>
  <c r="H986" i="24"/>
  <c r="H1142" i="24"/>
  <c r="H611" i="24"/>
  <c r="H1143" i="24"/>
  <c r="H987" i="24"/>
  <c r="H1181" i="24"/>
  <c r="H988" i="24"/>
  <c r="H1298" i="24"/>
  <c r="H579" i="24"/>
  <c r="H577" i="24"/>
  <c r="H565" i="24"/>
  <c r="H492" i="24"/>
  <c r="H486" i="24"/>
  <c r="H58" i="24"/>
  <c r="H443" i="24"/>
  <c r="H485" i="24"/>
  <c r="H507" i="24"/>
  <c r="H508" i="24"/>
  <c r="H517" i="24"/>
  <c r="H521" i="24"/>
  <c r="H537" i="24"/>
  <c r="H83" i="24"/>
  <c r="H917" i="24"/>
  <c r="H1333" i="24"/>
  <c r="H241" i="24"/>
  <c r="H642" i="24"/>
  <c r="H612" i="24"/>
  <c r="H918" i="24"/>
  <c r="H919" i="24"/>
  <c r="H1144" i="24"/>
  <c r="H1145" i="24"/>
  <c r="H989" i="24"/>
  <c r="H281" i="24"/>
  <c r="H675" i="24"/>
  <c r="H920" i="24"/>
  <c r="H990" i="24"/>
  <c r="H1299" i="24"/>
  <c r="H862" i="24"/>
  <c r="H522" i="24"/>
  <c r="H1300" i="24"/>
  <c r="H1301" i="24"/>
  <c r="H601" i="24"/>
  <c r="H991" i="24"/>
  <c r="H68" i="24"/>
  <c r="H1182" i="24"/>
  <c r="H363" i="24"/>
  <c r="H364" i="24"/>
  <c r="H169" i="24"/>
  <c r="H559" i="24"/>
  <c r="H930" i="24"/>
  <c r="H1318" i="24"/>
  <c r="H691" i="24"/>
  <c r="H419" i="24"/>
  <c r="H420" i="24"/>
  <c r="H396" i="24"/>
  <c r="H314" i="24"/>
  <c r="H403" i="24"/>
  <c r="H132" i="24"/>
  <c r="H465" i="24"/>
  <c r="H466" i="24"/>
  <c r="H435" i="24"/>
  <c r="H242" i="24"/>
  <c r="H153" i="24"/>
  <c r="H180" i="24"/>
  <c r="H181" i="24"/>
  <c r="H193" i="24"/>
  <c r="H214" i="24"/>
  <c r="H355" i="24"/>
  <c r="H1188" i="24"/>
  <c r="H31" i="24"/>
  <c r="H32" i="24"/>
  <c r="H1146" i="24"/>
  <c r="H992" i="24"/>
  <c r="H993" i="24"/>
  <c r="H1183" i="24"/>
  <c r="H994" i="24"/>
  <c r="H1184" i="24"/>
  <c r="H667" i="24"/>
  <c r="H1302" i="24"/>
  <c r="H104" i="24"/>
  <c r="H105" i="24"/>
  <c r="H995" i="24"/>
  <c r="H343" i="24"/>
  <c r="H488" i="24"/>
  <c r="H1303" i="24"/>
  <c r="H684" i="24"/>
  <c r="H84" i="24"/>
  <c r="H54" i="24"/>
  <c r="H81" i="24"/>
  <c r="H1334" i="24"/>
  <c r="H69" i="24"/>
  <c r="H921" i="24"/>
  <c r="H996" i="24"/>
  <c r="H631" i="24"/>
  <c r="H118" i="24"/>
  <c r="H404" i="24"/>
  <c r="H243" i="24"/>
  <c r="H154" i="24"/>
  <c r="H215" i="24"/>
  <c r="H1147" i="24"/>
  <c r="H356" i="24"/>
  <c r="H227" i="24"/>
  <c r="H106" i="24"/>
  <c r="H616" i="24"/>
  <c r="H997" i="24"/>
  <c r="H627" i="24"/>
  <c r="H628" i="24"/>
  <c r="H643" i="24"/>
  <c r="H998" i="24"/>
  <c r="H1155" i="24"/>
  <c r="H1304" i="24"/>
  <c r="H574" i="24"/>
  <c r="H567" i="24"/>
  <c r="H98" i="24"/>
  <c r="H922" i="24"/>
  <c r="H1305" i="24"/>
  <c r="H602" i="24"/>
  <c r="H744" i="24"/>
  <c r="H1185" i="24"/>
  <c r="H1148" i="24"/>
  <c r="H385" i="24"/>
  <c r="H301" i="24"/>
  <c r="H292" i="24"/>
  <c r="H59" i="24"/>
  <c r="H629" i="24"/>
  <c r="H630" i="24"/>
  <c r="H999" i="24"/>
  <c r="H1000" i="24"/>
  <c r="H875" i="24"/>
  <c r="H876" i="24"/>
  <c r="H575" i="24"/>
  <c r="H99" i="24"/>
  <c r="H1341" i="24"/>
  <c r="H421" i="24"/>
  <c r="H133" i="24"/>
  <c r="H681" i="24"/>
  <c r="H244" i="24"/>
  <c r="H245" i="24"/>
  <c r="H1001" i="24"/>
  <c r="H923" i="24"/>
  <c r="H1335" i="24"/>
  <c r="H298" i="24"/>
  <c r="H1366" i="24"/>
  <c r="H1306" i="24"/>
  <c r="H1307" i="24"/>
  <c r="H1002" i="24"/>
  <c r="H924" i="24"/>
  <c r="H1003" i="24"/>
  <c r="H246" i="24"/>
  <c r="H1004" i="24"/>
  <c r="H1005" i="24"/>
  <c r="H1006" i="24"/>
  <c r="H1372" i="24"/>
  <c r="H1319" i="24"/>
  <c r="H1007" i="24"/>
  <c r="H1344" i="24"/>
  <c r="H1357" i="24"/>
  <c r="H295" i="24"/>
  <c r="H344" i="24"/>
  <c r="H444" i="24"/>
  <c r="H1008" i="24"/>
  <c r="H755" i="24"/>
  <c r="H39" i="24"/>
  <c r="H62" i="24"/>
  <c r="H704" i="24"/>
  <c r="H700" i="24"/>
  <c r="H1308" i="24"/>
  <c r="H523" i="24"/>
  <c r="H53" i="24"/>
  <c r="H489" i="24"/>
  <c r="H247" i="24"/>
  <c r="H357" i="24"/>
  <c r="H160" i="24"/>
  <c r="H405" i="24"/>
  <c r="H194" i="24"/>
  <c r="H140" i="24"/>
  <c r="H397" i="24"/>
  <c r="H1149" i="24"/>
  <c r="H216" i="24"/>
  <c r="H377" i="24"/>
  <c r="H1336" i="24"/>
  <c r="H282" i="24"/>
  <c r="H1150" i="24"/>
  <c r="H290" i="24"/>
  <c r="H297" i="24"/>
  <c r="H863" i="24"/>
  <c r="H1009" i="24"/>
  <c r="H1010" i="24"/>
  <c r="H1011" i="24"/>
  <c r="H1374" i="24"/>
  <c r="H1012" i="24"/>
  <c r="H580" i="24"/>
  <c r="H1013" i="24"/>
  <c r="H1358" i="24"/>
  <c r="H534" i="24"/>
  <c r="H1314" i="24"/>
  <c r="H877" i="24"/>
  <c r="H1014" i="24"/>
  <c r="H1015" i="24"/>
  <c r="H1016" i="24"/>
  <c r="H925" i="24"/>
  <c r="H723" i="24"/>
  <c r="H1017" i="24"/>
  <c r="H248" i="24"/>
  <c r="H1018" i="24"/>
  <c r="H249" i="24"/>
  <c r="H1019" i="24"/>
  <c r="H1328" i="24"/>
  <c r="H1020" i="24"/>
  <c r="H78" i="24"/>
  <c r="H560" i="24"/>
  <c r="H155" i="24"/>
  <c r="H200" i="24"/>
  <c r="H467" i="24"/>
  <c r="H1021" i="24"/>
  <c r="H299" i="24"/>
  <c r="H584" i="24"/>
  <c r="H331" i="24"/>
  <c r="H864" i="24"/>
  <c r="H109" i="24"/>
  <c r="H1309" i="24"/>
  <c r="H250" i="24"/>
  <c r="H711" i="24"/>
  <c r="H515" i="24"/>
  <c r="H561" i="24"/>
  <c r="H436" i="24"/>
  <c r="H134" i="24"/>
  <c r="H468" i="24"/>
  <c r="H422" i="24"/>
  <c r="H315" i="24"/>
  <c r="H452" i="24"/>
  <c r="H1022" i="24"/>
  <c r="H926" i="24"/>
  <c r="H1023" i="24"/>
  <c r="H1024" i="24"/>
  <c r="H86" i="24"/>
  <c r="H251" i="24"/>
  <c r="H1025" i="24"/>
  <c r="H252" i="24"/>
  <c r="H1026" i="24"/>
  <c r="H1027" i="24"/>
  <c r="H253" i="24"/>
  <c r="H1028" i="24"/>
  <c r="H865" i="24"/>
  <c r="H55" i="24"/>
  <c r="H528" i="24"/>
  <c r="H668" i="24"/>
  <c r="H1029" i="24"/>
  <c r="H1030" i="24"/>
  <c r="H1031" i="24"/>
  <c r="H927" i="24"/>
  <c r="H1032" i="24"/>
  <c r="H1033" i="24"/>
  <c r="H1034" i="24"/>
  <c r="H1035" i="24"/>
  <c r="H1036" i="24"/>
  <c r="H1037" i="24"/>
  <c r="H11" i="24"/>
  <c r="H12" i="24"/>
  <c r="H625" i="24"/>
  <c r="H1038" i="24"/>
  <c r="H539" i="24"/>
  <c r="H82" i="24"/>
  <c r="H365" i="24"/>
  <c r="H359" i="24"/>
  <c r="H1039" i="24"/>
  <c r="H1040" i="24"/>
  <c r="H1339" i="24"/>
  <c r="H1041" i="24"/>
  <c r="H254" i="24"/>
  <c r="H1345" i="24"/>
  <c r="H1042" i="24"/>
  <c r="H1043" i="24"/>
  <c r="H1044" i="24"/>
  <c r="H1045" i="24"/>
  <c r="H445" i="24"/>
  <c r="H3" i="24"/>
  <c r="H141" i="24"/>
  <c r="H1191" i="24"/>
  <c r="H1375" i="24"/>
  <c r="H1046" i="24"/>
  <c r="H142" i="24"/>
  <c r="H756" i="24"/>
  <c r="H60" i="24"/>
  <c r="H167" i="24"/>
  <c r="H163" i="24"/>
  <c r="H720" i="24"/>
  <c r="H480" i="24"/>
  <c r="H164" i="24"/>
  <c r="H550" i="24"/>
  <c r="H186" i="24"/>
  <c r="H201" i="24"/>
  <c r="H469" i="24"/>
  <c r="H470" i="24"/>
  <c r="H195" i="24"/>
  <c r="H217" i="24"/>
  <c r="H156" i="24"/>
  <c r="H1192" i="24"/>
  <c r="H1047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5" i="24"/>
  <c r="H1310" i="24"/>
  <c r="H730" i="24"/>
  <c r="H752" i="24"/>
  <c r="H1048" i="24"/>
  <c r="H708" i="24"/>
  <c r="H1049" i="24"/>
  <c r="H1050" i="24"/>
  <c r="H1051" i="24"/>
  <c r="H79" i="24"/>
  <c r="H1311" i="24"/>
  <c r="H566" i="24"/>
  <c r="H1312" i="24"/>
  <c r="H568" i="24"/>
  <c r="H1052" i="24"/>
  <c r="H866" i="24"/>
  <c r="H1053" i="24"/>
  <c r="H867" i="24"/>
  <c r="H1054" i="24"/>
  <c r="H524" i="24"/>
  <c r="H1055" i="24"/>
  <c r="H1056" i="24"/>
  <c r="H1057" i="24"/>
  <c r="H1058" i="24"/>
  <c r="H1059" i="24"/>
  <c r="H1060" i="24"/>
  <c r="H1061" i="24"/>
  <c r="H928" i="24"/>
  <c r="H113" i="24"/>
  <c r="H591" i="24"/>
  <c r="H87" i="24"/>
  <c r="H873" i="24"/>
  <c r="H874" i="24"/>
  <c r="H256" i="24"/>
  <c r="H709" i="24"/>
  <c r="H644" i="24"/>
  <c r="H634" i="24"/>
  <c r="H18" i="24"/>
  <c r="H633" i="24"/>
  <c r="H632" i="24"/>
  <c r="H669" i="24"/>
  <c r="H670" i="24"/>
  <c r="H1062" i="24"/>
  <c r="H1063" i="24"/>
  <c r="H257" i="24"/>
  <c r="H1064" i="24"/>
  <c r="H1065" i="24"/>
  <c r="H258" i="24"/>
  <c r="H1066" i="24"/>
  <c r="H1067" i="24"/>
  <c r="H1370" i="24"/>
  <c r="H89" i="24"/>
  <c r="H74" i="24"/>
  <c r="H1068" i="24"/>
  <c r="H739" i="24"/>
  <c r="H745" i="24"/>
  <c r="H1069" i="24"/>
  <c r="H1070" i="24"/>
  <c r="H293" i="24"/>
  <c r="H71" i="24"/>
  <c r="H283" i="24"/>
  <c r="H305" i="24"/>
  <c r="H329" i="24"/>
  <c r="H538" i="24"/>
  <c r="H603" i="24"/>
  <c r="H592" i="24"/>
  <c r="H302" i="24"/>
  <c r="H1313" i="24"/>
  <c r="H259" i="24"/>
  <c r="H1071" i="24"/>
  <c r="H1072" i="24"/>
  <c r="H1073" i="24"/>
  <c r="H260" i="24"/>
  <c r="H36" i="24"/>
  <c r="H1074" i="24"/>
  <c r="H1075" i="24"/>
  <c r="H1368" i="24"/>
  <c r="H1373" i="24"/>
  <c r="H1371" i="24"/>
  <c r="H1076" i="24"/>
  <c r="H1077" i="24"/>
  <c r="H1326" i="24"/>
  <c r="H9" i="24"/>
  <c r="H70" i="24"/>
  <c r="H581" i="24"/>
  <c r="H585" i="24"/>
  <c r="H1078" i="24"/>
  <c r="H72" i="24"/>
  <c r="H1079" i="24"/>
  <c r="H2" i="24"/>
  <c r="H626" i="24"/>
  <c r="H196" i="24"/>
  <c r="H423" i="24"/>
  <c r="H157" i="24"/>
  <c r="H471" i="24"/>
  <c r="H135" i="24"/>
  <c r="H378" i="24"/>
  <c r="H316" i="24"/>
  <c r="H317" i="24"/>
  <c r="H758" i="24"/>
  <c r="H510" i="24"/>
  <c r="H40" i="24"/>
  <c r="H41" i="24"/>
  <c r="H386" i="24"/>
  <c r="H759" i="24"/>
  <c r="H760" i="24"/>
  <c r="H761" i="24"/>
  <c r="H261" i="24"/>
  <c r="H762" i="24"/>
  <c r="H763" i="24"/>
  <c r="H764" i="24"/>
  <c r="H765" i="24"/>
  <c r="H766" i="24"/>
  <c r="H767" i="24"/>
  <c r="H1080" i="24"/>
  <c r="H657" i="24"/>
  <c r="H1081" i="24"/>
  <c r="H318" i="24"/>
  <c r="H472" i="24"/>
  <c r="H551" i="24"/>
  <c r="H143" i="24"/>
  <c r="H453" i="24"/>
  <c r="H868" i="24"/>
  <c r="H768" i="24"/>
  <c r="H769" i="24"/>
  <c r="H746" i="24"/>
  <c r="H719" i="24"/>
  <c r="H100" i="24"/>
  <c r="H6" i="24"/>
  <c r="H770" i="24"/>
  <c r="H771" i="24"/>
  <c r="H262" i="24"/>
  <c r="H263" i="24"/>
  <c r="H264" i="24"/>
  <c r="H705" i="24"/>
  <c r="H701" i="24"/>
  <c r="H718" i="24"/>
  <c r="H593" i="24"/>
  <c r="H14" i="24"/>
  <c r="H878" i="24"/>
  <c r="H772" i="24"/>
  <c r="H871" i="24"/>
  <c r="H446" i="24"/>
  <c r="H774" i="24"/>
  <c r="H775" i="24"/>
  <c r="H776" i="24"/>
  <c r="H1190" i="24"/>
  <c r="H345" i="24"/>
  <c r="H543" i="24"/>
  <c r="H702" i="24"/>
  <c r="H42" i="24"/>
  <c r="H545" i="24"/>
  <c r="H544" i="24"/>
  <c r="H49" i="24"/>
  <c r="H497" i="24"/>
  <c r="H548" i="24"/>
  <c r="H549" i="24"/>
  <c r="H265" i="24"/>
  <c r="H777" i="24"/>
  <c r="H1359" i="24"/>
  <c r="H512" i="24"/>
  <c r="H778" i="24"/>
  <c r="H511" i="24"/>
  <c r="H266" i="24"/>
  <c r="H267" i="24"/>
  <c r="H588" i="24"/>
  <c r="H686" i="24"/>
  <c r="H604" i="24"/>
  <c r="H594" i="24"/>
  <c r="H595" i="24"/>
  <c r="H779" i="24"/>
  <c r="H780" i="24"/>
  <c r="H781" i="24"/>
  <c r="H782" i="24"/>
  <c r="H504" i="24"/>
  <c r="H783" i="24"/>
  <c r="H784" i="24"/>
  <c r="H785" i="24"/>
  <c r="H569" i="24"/>
  <c r="H786" i="24"/>
  <c r="H787" i="24"/>
  <c r="H43" i="24"/>
  <c r="H788" i="24"/>
  <c r="C774" i="24"/>
  <c r="B1138" i="6" s="1"/>
  <c r="C768" i="24"/>
  <c r="B1117" i="6" s="1"/>
  <c r="C318" i="24"/>
  <c r="B1111" i="6" s="1"/>
  <c r="C1081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394" i="6" l="1"/>
  <c r="D42" i="6"/>
  <c r="D26" i="6"/>
  <c r="D46" i="6"/>
  <c r="D50" i="6"/>
  <c r="D393" i="6"/>
  <c r="D104" i="6"/>
  <c r="D118" i="6"/>
  <c r="D94" i="6"/>
  <c r="D70" i="6"/>
  <c r="D662" i="6"/>
  <c r="D392" i="6"/>
  <c r="D698" i="6"/>
  <c r="D144" i="6"/>
  <c r="D699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M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D1082" i="6" s="1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D922" i="6" s="1"/>
  <c r="M922" i="6"/>
  <c r="E914" i="6"/>
  <c r="M914" i="6"/>
  <c r="E906" i="6"/>
  <c r="M906" i="6"/>
  <c r="E898" i="6"/>
  <c r="M898" i="6"/>
  <c r="E890" i="6"/>
  <c r="M890" i="6"/>
  <c r="E882" i="6"/>
  <c r="D882" i="6" s="1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D1321" i="6" s="1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D881" i="6" s="1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D329" i="6" s="1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D1080" i="6" s="1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D744" i="6" s="1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D648" i="6" s="1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D1079" i="6" s="1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D903" i="6" s="1"/>
  <c r="M903" i="6"/>
  <c r="E895" i="6"/>
  <c r="D895" i="6" s="1"/>
  <c r="M895" i="6"/>
  <c r="E887" i="6"/>
  <c r="D887" i="6" s="1"/>
  <c r="M887" i="6"/>
  <c r="E879" i="6"/>
  <c r="M879" i="6"/>
  <c r="E871" i="6"/>
  <c r="M871" i="6"/>
  <c r="E863" i="6"/>
  <c r="D863" i="6" s="1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D645" i="6" s="1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D565" i="6" s="1"/>
  <c r="M565" i="6"/>
  <c r="E557" i="6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D646" i="6" s="1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D756" i="6" s="1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D580" i="6" s="1"/>
  <c r="M580" i="6"/>
  <c r="E572" i="6"/>
  <c r="D572" i="6" s="1"/>
  <c r="M572" i="6"/>
  <c r="E564" i="6"/>
  <c r="D564" i="6" s="1"/>
  <c r="M564" i="6"/>
  <c r="E556" i="6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D1212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051" i="6" l="1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<sst xmlns="http://schemas.openxmlformats.org/spreadsheetml/2006/main" count="47885" uniqueCount="15380">
  <si>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</si>
  <si>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</si>
  <si>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</si>
  <si>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</si>
  <si>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</si>
  <si>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</si>
  <si>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</si>
  <si>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</si>
  <si>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</si>
  <si>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</si>
  <si>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</si>
  <si>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</si>
  <si>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</si>
  <si>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</si>
  <si>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</si>
  <si>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</si>
  <si>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</si>
  <si>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</si>
  <si>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</si>
  <si>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</si>
  <si>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</si>
  <si>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</si>
  <si>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</si>
  <si>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</si>
  <si>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</si>
  <si>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</si>
  <si>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</si>
  <si>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</si>
  <si>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</si>
  <si>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</si>
  <si>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</si>
  <si>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</si>
  <si>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</si>
  <si>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</si>
  <si>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</si>
  <si>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</si>
  <si>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</si>
  <si>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</si>
  <si>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</si>
  <si>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</si>
  <si>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</si>
  <si>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</si>
  <si>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</si>
  <si>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</si>
  <si>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</si>
  <si>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</si>
  <si>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</si>
  <si>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</si>
  <si>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</si>
  <si>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</si>
  <si>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</si>
  <si>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</si>
  <si>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</si>
  <si>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</si>
  <si>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</si>
  <si>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</si>
  <si>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</si>
  <si>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</si>
  <si>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</si>
  <si>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</si>
  <si>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</si>
  <si>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</si>
  <si>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</si>
  <si>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</si>
  <si>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</si>
  <si>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</si>
  <si>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</si>
  <si>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</si>
  <si>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</si>
  <si>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</si>
  <si>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</si>
  <si>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</si>
  <si>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</si>
  <si>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</si>
  <si>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</si>
  <si>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</si>
  <si>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</si>
  <si>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</si>
  <si>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</si>
  <si>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</si>
  <si>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</si>
  <si>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</si>
  <si>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</si>
  <si>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</si>
  <si>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</si>
  <si>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</si>
  <si>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</si>
  <si>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</si>
  <si>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</si>
  <si>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</si>
  <si>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</si>
  <si>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</si>
  <si>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</si>
  <si>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</si>
  <si>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</si>
  <si>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</si>
  <si>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</si>
  <si>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</si>
  <si>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</si>
  <si>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</si>
  <si>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</si>
  <si>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</si>
  <si>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</si>
  <si>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</si>
  <si>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</si>
  <si>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</si>
  <si>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</si>
  <si>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</si>
  <si>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</si>
  <si>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</si>
  <si>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</si>
  <si>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</si>
  <si>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</si>
  <si>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</si>
  <si>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</si>
  <si>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</si>
  <si>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</si>
  <si>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</si>
  <si>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</si>
  <si>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</si>
  <si>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</si>
  <si>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</si>
  <si>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</si>
  <si>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</si>
  <si>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</si>
  <si>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</si>
  <si>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</si>
  <si>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</si>
  <si>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</si>
  <si>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</si>
  <si>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</si>
  <si>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</si>
  <si>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</si>
  <si>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</si>
  <si>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</si>
  <si>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</si>
  <si>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</si>
  <si>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</si>
  <si>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</si>
  <si>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</si>
  <si>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</si>
  <si>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</si>
  <si>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</si>
  <si>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</si>
  <si>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</si>
  <si>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</si>
  <si>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</si>
  <si>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</si>
  <si>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</si>
  <si>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</si>
  <si>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</si>
  <si>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</si>
  <si>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</si>
  <si>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</si>
  <si>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</si>
  <si>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</si>
  <si>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</si>
  <si>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</si>
  <si>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</si>
  <si>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</si>
  <si>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</si>
  <si>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</si>
  <si>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</si>
  <si>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</si>
  <si>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</si>
  <si>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</si>
  <si>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</si>
  <si>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</si>
  <si>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</si>
  <si>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</si>
  <si>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</si>
  <si>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</si>
  <si>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</si>
  <si>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</si>
  <si>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</si>
  <si>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</si>
  <si>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</si>
  <si>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</si>
  <si>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</si>
  <si>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</si>
  <si>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</si>
  <si>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</si>
  <si>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</si>
  <si>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</si>
  <si>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</si>
  <si>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</si>
  <si>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</si>
  <si>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</si>
  <si>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</si>
  <si>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</si>
  <si>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</si>
  <si>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</si>
  <si>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</si>
  <si>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</si>
  <si>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</si>
  <si>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</si>
  <si>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</si>
  <si>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</si>
  <si>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</si>
  <si>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</si>
  <si>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</si>
  <si>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</si>
  <si>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</si>
  <si>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</si>
  <si>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</si>
  <si>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</si>
  <si>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</si>
  <si>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</si>
  <si>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</si>
  <si>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</si>
  <si>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</si>
  <si>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</si>
  <si>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</si>
  <si>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</si>
  <si>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</si>
  <si>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</si>
  <si>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</si>
  <si>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</si>
  <si>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</si>
  <si>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</si>
  <si>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</si>
  <si>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</si>
  <si>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</si>
  <si>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</si>
  <si>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</si>
  <si>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</si>
  <si>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</si>
  <si>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</si>
  <si>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</si>
  <si>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</si>
  <si>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</si>
  <si>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</si>
  <si>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</si>
  <si>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</si>
  <si>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</si>
  <si>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</si>
  <si>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</si>
  <si>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</si>
  <si>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</si>
  <si>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</si>
  <si>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</si>
  <si>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</si>
  <si>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</si>
  <si>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</si>
  <si>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</si>
  <si>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</si>
  <si>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</si>
  <si>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</si>
  <si>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</si>
  <si>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</si>
  <si>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</si>
  <si>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</si>
  <si>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</si>
  <si>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</si>
  <si>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</si>
  <si>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</si>
  <si>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</si>
  <si>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</si>
  <si>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</si>
  <si>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</si>
  <si>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</si>
  <si>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</si>
  <si>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</si>
  <si>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</si>
  <si>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</si>
  <si>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</si>
  <si>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</si>
  <si>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</si>
  <si>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</si>
  <si>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</si>
  <si>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</si>
  <si>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</si>
  <si>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</si>
  <si>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</si>
  <si>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</si>
  <si>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</si>
  <si>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</si>
  <si>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</si>
  <si>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</si>
  <si>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</si>
  <si>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</si>
  <si>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</si>
  <si>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</si>
  <si>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</si>
  <si>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</si>
  <si>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</si>
  <si>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</si>
  <si>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</si>
  <si>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</si>
  <si>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</si>
  <si>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</si>
  <si>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</si>
  <si>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</si>
  <si>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</si>
  <si>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</si>
  <si>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</si>
  <si>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</si>
  <si>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</si>
  <si>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</si>
  <si>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</si>
  <si>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</si>
  <si>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</si>
  <si>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</si>
  <si>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</si>
  <si>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</si>
  <si>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</si>
  <si>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</si>
  <si>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</si>
  <si>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</si>
  <si>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</si>
  <si>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</si>
  <si>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</si>
  <si>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</si>
  <si>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</si>
  <si>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</si>
  <si>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</si>
  <si>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</si>
  <si>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</si>
  <si>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</si>
  <si>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</si>
  <si>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</si>
  <si>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</si>
  <si>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</si>
  <si>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</si>
  <si>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</si>
  <si>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</si>
  <si>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</si>
  <si>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</si>
  <si>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</si>
  <si>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</si>
  <si>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</si>
  <si>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</si>
  <si>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</si>
  <si>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</si>
  <si>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</si>
  <si>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</si>
  <si>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</si>
  <si>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</si>
  <si>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</si>
  <si>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</si>
  <si>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</si>
  <si>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</si>
  <si>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</si>
  <si>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</si>
  <si>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</si>
  <si>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</si>
  <si>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</si>
  <si>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</si>
  <si>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</si>
  <si>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</si>
  <si>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</si>
  <si>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</si>
  <si>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</si>
  <si>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</si>
  <si>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</si>
  <si>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</si>
  <si>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</si>
  <si>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</si>
  <si>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</si>
  <si>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</si>
  <si>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</si>
  <si>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</si>
  <si>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</si>
  <si>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</si>
  <si>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</si>
  <si>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</si>
  <si>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</si>
  <si>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</si>
  <si>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</si>
  <si>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</si>
  <si>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</si>
  <si>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</si>
  <si>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</si>
  <si>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</si>
  <si>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</si>
  <si>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</si>
  <si>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</si>
  <si>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</si>
  <si>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</si>
  <si>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</si>
  <si>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</si>
  <si>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</si>
  <si>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</si>
  <si>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</si>
  <si>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</si>
  <si>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</si>
  <si>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</si>
  <si>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</si>
  <si>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</si>
  <si>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</si>
  <si>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</si>
  <si>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</si>
  <si>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</si>
  <si>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</si>
  <si>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</si>
  <si>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</si>
  <si>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</si>
  <si>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</si>
  <si>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</si>
  <si>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</si>
  <si>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</si>
  <si>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</si>
  <si>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</si>
  <si>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</si>
  <si>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</si>
  <si>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</si>
  <si>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</si>
  <si>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</si>
  <si>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</si>
  <si>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</si>
  <si>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</si>
  <si>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</si>
  <si>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</si>
  <si>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</si>
  <si>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</si>
  <si>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</si>
  <si>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</si>
  <si>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</si>
  <si>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</si>
  <si>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</si>
  <si>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</si>
  <si>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</si>
  <si>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</si>
  <si>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</si>
  <si>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</si>
  <si>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</si>
  <si>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</si>
  <si>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</si>
  <si>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</si>
  <si>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</si>
  <si>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</si>
  <si>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</si>
  <si>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</si>
  <si>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</si>
  <si>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</si>
  <si>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</si>
  <si>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</si>
  <si>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</si>
  <si>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</si>
  <si>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</si>
  <si>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</si>
  <si>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</si>
  <si>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</si>
  <si>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</si>
  <si>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</si>
  <si>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</si>
  <si>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</si>
  <si>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</si>
  <si>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</si>
  <si>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</si>
  <si>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</si>
  <si>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</si>
  <si>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</si>
  <si>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</si>
  <si>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</si>
  <si>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</si>
  <si>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</si>
  <si>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</si>
  <si>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</si>
  <si>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</si>
  <si>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</si>
  <si>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</si>
  <si>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</si>
  <si>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</si>
  <si>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</si>
  <si>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</si>
  <si>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</si>
  <si>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</si>
  <si>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</si>
  <si>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</si>
  <si>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</si>
  <si>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</si>
  <si>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</si>
  <si>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</si>
  <si>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</si>
  <si>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</si>
  <si>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</si>
  <si>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</si>
  <si>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</si>
  <si>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</si>
  <si>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</si>
  <si>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</si>
  <si>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</si>
  <si>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</si>
  <si>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</si>
  <si>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</si>
  <si>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</si>
  <si>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</si>
  <si>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</si>
  <si>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</si>
  <si>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</si>
  <si>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</si>
  <si>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</si>
  <si>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</si>
  <si>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</si>
  <si>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</si>
  <si>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</si>
  <si>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</si>
  <si>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</si>
  <si>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</si>
  <si>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</si>
  <si>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</si>
  <si>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</si>
  <si>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</si>
  <si>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</si>
  <si>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</si>
  <si>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</si>
  <si>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</si>
  <si>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</si>
  <si>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</si>
  <si>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</si>
  <si>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</si>
  <si>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</si>
  <si>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</si>
  <si>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</si>
  <si>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</si>
  <si>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</si>
  <si>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</si>
  <si>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</si>
  <si>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</si>
  <si>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</si>
  <si>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</si>
  <si>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</si>
  <si>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</si>
  <si>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</si>
  <si>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</si>
  <si>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</si>
  <si>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</si>
  <si>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</si>
  <si>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</si>
  <si>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</si>
  <si>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</si>
  <si>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</si>
  <si>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</si>
  <si>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</si>
  <si>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</si>
  <si>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</si>
  <si>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</si>
  <si>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</si>
  <si>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</si>
  <si>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</si>
  <si>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</si>
  <si>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</si>
  <si>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</si>
  <si>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</si>
  <si>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</si>
  <si>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</si>
  <si>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</si>
  <si>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</si>
  <si>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</si>
  <si>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</si>
  <si>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</si>
  <si>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</si>
  <si>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</si>
  <si>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</si>
  <si>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</si>
  <si>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</si>
  <si>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</si>
  <si>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</si>
  <si>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</si>
  <si>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</si>
  <si>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</si>
  <si>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</si>
  <si>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</si>
  <si>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</si>
  <si>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</si>
  <si>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</si>
  <si>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</si>
  <si>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</si>
  <si>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</si>
  <si>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</si>
  <si>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</si>
  <si>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</si>
  <si>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</si>
  <si>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</si>
  <si>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</si>
  <si>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</si>
  <si>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</si>
  <si>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</si>
  <si>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</si>
  <si>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</si>
  <si>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</si>
  <si>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</si>
  <si>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</si>
  <si>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</si>
  <si>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</si>
  <si>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</si>
  <si>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</si>
  <si>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</si>
  <si>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</si>
  <si>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</si>
  <si>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</si>
  <si>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</si>
  <si>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</si>
  <si>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</si>
  <si>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</si>
  <si>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</si>
  <si>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</si>
  <si>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</si>
  <si>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</si>
  <si>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</si>
  <si>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</si>
  <si>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</si>
  <si>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</si>
  <si>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</si>
  <si>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</si>
  <si>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</si>
  <si>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</si>
  <si>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</si>
  <si>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</si>
  <si>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</si>
  <si>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</si>
  <si>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</si>
  <si>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</si>
  <si>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</si>
  <si>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</si>
  <si>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</si>
  <si>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</si>
  <si>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</si>
  <si>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</si>
  <si>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</si>
  <si>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</si>
  <si>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</si>
  <si>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</si>
  <si>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</si>
  <si>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</si>
  <si>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</si>
  <si>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</si>
  <si>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</si>
  <si>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</si>
  <si>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</si>
  <si>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</si>
  <si>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</si>
  <si>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</si>
  <si>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</si>
  <si>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</si>
  <si>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</si>
  <si>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</si>
  <si>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</si>
  <si>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</si>
  <si>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</si>
  <si>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</si>
  <si>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</si>
  <si>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</si>
  <si>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</si>
  <si>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</si>
  <si>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</si>
  <si>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</si>
  <si>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</si>
  <si>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</si>
  <si>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</si>
  <si>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</si>
  <si>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</si>
  <si>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</si>
  <si>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</si>
  <si>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</si>
  <si>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</si>
  <si>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</si>
  <si>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</si>
  <si>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</si>
  <si>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</si>
  <si>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</si>
  <si>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</si>
  <si>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</si>
  <si>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</si>
  <si>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</si>
  <si>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</si>
  <si>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</si>
  <si>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</si>
  <si>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</si>
  <si>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</si>
  <si>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</si>
  <si>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</si>
  <si>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</si>
  <si>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</si>
  <si>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</si>
  <si>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</si>
  <si>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</si>
  <si>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</si>
  <si>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</si>
  <si>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</si>
  <si>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</si>
  <si>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</si>
  <si>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</si>
  <si>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</si>
  <si>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</si>
  <si>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</si>
  <si>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</si>
  <si>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</si>
  <si>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</si>
  <si>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</si>
  <si>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</si>
  <si>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</si>
  <si>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</si>
  <si>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</si>
  <si>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</si>
  <si>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</si>
  <si>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</si>
  <si>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</si>
  <si>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</si>
  <si>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</si>
  <si>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</si>
  <si>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</si>
  <si>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</si>
  <si>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</si>
  <si>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</si>
  <si>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</si>
  <si>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</si>
  <si>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</si>
  <si>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</si>
  <si>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</si>
  <si>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</si>
  <si>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</si>
  <si>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</si>
  <si>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</si>
  <si>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</si>
  <si>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</si>
  <si>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</si>
  <si>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</si>
  <si>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</si>
  <si>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</si>
  <si>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</si>
  <si>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</si>
  <si>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</si>
  <si>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</si>
  <si>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</si>
  <si>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</si>
  <si>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</si>
  <si>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</si>
  <si>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</si>
  <si>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</si>
  <si>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</si>
  <si>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</si>
  <si>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</si>
  <si>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</si>
  <si>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</si>
  <si>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</si>
  <si>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</si>
  <si>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</si>
  <si>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</si>
  <si>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</si>
  <si>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</si>
  <si>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</si>
  <si>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</si>
  <si>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</si>
  <si>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</si>
  <si>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</si>
  <si>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</si>
  <si>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</si>
  <si>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</si>
  <si>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</si>
  <si>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</si>
  <si>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</si>
  <si>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</si>
  <si>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</si>
  <si>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</si>
  <si>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</si>
  <si>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</si>
  <si>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</si>
  <si>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</si>
  <si>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</si>
  <si>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</si>
  <si>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</si>
  <si>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</si>
  <si>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</si>
  <si>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</si>
  <si>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</si>
  <si>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</si>
  <si>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</si>
  <si>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</si>
  <si>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</si>
  <si>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</si>
  <si>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</si>
  <si>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</si>
  <si>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</si>
  <si>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</si>
  <si>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</si>
  <si>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</si>
  <si>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</si>
  <si>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</si>
  <si>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</si>
  <si>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</si>
  <si>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</si>
  <si>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</si>
  <si>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</si>
  <si>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</si>
  <si>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</si>
  <si>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</si>
  <si>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</si>
  <si>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</si>
  <si>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</si>
  <si>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</si>
  <si>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</si>
  <si>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</si>
  <si>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</si>
  <si>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</si>
  <si>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</si>
  <si>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</si>
  <si>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</si>
  <si>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</si>
  <si>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</si>
  <si>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</si>
  <si>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</si>
  <si>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</si>
  <si>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</si>
  <si>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</si>
  <si>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</si>
  <si>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</si>
  <si>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</si>
  <si>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</si>
  <si>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</si>
  <si>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</si>
  <si>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</si>
  <si>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</si>
  <si>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</si>
  <si>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</si>
  <si>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</si>
  <si>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</si>
  <si>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</si>
  <si>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</si>
  <si>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</si>
  <si>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</si>
  <si>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</si>
  <si>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</si>
  <si>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</si>
  <si>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</si>
  <si>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</si>
  <si>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</si>
  <si>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</si>
  <si>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</si>
  <si>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</si>
  <si>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</si>
  <si>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</si>
  <si>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</si>
  <si>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</si>
  <si>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</si>
  <si>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</si>
  <si>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</si>
  <si>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</si>
  <si>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</si>
  <si>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</si>
  <si>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</si>
  <si>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</si>
  <si>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</si>
  <si>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</si>
  <si>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</si>
  <si>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</si>
  <si>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</si>
  <si>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</si>
  <si>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</si>
  <si>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</si>
  <si>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</si>
  <si>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</si>
  <si>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</si>
  <si>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</si>
  <si>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</si>
  <si>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</si>
  <si>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</si>
  <si>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</si>
  <si>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</si>
  <si>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</si>
  <si>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</si>
  <si>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</si>
  <si>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</si>
  <si>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</si>
  <si>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</si>
  <si>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</si>
  <si>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</si>
  <si>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</si>
  <si>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</si>
  <si>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</si>
  <si>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</si>
  <si>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</si>
  <si>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</si>
  <si>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</si>
  <si>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</si>
  <si>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</si>
  <si>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</si>
  <si>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</si>
  <si>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</si>
  <si>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</si>
  <si>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</si>
  <si>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</si>
  <si>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</si>
  <si>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</si>
  <si>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</si>
  <si>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</si>
  <si>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</si>
  <si>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</si>
  <si>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</si>
  <si>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</si>
  <si>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</si>
  <si>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</si>
  <si>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</si>
  <si>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</si>
  <si>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</si>
  <si>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</si>
  <si>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</si>
  <si>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</si>
  <si>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</si>
  <si>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</si>
  <si>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</si>
  <si>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</si>
  <si>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</si>
  <si>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</si>
  <si>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</si>
  <si>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</si>
  <si>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</si>
  <si>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</si>
  <si>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</si>
  <si>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</si>
  <si>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</si>
  <si>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</si>
  <si>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</si>
  <si>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</si>
  <si>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</si>
  <si>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</si>
  <si>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</si>
  <si>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</si>
  <si>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</si>
  <si>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</si>
  <si>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</si>
  <si>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</si>
  <si>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</si>
  <si>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</si>
  <si>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</si>
  <si>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</si>
  <si>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</si>
  <si>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</si>
  <si>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</si>
  <si>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</si>
  <si>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</si>
  <si>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</si>
  <si>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</si>
  <si>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</si>
  <si>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</si>
  <si>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</si>
  <si>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</si>
  <si>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</si>
  <si>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</si>
  <si>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</si>
  <si>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</si>
  <si>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</si>
  <si>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</si>
  <si>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</si>
  <si>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</si>
  <si>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</si>
  <si>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</si>
  <si>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</si>
  <si>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</si>
  <si>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</si>
  <si>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</si>
  <si>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</si>
  <si>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</si>
  <si>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</si>
  <si>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</si>
  <si>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</si>
  <si>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</si>
  <si>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</si>
  <si>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</si>
  <si>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</si>
  <si>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</si>
  <si>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</si>
  <si>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</si>
  <si>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</si>
  <si>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</si>
  <si>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</si>
  <si>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</si>
  <si>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</si>
  <si>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</si>
  <si>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</si>
  <si>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</si>
  <si>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</si>
  <si>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</si>
  <si>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</si>
  <si>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</si>
  <si>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</si>
  <si>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</si>
  <si>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</si>
  <si>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</si>
  <si>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</si>
  <si>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</si>
  <si>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</si>
  <si>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</si>
  <si>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</si>
  <si>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</si>
  <si>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</si>
  <si>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</si>
  <si>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</si>
  <si>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</si>
  <si>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</si>
  <si>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</si>
  <si>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</si>
  <si>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</si>
  <si>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</si>
  <si>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</si>
  <si>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</si>
  <si>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</si>
  <si>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</si>
  <si>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</si>
  <si>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</si>
  <si>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</si>
  <si>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</si>
  <si>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</si>
  <si>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</si>
  <si>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</si>
  <si>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</si>
  <si>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</si>
  <si>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</si>
  <si>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</si>
  <si>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</si>
  <si>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</si>
  <si>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</si>
  <si>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</si>
  <si>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</si>
  <si>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</si>
  <si>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</si>
  <si>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</si>
  <si>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</si>
  <si>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</si>
  <si>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</si>
  <si>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</si>
  <si>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</si>
  <si>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</si>
  <si>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</si>
  <si>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</si>
  <si>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</si>
  <si>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</si>
  <si>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</si>
  <si>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</si>
  <si>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</si>
  <si>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</si>
  <si>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</si>
  <si>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</si>
  <si>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</si>
  <si>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</si>
  <si>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</si>
  <si>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</si>
  <si>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</si>
  <si>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</si>
  <si>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</si>
  <si>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</si>
  <si>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</si>
  <si>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</si>
  <si>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</si>
  <si>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</si>
  <si>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</si>
  <si>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</si>
  <si>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</si>
  <si>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</si>
  <si>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</si>
  <si>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</si>
  <si>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</si>
  <si>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</si>
  <si>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</si>
  <si>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</si>
  <si>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</si>
  <si>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</si>
  <si>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</si>
  <si>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</si>
  <si>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</si>
  <si>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</si>
  <si>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</si>
  <si>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</si>
  <si>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</si>
  <si>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</si>
  <si>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</si>
  <si>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</si>
  <si>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</si>
  <si>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</si>
  <si>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</si>
  <si>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</si>
  <si>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</si>
  <si>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</si>
  <si>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</si>
  <si>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</si>
  <si>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</si>
  <si>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</si>
  <si>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</si>
  <si>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</si>
  <si>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</si>
  <si>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</si>
  <si>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</si>
  <si>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</si>
  <si>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</si>
  <si>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</si>
  <si>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</si>
  <si>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</si>
  <si>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</si>
  <si>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</si>
  <si>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</si>
  <si>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</si>
  <si>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</si>
  <si>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</si>
  <si>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</si>
  <si>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</si>
  <si>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</si>
  <si>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</si>
  <si>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</si>
  <si>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</si>
  <si>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</si>
  <si>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</si>
  <si>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</si>
  <si>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</si>
  <si>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</si>
  <si>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</si>
  <si>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</si>
  <si>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</si>
  <si>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</si>
  <si>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</si>
  <si>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</si>
  <si>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</si>
  <si>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</si>
  <si>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</si>
  <si>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</si>
  <si>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</si>
  <si>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</si>
  <si>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</si>
  <si>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</si>
  <si>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</si>
  <si>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</si>
  <si>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</si>
  <si>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</si>
  <si>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</si>
  <si>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</si>
  <si>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</si>
  <si>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</si>
  <si>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</si>
  <si>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</si>
  <si>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</si>
  <si>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</si>
  <si>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</si>
  <si>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</si>
  <si>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</si>
  <si>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</si>
  <si>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</si>
  <si>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</si>
  <si>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</si>
  <si>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</si>
  <si>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</si>
  <si>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</si>
  <si>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</si>
  <si>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</si>
  <si>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</si>
  <si>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</si>
  <si>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</si>
  <si>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</si>
  <si>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</si>
  <si>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</si>
  <si>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</si>
  <si>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</si>
  <si>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</si>
  <si>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</si>
  <si>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</si>
  <si>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</si>
  <si>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</si>
  <si>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</si>
  <si>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</si>
  <si>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</si>
  <si>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</si>
  <si>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</si>
  <si>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</si>
  <si>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</si>
  <si>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</si>
  <si>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</si>
  <si>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</si>
  <si>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</si>
  <si>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</si>
  <si>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</si>
  <si>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</si>
  <si>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</si>
  <si>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</si>
  <si>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</si>
  <si>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</si>
  <si>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</si>
  <si>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</si>
  <si>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</si>
  <si>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</si>
  <si>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</si>
  <si>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</si>
  <si>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</si>
  <si>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</si>
  <si>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</si>
  <si>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</si>
  <si>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</si>
  <si>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</si>
  <si>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</si>
  <si>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</si>
  <si>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</si>
  <si>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</si>
  <si>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</si>
  <si>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</si>
  <si>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</si>
  <si>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</si>
  <si>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</si>
  <si>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</si>
  <si>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</si>
  <si>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</si>
  <si>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</si>
  <si>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</si>
  <si>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</si>
  <si>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</si>
  <si>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</si>
  <si>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</si>
  <si>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</si>
  <si>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</si>
  <si>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</si>
  <si>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</si>
  <si>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</si>
  <si>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</si>
  <si>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</si>
  <si>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</si>
  <si>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</si>
  <si>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</si>
  <si>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</si>
  <si>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</si>
  <si>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</si>
  <si>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</si>
  <si>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</si>
  <si>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</si>
  <si>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</si>
  <si>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</si>
  <si>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</si>
  <si>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</si>
  <si>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</si>
  <si>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</si>
  <si>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</si>
  <si>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</si>
  <si>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</si>
  <si>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</si>
  <si>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</si>
  <si>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</si>
  <si>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</si>
  <si>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</si>
  <si>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</si>
  <si>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</si>
  <si>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</si>
  <si>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</si>
  <si>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</si>
  <si>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</si>
  <si>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</si>
  <si>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</si>
  <si>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</si>
  <si>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</si>
  <si>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</si>
  <si>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</si>
  <si>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</si>
  <si>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</si>
  <si>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</si>
  <si>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</si>
  <si>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</si>
  <si>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</si>
  <si>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</si>
  <si>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</si>
  <si>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</si>
  <si>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</si>
  <si>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</si>
  <si>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</si>
  <si>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</si>
  <si>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</si>
  <si>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</si>
  <si>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</si>
  <si>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</si>
  <si>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</si>
  <si>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</si>
  <si>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</si>
  <si>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</si>
  <si>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</si>
  <si>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</si>
  <si>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</si>
  <si>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</si>
  <si>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</si>
  <si>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</si>
  <si>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</si>
  <si>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</si>
  <si>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</si>
  <si>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</si>
  <si>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</si>
  <si>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</si>
  <si>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</si>
  <si>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</si>
  <si>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</si>
  <si>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</si>
  <si>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</si>
  <si>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</si>
  <si>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</si>
  <si>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</si>
  <si>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</si>
  <si>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</si>
  <si>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</si>
  <si>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</si>
  <si>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</si>
  <si>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</si>
  <si>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</si>
  <si>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</si>
  <si>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</si>
  <si>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</si>
  <si>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</si>
  <si>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</si>
  <si>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</si>
  <si>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</si>
  <si>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</si>
  <si>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</si>
  <si>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</si>
  <si>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</si>
  <si>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</si>
  <si>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</si>
  <si>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</si>
  <si>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</si>
  <si>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</si>
  <si>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</si>
  <si>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</si>
  <si>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</si>
  <si>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</si>
  <si>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</si>
  <si>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</si>
  <si>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</si>
  <si>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</si>
  <si>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</si>
  <si>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</si>
  <si>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</si>
  <si>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</si>
  <si>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</si>
  <si>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</si>
  <si>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</si>
  <si>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</si>
  <si>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</si>
  <si>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</si>
  <si>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</si>
  <si>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</si>
  <si>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</si>
  <si>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</si>
  <si>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</si>
  <si>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</si>
  <si>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</si>
  <si>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</si>
  <si>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</si>
  <si>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</si>
  <si>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</si>
  <si>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</si>
  <si>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</si>
  <si>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</si>
  <si>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</si>
  <si>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</si>
  <si>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</si>
  <si>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</si>
  <si>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</si>
  <si>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</si>
  <si>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</si>
  <si>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</si>
  <si>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</si>
  <si>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</si>
  <si>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</si>
  <si>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</si>
  <si>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</si>
  <si>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</si>
  <si>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</si>
  <si>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</si>
  <si>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</si>
  <si>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</si>
  <si>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</si>
  <si>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</si>
  <si>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</si>
  <si>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</si>
  <si>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</si>
  <si>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</si>
  <si>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</si>
  <si>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</si>
  <si>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</si>
  <si>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</si>
  <si>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</si>
  <si>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</si>
  <si>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</si>
  <si>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</si>
  <si>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</si>
  <si>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</si>
  <si>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</si>
  <si>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</si>
  <si>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</si>
  <si>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</si>
  <si>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</si>
  <si>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</si>
  <si>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</si>
  <si>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</si>
  <si>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</si>
  <si>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</si>
  <si>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</si>
  <si>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</si>
  <si>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</si>
  <si>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</si>
  <si>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</si>
  <si>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</si>
  <si>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</si>
  <si>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</si>
  <si>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</si>
  <si>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</si>
  <si>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</si>
  <si>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</si>
  <si>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</si>
  <si>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</si>
  <si>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</si>
  <si>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</si>
  <si>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</si>
  <si>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</si>
  <si>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</si>
  <si>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</si>
  <si>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</si>
  <si>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</si>
  <si>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</si>
  <si>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</si>
  <si>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</si>
  <si>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</si>
  <si>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</si>
  <si>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</si>
  <si>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</si>
  <si>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</si>
  <si>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</si>
  <si>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</si>
  <si>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</si>
  <si>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</si>
  <si>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</si>
  <si>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</si>
  <si>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</si>
  <si>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</si>
  <si>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</si>
  <si>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</si>
  <si>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</si>
  <si>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</si>
  <si>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</si>
  <si>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</si>
  <si>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</si>
  <si>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</si>
  <si>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</si>
  <si>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</si>
  <si>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</si>
  <si>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</si>
  <si>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</si>
  <si>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</si>
  <si>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</si>
  <si>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</si>
  <si>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</si>
  <si>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</si>
  <si>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</si>
  <si>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</si>
  <si>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</si>
  <si>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</si>
  <si>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</si>
  <si>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</si>
  <si>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</si>
  <si>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</si>
  <si>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</si>
  <si>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</si>
  <si>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</si>
  <si>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</si>
  <si>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</si>
  <si>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</si>
  <si>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</si>
  <si>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</si>
  <si>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</si>
  <si>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</si>
  <si>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</si>
  <si>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</si>
  <si>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</si>
  <si>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</si>
  <si>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</si>
  <si>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</si>
  <si>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</si>
  <si>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</si>
  <si>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</si>
  <si>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</si>
  <si>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</si>
  <si>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</si>
  <si>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</si>
  <si>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</si>
  <si>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</si>
  <si>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</si>
  <si>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</si>
  <si>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</si>
  <si>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</si>
  <si>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</si>
  <si>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</si>
  <si>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</si>
  <si>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</si>
  <si>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</si>
  <si>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</si>
  <si>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</si>
  <si>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</si>
  <si>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</si>
  <si>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</si>
  <si>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</si>
  <si>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</si>
  <si>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</si>
  <si>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</si>
  <si>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</si>
  <si>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</si>
  <si>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</si>
  <si>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</si>
  <si>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</si>
  <si>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</si>
  <si>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</si>
  <si>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</si>
  <si>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</si>
  <si>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</si>
  <si>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</si>
  <si>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</si>
  <si>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</si>
  <si>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</si>
  <si>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</si>
  <si>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</si>
  <si>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</si>
  <si>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</si>
  <si>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</si>
  <si>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</si>
  <si>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</si>
  <si>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</si>
  <si>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</si>
  <si>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</si>
  <si>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</si>
  <si>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</si>
  <si>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</si>
  <si>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</si>
  <si>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</si>
  <si>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</si>
  <si>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</si>
  <si>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</si>
  <si>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</si>
  <si>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</si>
  <si>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</si>
  <si>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</si>
  <si>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</si>
  <si>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</si>
  <si>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</si>
  <si>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</si>
  <si>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</si>
  <si>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</si>
  <si>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</si>
  <si>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</si>
  <si>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</si>
  <si>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</si>
  <si>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</si>
  <si>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</si>
  <si>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</si>
  <si>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</si>
  <si>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</si>
  <si>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</si>
  <si>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</si>
  <si>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</si>
  <si>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</si>
  <si>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</si>
  <si>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</si>
  <si>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</si>
  <si>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</si>
  <si>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</si>
  <si>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</si>
  <si>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</si>
  <si>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</si>
  <si>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</si>
  <si>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</si>
  <si>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</si>
  <si>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</si>
  <si>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</si>
  <si>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</si>
  <si>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</si>
  <si>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</si>
  <si>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</si>
  <si>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</si>
  <si>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</si>
  <si>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</si>
  <si>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</si>
  <si>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</si>
  <si>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</si>
  <si>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</si>
  <si>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</si>
  <si>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</si>
  <si>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</si>
  <si>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</si>
  <si>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</si>
  <si>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</si>
  <si>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</si>
  <si>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</si>
  <si>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</si>
  <si>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</si>
  <si>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</si>
  <si>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</si>
  <si>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</si>
  <si>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</si>
  <si>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</si>
  <si>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</si>
  <si>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</si>
  <si>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</si>
  <si>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</si>
  <si>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</si>
  <si>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</si>
  <si>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</si>
  <si>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</si>
  <si>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</si>
  <si>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</si>
  <si>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</si>
  <si>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</si>
  <si>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</si>
  <si>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</si>
  <si>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</si>
  <si>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</si>
  <si>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</si>
  <si>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</si>
  <si>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</si>
  <si>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</si>
  <si>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</si>
  <si>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</si>
  <si>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</si>
  <si>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</si>
  <si>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</si>
  <si>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</si>
  <si>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</si>
  <si>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</si>
  <si>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</si>
  <si>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</si>
  <si>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</si>
  <si>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</si>
  <si>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</si>
  <si>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</si>
  <si>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</si>
  <si>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</si>
  <si>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</si>
  <si>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</si>
  <si>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</si>
  <si>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</si>
  <si>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</si>
  <si>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</si>
  <si>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</si>
  <si>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</si>
  <si>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</si>
  <si>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</si>
  <si>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</si>
  <si>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</si>
  <si>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</si>
  <si>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</si>
  <si>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</si>
  <si>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</si>
  <si>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</si>
  <si>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</si>
  <si>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</si>
  <si>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</si>
  <si>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</si>
  <si>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</si>
  <si>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</si>
  <si>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</si>
  <si>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</si>
  <si>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</si>
  <si>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</si>
  <si>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</si>
  <si>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</si>
  <si>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</si>
  <si>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</si>
  <si>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</si>
  <si>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</si>
  <si>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</si>
  <si>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</si>
  <si>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</si>
  <si>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</si>
  <si>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</si>
  <si>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</si>
  <si>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</si>
  <si>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</si>
  <si>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</si>
  <si>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</si>
  <si>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</si>
  <si>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</si>
  <si>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</si>
  <si>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</si>
  <si>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</si>
  <si>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</si>
  <si>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</si>
  <si>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</si>
  <si>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</si>
  <si>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</si>
  <si>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</si>
  <si>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</si>
  <si>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</si>
  <si>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</si>
  <si>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</si>
  <si>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</si>
  <si>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</si>
  <si>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</si>
  <si>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</si>
  <si>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</si>
  <si>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</si>
  <si>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</si>
  <si>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</si>
  <si>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</si>
  <si>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</si>
  <si>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</si>
  <si>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</si>
  <si>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</si>
  <si>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</si>
  <si>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</si>
  <si>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</si>
  <si>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</si>
  <si>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</si>
  <si>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</si>
  <si>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</si>
  <si>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</si>
  <si>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</si>
  <si>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</si>
  <si>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</si>
  <si>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</si>
  <si>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</si>
  <si>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</si>
  <si>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</si>
  <si>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</si>
  <si>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</si>
  <si>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</si>
  <si>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</si>
  <si>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</si>
  <si>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</si>
  <si>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</si>
  <si>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</si>
  <si>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</si>
  <si>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</si>
  <si>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</si>
  <si>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</si>
  <si>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</si>
  <si>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</si>
  <si>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</si>
  <si>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</si>
  <si>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</si>
  <si>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</si>
  <si>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</si>
  <si>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</si>
  <si>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</si>
  <si>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</si>
  <si>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</si>
  <si>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</si>
  <si>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</si>
  <si>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</si>
  <si>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</si>
  <si>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</si>
  <si>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</si>
  <si>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</si>
  <si>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</si>
  <si>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</si>
  <si>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</si>
  <si>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</si>
  <si>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</si>
  <si>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</si>
  <si>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</si>
  <si>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</si>
  <si>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</si>
  <si>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</si>
  <si>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</si>
  <si>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</si>
  <si>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</si>
  <si>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</si>
  <si>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</si>
  <si>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</si>
  <si>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</si>
  <si>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</si>
  <si>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</si>
  <si>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</si>
  <si>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</si>
  <si>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</si>
  <si>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</si>
  <si>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</si>
  <si>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</si>
  <si>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</si>
  <si>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</si>
  <si>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</si>
  <si>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</si>
  <si>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</si>
  <si>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</si>
  <si>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</si>
  <si>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</si>
  <si>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</si>
  <si>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</si>
  <si>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</si>
  <si>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</si>
  <si>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</si>
  <si>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</si>
  <si>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</si>
  <si>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</si>
  <si>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</si>
  <si>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</si>
  <si>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</si>
  <si>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</si>
  <si>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</si>
  <si>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</si>
  <si>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</si>
  <si>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</si>
  <si>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</si>
  <si>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</si>
  <si>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</si>
  <si>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</si>
  <si>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</si>
  <si>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</si>
  <si>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</si>
  <si>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</si>
  <si>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</si>
  <si>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</si>
  <si>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</si>
  <si>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</si>
  <si>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</si>
  <si>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</si>
  <si>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</si>
  <si>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</si>
  <si>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</si>
  <si>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</si>
  <si>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</si>
  <si>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</si>
  <si>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</si>
  <si>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</si>
  <si>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</si>
  <si>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</si>
  <si>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</si>
  <si>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</si>
  <si>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</si>
  <si>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</si>
  <si>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</si>
  <si>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</si>
  <si>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</si>
  <si>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</si>
  <si>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</si>
  <si>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</si>
  <si>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</si>
  <si>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</si>
  <si>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</si>
  <si>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</si>
  <si>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</si>
  <si>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</si>
  <si>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</si>
  <si>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</si>
  <si>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</si>
  <si>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</si>
  <si>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</si>
  <si>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</si>
  <si>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</si>
  <si>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</si>
  <si>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</si>
  <si>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</si>
  <si>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</si>
  <si>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</si>
  <si>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</si>
  <si>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</si>
  <si>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</si>
  <si>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</si>
  <si>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</si>
  <si>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</si>
  <si>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</si>
  <si>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</si>
  <si>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</si>
  <si>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</si>
  <si>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</si>
  <si>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</si>
  <si>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</si>
  <si>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</si>
  <si>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</si>
  <si>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</si>
  <si>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</si>
  <si>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</si>
  <si>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</si>
  <si>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</si>
  <si>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</si>
  <si>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</si>
  <si>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</si>
  <si>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</si>
  <si>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</si>
  <si>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</si>
  <si>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</si>
  <si>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</si>
  <si>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</si>
  <si>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</si>
  <si>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</si>
  <si>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</si>
  <si>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</si>
  <si>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</si>
  <si>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</si>
  <si>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</si>
  <si>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</si>
  <si>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</si>
  <si>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</si>
  <si>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</si>
  <si>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</si>
  <si>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</si>
  <si>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</si>
  <si>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</si>
  <si>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</si>
  <si>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</si>
  <si>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</si>
  <si>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</si>
  <si>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</si>
  <si>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</si>
  <si>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</si>
  <si>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</si>
  <si>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</si>
  <si>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</si>
  <si>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</si>
  <si>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</si>
  <si>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</si>
  <si>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</si>
  <si>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</si>
  <si>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</si>
  <si>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</si>
  <si>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</si>
  <si>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</si>
  <si>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</si>
  <si>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</si>
  <si>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</si>
  <si>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</si>
  <si>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</si>
  <si>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</si>
  <si>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</si>
  <si>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</si>
  <si>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</si>
  <si>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</si>
  <si>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</si>
  <si>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</si>
  <si>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</si>
  <si>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</si>
  <si>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</si>
  <si>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</si>
  <si>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</si>
  <si>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</si>
  <si>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</si>
  <si>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</si>
  <si>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</si>
  <si>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</si>
  <si>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</si>
  <si>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</si>
  <si>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</si>
  <si>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</si>
  <si>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</si>
  <si>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</si>
  <si>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</si>
  <si>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</si>
  <si>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</si>
  <si>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</si>
  <si>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</si>
  <si>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</si>
  <si>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</si>
  <si>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</si>
  <si>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</si>
  <si>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</si>
  <si>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</si>
  <si>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</si>
  <si>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</si>
  <si>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</si>
  <si>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</si>
  <si>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</si>
  <si>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</si>
  <si>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</si>
  <si>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</si>
  <si>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</si>
  <si>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</si>
  <si>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</si>
  <si>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</si>
  <si>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</si>
  <si>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</si>
  <si>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</si>
  <si>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</si>
  <si>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</si>
  <si>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</si>
  <si>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</si>
  <si>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</si>
  <si>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</si>
  <si>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</si>
  <si>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</si>
  <si>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</si>
  <si>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</si>
  <si>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</si>
  <si>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</si>
  <si>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</si>
  <si>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</si>
  <si>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</si>
  <si>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</si>
  <si>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</si>
  <si>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</si>
  <si>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</si>
  <si>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</si>
  <si>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</si>
  <si>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</si>
  <si>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</si>
  <si>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</si>
  <si>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</si>
  <si>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</si>
  <si>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</si>
  <si>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</si>
  <si>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</si>
  <si>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</si>
  <si>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</si>
  <si>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</si>
  <si>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</si>
  <si>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</si>
  <si>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</si>
  <si>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</si>
  <si>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</si>
  <si>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</si>
  <si>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</si>
  <si>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</si>
  <si>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</si>
  <si>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</si>
  <si>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</si>
  <si>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</si>
  <si>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</si>
  <si>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</si>
  <si>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</si>
  <si>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</si>
  <si>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</si>
  <si>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</si>
  <si>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</si>
  <si>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</si>
  <si>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</si>
  <si>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</si>
  <si>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</si>
  <si>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</si>
  <si>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</si>
  <si>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</si>
  <si>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</si>
  <si>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</si>
  <si>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</si>
  <si>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</si>
  <si>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</si>
  <si>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</si>
  <si>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</si>
  <si>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</si>
  <si>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</si>
  <si>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</si>
  <si>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</si>
  <si>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</si>
  <si>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</si>
  <si>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</si>
  <si>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</si>
  <si>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</si>
  <si>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</si>
  <si>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</si>
  <si>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</si>
  <si>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</si>
  <si>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</si>
  <si>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</si>
  <si>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</si>
  <si>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</si>
  <si>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</si>
  <si>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</si>
  <si>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</si>
  <si>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</si>
  <si>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</si>
  <si>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</si>
  <si>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</si>
  <si>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</si>
  <si>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</si>
  <si>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</si>
  <si>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</si>
  <si>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</si>
  <si>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</si>
  <si>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</si>
  <si>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</si>
  <si>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</si>
  <si>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</si>
  <si>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</si>
  <si>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</si>
  <si>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</si>
  <si>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</si>
  <si>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</si>
  <si>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</si>
  <si>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</si>
  <si>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</si>
  <si>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</si>
  <si>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</si>
  <si>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</si>
  <si>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</si>
  <si>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</si>
  <si>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</si>
  <si>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</si>
  <si>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</si>
  <si>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</si>
  <si>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</si>
  <si>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</si>
  <si>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</si>
  <si>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</si>
  <si>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</si>
  <si>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</si>
  <si>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</si>
  <si>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</si>
  <si>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</si>
  <si>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</si>
  <si>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</si>
  <si>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</si>
  <si>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</si>
  <si>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</si>
  <si>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</si>
  <si>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</si>
  <si>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</si>
  <si>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</si>
  <si>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</si>
  <si>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</si>
  <si>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</si>
  <si>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</si>
  <si>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</si>
  <si>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</si>
  <si>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</si>
  <si>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</si>
  <si>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</si>
  <si>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</si>
  <si>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</si>
  <si>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</si>
  <si>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</si>
  <si>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</si>
  <si>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</si>
  <si>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</si>
  <si>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</si>
  <si>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</si>
  <si>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</si>
  <si>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</si>
  <si>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</si>
  <si>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</si>
  <si>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</si>
  <si>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</si>
  <si>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</si>
  <si>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</si>
  <si>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</si>
  <si>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</si>
  <si>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</si>
  <si>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</si>
  <si>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</si>
  <si>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</si>
  <si>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</si>
  <si>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</si>
  <si>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</si>
  <si>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</si>
  <si>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</si>
  <si>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</si>
  <si>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</si>
  <si>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</si>
  <si>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</si>
  <si>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</si>
  <si>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</si>
  <si>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</si>
  <si>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</si>
  <si>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</si>
  <si>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</si>
  <si>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</si>
  <si>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</si>
  <si>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</si>
  <si>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</si>
  <si>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</si>
  <si>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</si>
  <si>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</si>
  <si>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</si>
  <si>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</si>
  <si>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</si>
  <si>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</si>
  <si>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</si>
  <si>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</si>
  <si>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</si>
  <si>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</si>
  <si>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</si>
  <si>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</si>
  <si>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</si>
  <si>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</si>
  <si>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</si>
  <si>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</si>
  <si>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</si>
  <si>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</si>
  <si>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</si>
  <si>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</si>
  <si>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</si>
  <si>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</si>
  <si>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</si>
  <si>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</si>
  <si>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</si>
  <si>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</si>
  <si>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</si>
  <si>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</si>
  <si>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</si>
  <si>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</si>
  <si>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</si>
  <si>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</si>
  <si>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</si>
  <si>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</si>
  <si>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</si>
  <si>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</si>
  <si>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</si>
  <si>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</si>
  <si>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</si>
  <si>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</si>
  <si>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</si>
  <si>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</si>
  <si>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</si>
  <si>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</si>
  <si>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</si>
  <si>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</si>
  <si>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</si>
  <si>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</si>
  <si>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</si>
  <si>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</si>
  <si>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</si>
  <si>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</si>
  <si>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</si>
  <si>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</si>
  <si>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</si>
  <si>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</si>
  <si>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</si>
  <si>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</si>
  <si>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</si>
  <si>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</si>
  <si>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</si>
  <si>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</si>
  <si>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</si>
  <si>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</si>
  <si>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</si>
  <si>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</si>
  <si>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</si>
  <si>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</si>
  <si>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</si>
  <si>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</si>
  <si>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</si>
  <si>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</si>
  <si>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</si>
  <si>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</si>
  <si>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</si>
  <si>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</si>
  <si>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</si>
  <si>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</si>
  <si>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</si>
  <si>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</si>
  <si>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</si>
  <si>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</si>
  <si>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</si>
  <si>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</si>
  <si>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</si>
  <si>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</si>
  <si>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</si>
  <si>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</si>
  <si>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</si>
  <si>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</si>
  <si>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</si>
  <si>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</si>
  <si>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</si>
  <si>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</si>
  <si>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</si>
  <si>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</si>
  <si>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</si>
  <si>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</si>
  <si>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</si>
  <si>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</si>
  <si>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</si>
  <si>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</si>
  <si>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</si>
  <si>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</si>
  <si>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</si>
  <si>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</si>
  <si>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</si>
  <si>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</si>
  <si>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</si>
  <si>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</si>
  <si>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</si>
  <si>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</si>
  <si>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</si>
  <si>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</si>
  <si>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</si>
  <si>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</si>
  <si>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</si>
  <si>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</si>
  <si>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</si>
  <si>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</si>
  <si>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</si>
  <si>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</si>
  <si>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</si>
  <si>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</si>
  <si>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</si>
  <si>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</si>
  <si>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</si>
  <si>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</si>
  <si>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</si>
  <si>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</si>
  <si>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</si>
  <si>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</si>
  <si>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</si>
  <si>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</si>
  <si>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</si>
  <si>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</si>
  <si>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</si>
  <si>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</si>
  <si>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</si>
  <si>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</si>
  <si>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</si>
  <si>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</si>
  <si>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</si>
  <si>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</si>
  <si>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</si>
  <si>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</si>
  <si>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</si>
  <si>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</si>
  <si>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</si>
  <si>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</si>
  <si>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</si>
  <si>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</si>
  <si>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</si>
  <si>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</si>
  <si>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</si>
  <si>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</si>
  <si>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</si>
  <si>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</si>
  <si>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</si>
  <si>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</si>
  <si>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</si>
  <si>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</si>
  <si>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</si>
  <si>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</si>
  <si>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</si>
  <si>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</si>
  <si>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</si>
  <si>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</si>
  <si>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</si>
  <si>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</si>
  <si>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</si>
  <si>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</si>
  <si>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</si>
  <si>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</si>
  <si>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</si>
  <si>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</si>
  <si>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</si>
  <si>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</si>
  <si>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</si>
  <si>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</si>
  <si>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</si>
  <si>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</si>
  <si>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</si>
  <si>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</si>
  <si>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</si>
  <si>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</si>
  <si>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</si>
  <si>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</si>
  <si>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</si>
  <si>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</si>
  <si>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</si>
  <si>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</si>
  <si>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</si>
  <si>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</si>
  <si>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</si>
  <si>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</si>
  <si>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</si>
  <si>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</si>
  <si>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</si>
  <si>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</si>
  <si>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</si>
  <si>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</si>
  <si>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</si>
  <si>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</si>
  <si>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</si>
  <si>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</si>
  <si>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</si>
  <si>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</si>
  <si>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</si>
  <si>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</si>
  <si>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</si>
  <si>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</si>
  <si>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</si>
  <si>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</si>
  <si>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</si>
  <si>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</si>
  <si>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</si>
  <si>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</si>
  <si>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</si>
  <si>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</si>
  <si>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</si>
  <si>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</si>
  <si>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</si>
  <si>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</si>
  <si>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</si>
  <si>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</si>
  <si>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</si>
  <si>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</si>
  <si>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</si>
  <si>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</si>
  <si>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</si>
  <si>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</si>
  <si>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</si>
  <si>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</si>
  <si>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</si>
  <si>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</si>
  <si>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</si>
  <si>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</si>
  <si>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</si>
  <si>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</si>
  <si>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</si>
  <si>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</si>
  <si>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</si>
  <si>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</si>
  <si>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</si>
  <si>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</si>
  <si>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</si>
  <si>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</si>
  <si>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</si>
  <si>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</si>
  <si>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</si>
  <si>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</si>
  <si>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</si>
  <si>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</si>
  <si>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</si>
  <si>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</si>
  <si>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</si>
  <si>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</si>
  <si>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</si>
  <si>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</si>
  <si>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</si>
  <si>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</si>
  <si>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</si>
  <si>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</si>
  <si>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</si>
  <si>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</si>
  <si>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</si>
  <si>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</si>
  <si>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</si>
  <si>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</si>
  <si>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</si>
  <si>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</si>
  <si>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</si>
  <si>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</si>
  <si>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</si>
  <si>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</si>
  <si>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</si>
  <si>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</si>
  <si>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</si>
  <si>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</si>
  <si>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</si>
  <si>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</si>
  <si>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</si>
  <si>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</si>
  <si>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</si>
  <si>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</si>
  <si>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</si>
  <si>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</si>
  <si>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</si>
  <si>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</si>
  <si>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</si>
  <si>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</si>
  <si>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</si>
  <si>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</si>
  <si>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</si>
  <si>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</si>
  <si>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</si>
  <si>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</si>
  <si>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</si>
  <si>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</si>
  <si>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</si>
  <si>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</si>
  <si>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</si>
  <si>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</si>
  <si>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</si>
  <si>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</si>
  <si>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</si>
  <si>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</si>
  <si>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</si>
  <si>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</si>
  <si>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</si>
  <si>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</si>
  <si>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</si>
  <si>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</si>
  <si>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</si>
  <si>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</si>
  <si>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</si>
  <si>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</si>
  <si>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</si>
  <si>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</si>
  <si>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</si>
  <si>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</si>
  <si>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</si>
  <si>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</si>
  <si>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</si>
  <si>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</si>
  <si>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</si>
  <si>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</si>
  <si>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</si>
  <si>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</si>
  <si>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</si>
  <si>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</si>
  <si>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</si>
  <si>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</si>
  <si>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</si>
  <si>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</si>
  <si>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</si>
  <si>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</si>
  <si>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</si>
  <si>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</si>
  <si>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</si>
  <si>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</si>
  <si>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</si>
  <si>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</si>
  <si>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</si>
  <si>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</si>
  <si>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</si>
  <si>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</si>
  <si>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</si>
  <si>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</si>
  <si>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</si>
  <si>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</si>
  <si>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</si>
  <si>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</si>
  <si>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</si>
  <si>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</si>
  <si>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</si>
  <si>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</si>
  <si>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</si>
  <si>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</si>
  <si>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</si>
  <si>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</si>
  <si>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</si>
  <si>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</si>
  <si>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</si>
  <si>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</si>
  <si>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</si>
  <si>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</si>
  <si>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</si>
  <si>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</si>
  <si>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</si>
  <si>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</si>
  <si>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</si>
  <si>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</si>
  <si>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</si>
  <si>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</si>
  <si>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</si>
  <si>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</si>
  <si>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</si>
  <si>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</si>
  <si>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</si>
  <si>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</si>
  <si>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</si>
  <si>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</si>
  <si>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</si>
  <si>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</si>
  <si>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</si>
  <si>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</si>
  <si>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</si>
  <si>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</si>
  <si>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</si>
  <si>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</si>
  <si>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</si>
  <si>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</si>
  <si>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</si>
  <si>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</si>
  <si>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</si>
  <si>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</si>
  <si>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</si>
  <si>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</si>
  <si>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</si>
  <si>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</si>
  <si>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</si>
  <si>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</si>
  <si>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</si>
  <si>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</si>
  <si>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</si>
  <si>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</si>
  <si>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</si>
  <si>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</si>
  <si>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</si>
  <si>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</si>
  <si>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</si>
  <si>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</si>
  <si>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</si>
  <si>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</si>
  <si>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</si>
  <si>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</si>
  <si>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</si>
  <si>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</si>
  <si>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</si>
  <si>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</si>
  <si>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</si>
  <si>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</si>
  <si>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</si>
  <si>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</si>
  <si>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</si>
  <si>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</si>
  <si>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</si>
  <si>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</si>
  <si>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</si>
  <si>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</si>
  <si>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</si>
  <si>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</si>
  <si>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</si>
  <si>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</si>
  <si>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</si>
  <si>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</si>
  <si>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</si>
  <si>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</si>
  <si>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</si>
  <si>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</si>
  <si>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</si>
  <si>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</si>
  <si>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</si>
  <si>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</si>
  <si>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</si>
  <si>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</si>
  <si>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</si>
  <si>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</si>
  <si>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</si>
  <si>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</si>
  <si>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</si>
  <si>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</si>
  <si>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</si>
  <si>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</si>
  <si>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</si>
  <si>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</si>
  <si>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</si>
  <si>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</si>
  <si>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</si>
  <si>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</si>
  <si>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</si>
  <si>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</si>
  <si>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</si>
  <si>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</si>
  <si>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</si>
  <si>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</si>
  <si>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</si>
  <si>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</si>
  <si>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</si>
  <si>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</si>
  <si>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</si>
  <si>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</si>
  <si>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</si>
  <si>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</si>
  <si>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</si>
  <si>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</si>
  <si>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</si>
  <si>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</si>
  <si>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</si>
  <si>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</si>
  <si>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</si>
  <si>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</si>
  <si>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</si>
  <si>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</si>
  <si>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</si>
  <si>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</si>
  <si>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</si>
  <si>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</si>
  <si>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</si>
  <si>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</si>
  <si>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</si>
  <si>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</si>
  <si>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</si>
  <si>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</si>
  <si>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</si>
  <si>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</si>
  <si>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</si>
  <si>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</si>
  <si>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</si>
  <si>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</si>
  <si>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</si>
  <si>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</si>
  <si>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</si>
  <si>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</si>
  <si>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</si>
  <si>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</si>
  <si>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</si>
  <si>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</si>
  <si>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</si>
  <si>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</si>
  <si>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</si>
  <si>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</si>
  <si>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</si>
  <si>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</si>
  <si>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</si>
  <si>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</si>
  <si>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</si>
  <si>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</si>
  <si>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</si>
  <si>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</si>
  <si>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</si>
  <si>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</si>
  <si>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</si>
  <si>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</si>
  <si>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</si>
  <si>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</si>
  <si>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</si>
  <si>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</si>
  <si>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</si>
  <si>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</si>
  <si>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</si>
  <si>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</si>
  <si>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</si>
  <si>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</si>
  <si>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</si>
  <si>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</si>
  <si>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</si>
  <si>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</si>
  <si>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</si>
  <si>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</si>
  <si>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</si>
  <si>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</si>
  <si>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</si>
  <si>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</si>
  <si>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</si>
  <si>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</si>
  <si>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</si>
  <si>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</si>
  <si>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</si>
  <si>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</si>
  <si>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</si>
  <si>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</si>
  <si>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</si>
  <si>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</si>
  <si>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</si>
  <si>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</si>
  <si>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</si>
  <si>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</si>
  <si>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</si>
  <si>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</si>
  <si>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</si>
  <si>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</si>
  <si>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</si>
  <si>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</si>
  <si>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</si>
  <si>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</si>
  <si>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</si>
  <si>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</si>
  <si>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</si>
  <si>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</si>
  <si>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</si>
  <si>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</si>
  <si>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</si>
  <si>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</si>
  <si>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</si>
  <si>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</si>
  <si>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</si>
  <si>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</si>
  <si>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</si>
  <si>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</si>
  <si>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</si>
  <si>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</si>
  <si>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</si>
  <si>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</si>
  <si>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</si>
  <si>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</si>
  <si>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</si>
  <si>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</si>
  <si>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</si>
  <si>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</si>
  <si>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</si>
  <si>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</si>
  <si>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</si>
  <si>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</si>
  <si>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</si>
  <si>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</si>
  <si>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</si>
  <si>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</si>
  <si>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</si>
  <si>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</si>
  <si>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</si>
  <si>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</si>
  <si>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</si>
  <si>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</si>
  <si>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</si>
  <si>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</si>
  <si>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</si>
  <si>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</si>
  <si>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</si>
  <si>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</si>
  <si>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</si>
  <si>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</si>
  <si>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</si>
  <si>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</si>
  <si>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</si>
  <si>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</si>
  <si>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</si>
  <si>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</si>
  <si>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</si>
  <si>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</si>
  <si>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</si>
  <si>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</si>
  <si>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</si>
  <si>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</si>
  <si>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</si>
  <si>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</si>
  <si>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</si>
  <si>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</si>
  <si>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</si>
  <si>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</si>
  <si>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</si>
  <si>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</si>
  <si>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</si>
  <si>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</si>
  <si>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</si>
  <si>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</si>
  <si>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</si>
  <si>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</si>
  <si>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</si>
  <si>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</si>
  <si>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</si>
  <si>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</si>
  <si>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</si>
  <si>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</si>
  <si>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</si>
  <si>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</si>
  <si>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</si>
  <si>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</si>
  <si>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</si>
  <si>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</si>
  <si>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</si>
  <si>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</si>
  <si>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</si>
  <si>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</si>
  <si>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</si>
  <si>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</si>
  <si>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</si>
  <si>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</si>
  <si>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</si>
  <si>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</si>
  <si>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</si>
  <si>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</si>
  <si>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</si>
  <si>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</si>
  <si>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</si>
  <si>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</si>
  <si>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</si>
  <si>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</si>
  <si>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</si>
  <si>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</si>
  <si>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</si>
  <si>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</si>
  <si>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</si>
  <si>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</si>
  <si>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</si>
  <si>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</si>
  <si>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</si>
  <si>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</si>
  <si>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</si>
  <si>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</si>
  <si>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</si>
  <si>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</si>
  <si>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</si>
  <si>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</si>
  <si>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</si>
  <si>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</si>
  <si>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</si>
  <si>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</si>
  <si>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</si>
  <si>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</si>
  <si>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</si>
  <si>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</si>
  <si>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</si>
  <si>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</si>
  <si>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</si>
  <si>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</si>
  <si>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</si>
  <si>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</si>
  <si>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</si>
  <si>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</si>
  <si>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</si>
  <si>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</si>
  <si>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</si>
  <si>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</si>
  <si>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</si>
  <si>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</si>
  <si>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</si>
  <si>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</si>
  <si>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</si>
  <si>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</si>
  <si>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</si>
  <si>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</si>
  <si>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</si>
  <si>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</si>
  <si>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</si>
  <si>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</si>
  <si>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</si>
  <si>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</si>
  <si>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</si>
  <si>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</si>
  <si>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</si>
  <si>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</si>
  <si>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</si>
  <si>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</si>
  <si>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</si>
  <si>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</si>
  <si>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</si>
  <si>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</si>
  <si>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</si>
  <si>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</si>
  <si>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</si>
  <si>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</si>
  <si>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</si>
  <si>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</si>
  <si>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</si>
  <si>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</si>
  <si>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</si>
  <si>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</si>
  <si>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</si>
  <si>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</si>
  <si>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</si>
  <si>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</si>
  <si>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</si>
  <si>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</si>
  <si>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</si>
  <si>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</si>
  <si>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</si>
  <si>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</si>
  <si>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</si>
  <si>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</si>
  <si>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</si>
  <si>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</si>
  <si>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</si>
  <si>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</si>
  <si>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</si>
  <si>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</si>
  <si>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</si>
  <si>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</si>
  <si>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</si>
  <si>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</si>
  <si>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</si>
  <si>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</si>
  <si>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</si>
  <si>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</si>
  <si>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</si>
  <si>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</si>
  <si>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</si>
  <si>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</si>
  <si>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</si>
  <si>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</si>
  <si>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</si>
  <si>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</si>
  <si>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</si>
  <si>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</si>
  <si>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</si>
  <si>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</si>
  <si>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</si>
  <si>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</si>
  <si>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</si>
  <si>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</si>
  <si>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</si>
  <si>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</si>
  <si>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</si>
  <si>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</si>
  <si>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</si>
  <si>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</si>
  <si>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</si>
  <si>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</si>
  <si>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</si>
  <si>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</si>
  <si>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</si>
  <si>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</si>
  <si>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</si>
  <si>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</si>
  <si>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</si>
  <si>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</si>
  <si>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</si>
  <si>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</si>
  <si>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</si>
  <si>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</si>
  <si>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</si>
  <si>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</si>
  <si>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</si>
  <si>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</si>
  <si>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</si>
  <si>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</si>
  <si>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</si>
  <si>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</si>
  <si>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</si>
  <si>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</si>
  <si>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</si>
  <si>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</si>
  <si>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</si>
  <si>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</si>
  <si>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</si>
  <si>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</si>
  <si>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</si>
  <si>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</si>
  <si>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</si>
  <si>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</si>
  <si>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</si>
  <si>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</si>
  <si>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</si>
  <si>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</si>
  <si>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</si>
  <si>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</si>
  <si>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</si>
  <si>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</si>
  <si>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</si>
  <si>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</si>
  <si>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</si>
  <si>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</si>
  <si>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</si>
  <si>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</si>
  <si>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</si>
  <si>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</si>
  <si>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</si>
  <si>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</si>
  <si>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</si>
  <si>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</si>
  <si>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</si>
  <si>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</si>
  <si>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</si>
  <si>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</si>
  <si>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</si>
  <si>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</si>
  <si>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</si>
  <si>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</si>
  <si>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</si>
  <si>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</si>
  <si>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</si>
  <si>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</si>
  <si>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</si>
  <si>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</si>
  <si>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</si>
  <si>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</si>
  <si>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</si>
  <si>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</si>
  <si>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</si>
  <si>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</si>
  <si>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</si>
  <si>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</si>
  <si>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</si>
  <si>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</si>
  <si>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</si>
  <si>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</si>
  <si>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</si>
  <si>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</si>
  <si>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</si>
  <si>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</si>
  <si>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</si>
  <si>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</si>
  <si>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</si>
  <si>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</si>
  <si>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</si>
  <si>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</si>
  <si>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</si>
  <si>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</si>
  <si>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</si>
  <si>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</si>
  <si>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</si>
  <si>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</si>
  <si>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</si>
  <si>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</si>
  <si>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</si>
  <si>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</si>
  <si>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</si>
  <si>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</si>
  <si>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</si>
  <si>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</si>
  <si>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</si>
  <si>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</si>
  <si>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</si>
  <si>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</si>
  <si>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</si>
  <si>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</si>
  <si>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</si>
  <si>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</si>
  <si>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</si>
  <si>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</si>
  <si>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</si>
  <si>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</si>
  <si>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</si>
  <si>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</si>
  <si>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</si>
  <si>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</si>
  <si>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</si>
  <si>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</si>
  <si>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</si>
  <si>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</si>
  <si>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</si>
  <si>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</si>
  <si>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</si>
  <si>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</si>
  <si>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</si>
  <si>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</si>
  <si>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</si>
  <si>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</si>
  <si>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</si>
  <si>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</si>
  <si>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</si>
  <si>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</si>
  <si>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</si>
  <si>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</si>
  <si>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</si>
  <si>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</si>
  <si>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</si>
  <si>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</si>
  <si>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</si>
  <si>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</si>
  <si>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</si>
  <si>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</si>
  <si>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</si>
  <si>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</si>
  <si>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</si>
  <si>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</si>
  <si>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</si>
  <si>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</si>
  <si>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</si>
  <si>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</si>
  <si>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</si>
  <si>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</si>
  <si>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</si>
  <si>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</si>
  <si>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</si>
  <si>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</si>
  <si>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</si>
  <si>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</si>
  <si>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</si>
  <si>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</si>
  <si>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</si>
  <si>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</si>
  <si>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</si>
  <si>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</si>
  <si>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</si>
  <si>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</si>
  <si>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</si>
  <si>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</si>
  <si>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</si>
  <si>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</si>
  <si>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</si>
  <si>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</si>
  <si>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</si>
  <si>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</si>
  <si>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</si>
  <si>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</si>
  <si>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</si>
  <si>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</si>
  <si>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</si>
  <si>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</si>
  <si>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</si>
  <si>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</si>
  <si>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</si>
  <si>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</si>
  <si>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</si>
  <si>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</si>
  <si>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</si>
  <si>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</si>
  <si>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</si>
  <si>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</si>
  <si>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</si>
  <si>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</si>
  <si>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</si>
  <si>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</si>
  <si>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</si>
  <si>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</si>
  <si>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</si>
  <si>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</si>
  <si>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</si>
  <si>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</si>
  <si>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</si>
  <si>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</si>
  <si>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</si>
  <si>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</si>
  <si>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</si>
  <si>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</si>
  <si>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</si>
  <si>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</si>
  <si>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</si>
  <si>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</si>
  <si>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</si>
  <si>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</si>
  <si>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</si>
  <si>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</si>
  <si>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</si>
  <si>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</si>
  <si>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</si>
  <si>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</si>
  <si>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</si>
  <si>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</si>
  <si>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</si>
  <si>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</si>
  <si>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</si>
  <si>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</si>
  <si>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</si>
  <si>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</si>
  <si>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</si>
  <si>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</si>
  <si>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</si>
  <si>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</si>
  <si>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</si>
  <si>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</si>
  <si>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</si>
  <si>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</si>
  <si>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</si>
  <si>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</si>
  <si>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</si>
  <si>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</si>
  <si>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</si>
  <si>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</si>
  <si>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</si>
  <si>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</si>
  <si>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</si>
  <si>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</si>
  <si>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</si>
  <si>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</si>
  <si>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</si>
  <si>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</si>
  <si>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</si>
  <si>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</si>
  <si>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</si>
  <si>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</si>
  <si>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</si>
  <si>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</si>
  <si>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</si>
  <si>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</si>
  <si>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</si>
  <si>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</si>
  <si>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</si>
  <si>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</si>
  <si>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</si>
  <si>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</si>
  <si>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</si>
  <si>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</si>
  <si>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</si>
  <si>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</si>
  <si>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</si>
  <si>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</si>
  <si>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</si>
  <si>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</si>
  <si>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</si>
  <si>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</si>
  <si>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</si>
  <si>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</si>
  <si>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</si>
  <si>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</si>
  <si>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</si>
  <si>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</si>
  <si>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</si>
  <si>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</si>
  <si>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</si>
  <si>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</si>
  <si>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</si>
  <si>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</si>
  <si>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</si>
  <si>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</si>
  <si>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</si>
  <si>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</si>
  <si>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</si>
  <si>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</si>
  <si>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</si>
  <si>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</si>
  <si>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</si>
  <si>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</si>
  <si>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</si>
  <si>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</si>
  <si>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</si>
  <si>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</si>
  <si>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</si>
  <si>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</si>
  <si>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</si>
  <si>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</si>
  <si>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</si>
  <si>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</si>
  <si>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</si>
  <si>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</si>
  <si>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</si>
  <si>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</si>
  <si>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</si>
  <si>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</si>
  <si>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</si>
  <si>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</si>
  <si>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</si>
  <si>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</si>
  <si>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</si>
  <si>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</si>
  <si>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</si>
  <si>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</si>
  <si>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</si>
  <si>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</si>
  <si>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</si>
  <si>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</si>
  <si>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</si>
  <si>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</si>
  <si>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</si>
  <si>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</si>
  <si>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</si>
  <si>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</si>
  <si>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</si>
  <si>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</si>
  <si>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</si>
  <si>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</si>
  <si>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</si>
  <si>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</si>
  <si>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</si>
  <si>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</si>
  <si>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</si>
  <si>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</si>
  <si>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</si>
  <si>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</si>
  <si>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</si>
  <si>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</si>
  <si>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</si>
  <si>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</si>
  <si>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</si>
  <si>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</si>
  <si>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</si>
  <si>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</si>
  <si>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</si>
  <si>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</si>
  <si>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</si>
  <si>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</si>
  <si>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</si>
  <si>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</si>
  <si>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</si>
  <si>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</si>
  <si>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</si>
  <si>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</si>
  <si>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</si>
  <si>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</si>
  <si>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</si>
  <si>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</si>
  <si>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</si>
  <si>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</si>
  <si>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</si>
  <si>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</si>
  <si>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</si>
  <si>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</si>
  <si>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</si>
  <si>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</si>
  <si>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</si>
  <si>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</si>
  <si>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</si>
  <si>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</si>
  <si>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</si>
  <si>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</si>
  <si>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</si>
  <si>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</si>
  <si>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</si>
  <si>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</si>
  <si>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</si>
  <si>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</si>
  <si>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</si>
  <si>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</si>
  <si>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</si>
  <si>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</si>
  <si>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</si>
  <si>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</si>
  <si>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</si>
  <si>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</si>
  <si>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</si>
  <si>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</si>
  <si>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</si>
  <si>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</si>
  <si>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</si>
  <si>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</si>
  <si>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</si>
  <si>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</si>
  <si>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</si>
  <si>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</si>
  <si>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</si>
  <si>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</si>
  <si>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</si>
  <si>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</si>
  <si>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</si>
  <si>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</si>
  <si>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</si>
  <si>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</si>
  <si>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</si>
  <si>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</si>
  <si>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</si>
  <si>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</si>
  <si>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</si>
  <si>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</si>
  <si>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</si>
  <si>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</si>
  <si>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</si>
  <si>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</si>
  <si>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</si>
  <si>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</si>
  <si>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</si>
  <si>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</si>
  <si>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</si>
  <si>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</si>
  <si>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</si>
  <si>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</si>
  <si>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</si>
  <si>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</si>
  <si>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</si>
  <si>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</si>
  <si>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</si>
  <si>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</si>
  <si>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</si>
  <si>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</si>
  <si>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</si>
  <si>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</si>
  <si>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</si>
  <si>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</si>
  <si>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</si>
  <si>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</si>
  <si>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</si>
  <si>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</si>
  <si>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</si>
  <si>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</si>
  <si>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</si>
  <si>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</si>
  <si>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</si>
  <si>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</si>
  <si>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</si>
  <si>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</si>
  <si>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</si>
  <si>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</si>
  <si>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</si>
  <si>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</si>
  <si>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</si>
  <si>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</si>
  <si>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</si>
  <si>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</si>
  <si>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</si>
  <si>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</si>
  <si>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</si>
  <si>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</si>
  <si>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</si>
  <si>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</si>
  <si>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</si>
  <si>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</si>
  <si>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</si>
  <si>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</si>
  <si>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</si>
  <si>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</si>
  <si>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</si>
  <si>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</si>
  <si>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</si>
  <si>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</si>
  <si>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</si>
  <si>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</si>
  <si>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</si>
  <si>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</si>
  <si>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</si>
  <si>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</si>
  <si>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</si>
  <si>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</si>
  <si>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</si>
  <si>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</si>
  <si>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</si>
  <si>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</si>
  <si>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</si>
  <si>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</si>
  <si>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</si>
  <si>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</si>
  <si>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</si>
  <si>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</si>
  <si>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</si>
  <si>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</si>
  <si>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</si>
  <si>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</si>
  <si>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</si>
  <si>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</si>
  <si>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</si>
  <si>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</si>
  <si>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</si>
  <si>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</si>
  <si>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</si>
  <si>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</si>
  <si>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</si>
  <si>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</si>
  <si>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</si>
  <si>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</si>
  <si>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</si>
  <si>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</si>
  <si>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</si>
  <si>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</si>
  <si>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</si>
  <si>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</si>
  <si>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</si>
  <si>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</si>
  <si>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</si>
  <si>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</si>
  <si>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</si>
  <si>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</si>
  <si>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</si>
  <si>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</si>
  <si>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</si>
  <si>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</si>
  <si>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</si>
  <si>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</si>
  <si>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</si>
  <si>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</si>
  <si>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</si>
  <si>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</si>
  <si>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</si>
  <si>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</si>
  <si>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</si>
  <si>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</si>
  <si>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</si>
  <si>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</si>
  <si>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</si>
  <si>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</si>
  <si>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</si>
  <si>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</si>
  <si>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</si>
  <si>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</si>
  <si>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</si>
  <si>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</si>
  <si>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</si>
  <si>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</si>
  <si>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</si>
  <si>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</si>
  <si>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</si>
  <si>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</si>
  <si>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</si>
  <si>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</si>
  <si>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</si>
  <si>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</si>
  <si>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</si>
  <si>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</si>
  <si>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</si>
  <si>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</si>
  <si>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</si>
  <si>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</si>
  <si>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</si>
  <si>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</si>
  <si>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</si>
  <si>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</si>
  <si>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</si>
  <si>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</si>
  <si>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</si>
  <si>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</si>
  <si>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</si>
  <si>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</si>
  <si>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</si>
  <si>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</si>
  <si>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</si>
  <si>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</si>
  <si>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</si>
  <si>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</si>
  <si>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</si>
  <si>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</si>
  <si>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</si>
  <si>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</si>
  <si>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</si>
  <si>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</si>
  <si>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</si>
  <si>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</si>
  <si>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</si>
  <si>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</si>
  <si>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</si>
  <si>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</si>
  <si>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</si>
  <si>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</si>
  <si>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</si>
  <si>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</si>
  <si>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</si>
  <si>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</si>
  <si>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</si>
  <si>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</si>
  <si>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</si>
  <si>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</si>
  <si>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</si>
  <si>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</si>
  <si>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</si>
  <si>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</si>
  <si>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</si>
  <si>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</si>
  <si>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</si>
  <si>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</si>
  <si>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</si>
  <si>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</si>
  <si>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</si>
  <si>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</si>
  <si>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</si>
  <si>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</si>
  <si>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</si>
  <si>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</si>
  <si>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</si>
  <si>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</si>
  <si>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</si>
  <si>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</si>
  <si>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</si>
  <si>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</si>
  <si>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</si>
  <si>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</si>
  <si>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</si>
  <si>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</si>
  <si>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</si>
  <si>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</si>
  <si>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</si>
  <si>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</si>
  <si>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</si>
  <si>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</si>
  <si>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</si>
  <si>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</si>
  <si>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</si>
  <si>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</si>
  <si>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</si>
  <si>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</si>
  <si>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</si>
  <si>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</si>
  <si>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</si>
  <si>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</si>
  <si>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</si>
  <si>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</si>
  <si>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</si>
  <si>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</si>
  <si>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</si>
  <si>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</si>
  <si>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</si>
  <si>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</si>
  <si>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</si>
  <si>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</si>
  <si>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</si>
  <si>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</si>
  <si>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</si>
  <si>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</si>
  <si>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</si>
  <si>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</si>
  <si>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</si>
  <si>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</si>
  <si>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</si>
  <si>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</si>
  <si>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</si>
  <si>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</si>
  <si>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</si>
  <si>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</si>
  <si>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</si>
  <si>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</si>
  <si>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</si>
  <si>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</si>
  <si>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</si>
  <si>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</si>
  <si>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</si>
  <si>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</si>
  <si>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</si>
  <si>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</si>
  <si>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</si>
  <si>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</si>
  <si>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</si>
  <si>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</si>
  <si>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</si>
  <si>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</si>
  <si>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</si>
  <si>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</si>
  <si>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</si>
  <si>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</si>
  <si>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</si>
  <si>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</si>
  <si>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</si>
  <si>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</si>
  <si>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</si>
  <si>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</si>
  <si>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</si>
  <si>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</si>
  <si>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</si>
  <si>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</si>
  <si>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</si>
  <si>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</si>
  <si>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</si>
  <si>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</si>
  <si>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</si>
  <si>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</si>
  <si>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</si>
  <si>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</si>
  <si>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</si>
  <si>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</si>
  <si>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</si>
  <si>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</si>
  <si>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</si>
  <si>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</si>
  <si>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</si>
  <si>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</si>
  <si>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</si>
  <si>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</si>
  <si>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</si>
  <si>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</si>
  <si>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</si>
  <si>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</si>
  <si>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</si>
  <si>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</si>
  <si>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</si>
  <si>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</si>
  <si>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</si>
  <si>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</si>
  <si>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</si>
  <si>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</si>
  <si>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</si>
  <si>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</si>
  <si>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</si>
  <si>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</si>
  <si>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</si>
  <si>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</si>
  <si>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</si>
  <si>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</si>
  <si>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</si>
  <si>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</si>
  <si>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</si>
  <si>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</si>
  <si>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</si>
  <si>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</si>
  <si>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</si>
  <si>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</si>
  <si>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</si>
  <si>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</si>
  <si>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</si>
  <si>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</si>
  <si>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</si>
  <si>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</si>
  <si>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</si>
  <si>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</si>
  <si>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</si>
  <si>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</si>
  <si>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</si>
  <si>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</si>
  <si>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</si>
  <si>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</si>
  <si>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</si>
  <si>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</si>
  <si>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</si>
  <si>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</si>
  <si>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</si>
  <si>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</si>
  <si>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</si>
  <si>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</si>
  <si>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</si>
  <si>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</si>
  <si>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</si>
  <si>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</si>
  <si>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</si>
  <si>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</si>
  <si>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</si>
  <si>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</si>
  <si>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</si>
  <si>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</si>
  <si>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</si>
  <si>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</si>
  <si>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</si>
  <si>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</si>
  <si>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</si>
  <si>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</si>
  <si>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</si>
  <si>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</si>
  <si>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</si>
  <si>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</si>
  <si>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</si>
  <si>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</si>
  <si>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</si>
  <si>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</si>
  <si>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</si>
  <si>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</si>
  <si>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</si>
  <si>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</si>
  <si>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</si>
  <si>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</si>
  <si>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</si>
  <si>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</si>
  <si>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</si>
  <si>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</si>
  <si>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</si>
  <si>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</si>
  <si>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</si>
  <si>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</si>
  <si>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</si>
  <si>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</si>
  <si>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</si>
  <si>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</si>
  <si>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</si>
  <si>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</si>
  <si>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</si>
  <si>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</si>
  <si>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</si>
  <si>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</si>
  <si>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</si>
  <si>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</si>
  <si>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</si>
  <si>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</si>
  <si>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</si>
  <si>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</si>
  <si>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</si>
  <si>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</si>
  <si>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</si>
  <si>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</si>
  <si>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</si>
  <si>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</si>
  <si>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</si>
  <si>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</si>
  <si>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</si>
  <si>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</si>
  <si>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</si>
  <si>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</si>
  <si>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</si>
  <si>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</si>
  <si>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</si>
  <si>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</si>
  <si>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</si>
  <si>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</si>
  <si>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</si>
  <si>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</si>
  <si>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</si>
  <si>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</si>
  <si>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</si>
  <si>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</si>
  <si>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</si>
  <si>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</si>
  <si>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</si>
  <si>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</si>
  <si>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</si>
  <si>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</si>
  <si>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</si>
  <si>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</si>
  <si>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</si>
  <si>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</si>
  <si>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</si>
  <si>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</si>
  <si>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</si>
  <si>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</si>
  <si>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</si>
  <si>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</si>
  <si>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</si>
  <si>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</si>
  <si>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</si>
  <si>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</si>
  <si>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</si>
  <si>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</si>
  <si>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</si>
  <si>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</si>
  <si>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</si>
  <si>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</si>
  <si>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</si>
  <si>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</si>
  <si>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</si>
  <si>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</si>
  <si>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</si>
  <si>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</si>
  <si>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</si>
  <si>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</si>
  <si>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</si>
  <si>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</si>
  <si>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</si>
  <si>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</si>
  <si>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</si>
  <si>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</si>
  <si>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</si>
  <si>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</si>
  <si>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</si>
  <si>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</si>
  <si>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</si>
  <si>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</si>
  <si>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</si>
  <si>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</si>
  <si>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</si>
  <si>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</si>
  <si>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</si>
  <si>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</si>
  <si>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</si>
  <si>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</si>
  <si>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</si>
  <si>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</si>
  <si>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</si>
  <si>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</si>
  <si>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</si>
  <si>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</si>
  <si>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</si>
  <si>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</si>
  <si>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</si>
  <si>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</si>
  <si>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</si>
  <si>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</si>
  <si>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</si>
  <si>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</si>
  <si>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</si>
  <si>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</si>
  <si>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</si>
  <si>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</si>
  <si>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</si>
  <si>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</si>
  <si>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</si>
  <si>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</si>
  <si>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</si>
  <si>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</si>
  <si>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</si>
  <si>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</si>
  <si>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</si>
  <si>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</si>
  <si>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</si>
  <si>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</si>
  <si>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</si>
  <si>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</si>
  <si>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</si>
  <si>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</si>
  <si>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</si>
  <si>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</si>
  <si>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</si>
  <si>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</si>
  <si>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</si>
  <si>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</si>
  <si>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</si>
  <si>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</si>
  <si>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</si>
  <si>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</si>
  <si>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</si>
  <si>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</si>
  <si>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</si>
  <si>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</si>
  <si>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</si>
  <si>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</si>
  <si>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</si>
  <si>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</si>
  <si>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</si>
  <si>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</si>
  <si>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</si>
  <si>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</si>
  <si>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</si>
  <si>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</si>
  <si>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</si>
  <si>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</si>
  <si>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</si>
  <si>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</si>
  <si>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</si>
  <si>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</si>
  <si>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</si>
  <si>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</si>
  <si>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</si>
  <si>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</si>
  <si>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</si>
  <si>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</si>
  <si>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</si>
  <si>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</si>
  <si>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</si>
  <si>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</si>
  <si>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</si>
  <si>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</si>
  <si>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</si>
  <si>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</si>
  <si>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</si>
  <si>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</si>
  <si>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</si>
  <si>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</si>
  <si>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</si>
  <si>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</si>
  <si>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</si>
  <si>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</si>
  <si>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</si>
  <si>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</si>
  <si>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</si>
  <si>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</si>
  <si>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</si>
  <si>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</si>
  <si>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</si>
  <si>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</si>
  <si>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</si>
  <si>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</si>
  <si>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</si>
  <si>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</si>
  <si>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</si>
  <si>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</si>
  <si>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</si>
  <si>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</si>
  <si>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</si>
  <si>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</si>
  <si>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</si>
  <si>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</si>
  <si>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</si>
  <si>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</si>
  <si>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</si>
  <si>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</si>
  <si>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</si>
  <si>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</si>
  <si>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</si>
  <si>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</si>
  <si>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</si>
  <si>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</si>
  <si>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</si>
  <si>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</si>
  <si>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</si>
  <si>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</si>
  <si>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</si>
  <si>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</si>
  <si>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</si>
  <si>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</si>
  <si>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</si>
  <si>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</si>
  <si>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</si>
  <si>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</si>
  <si>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</si>
  <si>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</si>
  <si>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</si>
  <si>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</si>
  <si>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</si>
  <si>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</si>
  <si>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</si>
  <si>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</si>
  <si>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</si>
  <si>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</si>
  <si>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</si>
  <si>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</si>
  <si>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</si>
  <si>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</si>
  <si>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</si>
  <si>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</si>
  <si>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</si>
  <si>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</si>
  <si>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</si>
  <si>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</si>
  <si>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</si>
  <si>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</si>
  <si>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</si>
  <si>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</si>
  <si>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</si>
  <si>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</si>
  <si>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</si>
  <si>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</si>
  <si>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</si>
  <si>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</si>
  <si>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</si>
  <si>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</si>
  <si>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</si>
  <si>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</si>
  <si>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</si>
  <si>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</si>
  <si>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</si>
  <si>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</si>
  <si>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</si>
  <si>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</si>
  <si>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</si>
  <si>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</si>
  <si>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</si>
  <si>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</si>
  <si>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</si>
  <si>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</si>
  <si>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</si>
  <si>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</si>
  <si>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</si>
  <si>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</si>
  <si>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</si>
  <si>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</si>
  <si>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</si>
  <si>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</si>
  <si>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</si>
  <si>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</si>
  <si>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</si>
  <si>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</si>
  <si>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</si>
  <si>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</si>
  <si>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</si>
  <si>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</si>
  <si>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</si>
  <si>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</si>
  <si>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</si>
  <si>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</si>
  <si>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</si>
  <si>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</si>
  <si>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</si>
  <si>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</si>
  <si>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</si>
  <si>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</si>
  <si>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</si>
  <si>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</si>
  <si>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</si>
  <si>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</si>
  <si>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</si>
  <si>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</si>
  <si>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</si>
  <si>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</si>
  <si>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</si>
  <si>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</si>
  <si>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</si>
  <si>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</si>
  <si>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</si>
  <si>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</si>
  <si>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</si>
  <si>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</si>
  <si>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</si>
  <si>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</si>
  <si>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</si>
  <si>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</si>
  <si>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</si>
  <si>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</si>
  <si>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</si>
  <si>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</si>
  <si>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</si>
  <si>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</si>
  <si>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</si>
  <si>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</si>
  <si>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</si>
  <si>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</si>
  <si>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</si>
  <si>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</si>
  <si>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</si>
  <si>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</si>
  <si>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</si>
  <si>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</si>
  <si>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</si>
  <si>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</si>
  <si>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</si>
  <si>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</si>
  <si>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</si>
  <si>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</si>
  <si>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</si>
  <si>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</si>
  <si>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</si>
  <si>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</si>
  <si>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</si>
  <si>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</si>
  <si>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</si>
  <si>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</si>
  <si>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</si>
  <si>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</si>
  <si>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</si>
  <si>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</si>
  <si>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</si>
  <si>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</si>
  <si>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</si>
  <si>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</si>
  <si>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</si>
  <si>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</si>
  <si>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</si>
  <si>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</si>
  <si>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</si>
  <si>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</si>
  <si>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</si>
  <si>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</si>
  <si>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</si>
  <si>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</si>
  <si>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</si>
  <si>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</si>
  <si>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</si>
  <si>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</si>
  <si>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</si>
  <si>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</si>
  <si>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</si>
  <si>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</si>
  <si>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</si>
  <si>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</si>
  <si>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</si>
  <si>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</si>
  <si>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</si>
  <si>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</si>
  <si>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</si>
  <si>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</si>
  <si>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</si>
  <si>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</si>
  <si>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</si>
  <si>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</si>
  <si>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</si>
  <si>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</si>
  <si>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</si>
  <si>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</si>
  <si>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</si>
  <si>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</si>
  <si>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</si>
  <si>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</si>
  <si>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</si>
  <si>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</si>
  <si>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</si>
  <si>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</si>
  <si>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</si>
  <si>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</si>
  <si>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</si>
  <si>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</si>
  <si>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</si>
  <si>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</si>
  <si>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</si>
  <si>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</si>
  <si>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</si>
  <si>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</si>
  <si>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</si>
  <si>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</si>
  <si>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</si>
  <si>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</si>
  <si>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</si>
  <si>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</si>
  <si>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</si>
  <si>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</si>
  <si>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</si>
  <si>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</si>
  <si>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</si>
  <si>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</si>
  <si>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</si>
  <si>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</si>
  <si>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</si>
  <si>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</si>
  <si>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</si>
  <si>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</si>
  <si>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</si>
  <si>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</si>
  <si>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</si>
  <si>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</si>
  <si>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</si>
  <si>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</si>
  <si>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</si>
  <si>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</si>
  <si>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</si>
  <si>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</si>
  <si>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</si>
  <si>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</si>
  <si>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</si>
  <si>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</si>
  <si>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</si>
  <si>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</si>
  <si>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</si>
  <si>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</si>
  <si>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</si>
  <si>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</si>
  <si>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</si>
  <si>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</si>
  <si>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</si>
  <si>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</si>
  <si>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</si>
  <si>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</si>
  <si>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</si>
  <si>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</si>
  <si>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</si>
  <si>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</si>
  <si>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</si>
  <si>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</si>
  <si>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</si>
  <si>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</si>
  <si>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</si>
  <si>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</si>
  <si>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</si>
  <si>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</si>
  <si>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</si>
  <si>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</si>
  <si>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</si>
  <si>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</si>
  <si>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</si>
  <si>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</si>
  <si>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</si>
  <si>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</si>
  <si>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</si>
  <si>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</si>
  <si>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</si>
  <si>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</si>
  <si>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</si>
  <si>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</si>
  <si>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</si>
  <si>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</si>
  <si>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</si>
  <si>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</si>
  <si>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</si>
  <si>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</si>
  <si>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</si>
  <si>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</si>
  <si>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</si>
  <si>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</si>
  <si>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</si>
  <si>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</si>
  <si>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</si>
  <si>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</si>
  <si>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</si>
  <si>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</si>
  <si>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</si>
  <si>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</si>
  <si>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</si>
  <si>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</si>
  <si>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</si>
  <si>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</si>
  <si>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</si>
  <si>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</si>
  <si>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</si>
  <si>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</si>
  <si>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</si>
  <si>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</si>
  <si>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</si>
  <si>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</si>
  <si>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</si>
  <si>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</si>
  <si>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</si>
  <si>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</si>
  <si>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</si>
  <si>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</si>
  <si>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</si>
  <si>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</si>
  <si>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</si>
  <si>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</si>
  <si>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</si>
  <si>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</si>
  <si>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</si>
  <si>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</si>
  <si>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</si>
  <si>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</si>
  <si>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</si>
  <si>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</si>
  <si>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</si>
  <si>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</si>
  <si>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</si>
  <si>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</si>
  <si>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</si>
  <si>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</si>
  <si>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</si>
  <si>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</si>
  <si>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</si>
  <si>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</si>
  <si>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</si>
  <si>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</si>
  <si>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</si>
  <si>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</si>
  <si>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</si>
  <si>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</si>
  <si>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</si>
  <si>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</si>
  <si>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</si>
  <si>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</si>
  <si>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</si>
  <si>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</si>
  <si>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</si>
  <si>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</si>
  <si>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</si>
  <si>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</si>
  <si>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</si>
  <si>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</si>
  <si>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</si>
  <si>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</si>
  <si>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</si>
  <si>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</si>
  <si>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</si>
  <si>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</si>
  <si>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</si>
  <si>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</si>
  <si>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</si>
  <si>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</si>
  <si>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</si>
  <si>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</si>
  <si>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</si>
  <si>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</si>
  <si>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</si>
  <si>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</si>
  <si>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</si>
  <si>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</si>
  <si>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</si>
  <si>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</si>
  <si>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</si>
  <si>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</si>
  <si>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</si>
  <si>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</si>
  <si>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</si>
  <si>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</si>
  <si>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</si>
  <si>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</si>
  <si>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</si>
  <si>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</si>
  <si>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</si>
  <si>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</si>
  <si>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</si>
  <si>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</si>
  <si>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</si>
  <si>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</si>
  <si>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</si>
  <si>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</si>
  <si>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</si>
  <si>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</si>
  <si>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</si>
  <si>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</si>
  <si>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</si>
  <si>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</si>
  <si>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</si>
  <si>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</si>
  <si>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</si>
  <si>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</si>
  <si>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</si>
  <si>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</si>
  <si>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</si>
  <si>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</si>
  <si>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</si>
  <si>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</si>
  <si>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</si>
  <si>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</si>
  <si>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</si>
  <si>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</si>
  <si>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</si>
  <si>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</si>
  <si>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</si>
  <si>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</si>
  <si>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</si>
  <si>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</si>
  <si>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</si>
  <si>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</si>
  <si>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</si>
  <si>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</si>
  <si>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</si>
  <si>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</si>
  <si>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</si>
  <si>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</si>
  <si>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</si>
  <si>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</si>
  <si>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</si>
  <si>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</si>
  <si>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</si>
  <si>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</si>
  <si>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</si>
  <si>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</si>
  <si>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</si>
  <si>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</si>
  <si>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</si>
  <si>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</si>
  <si>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</si>
  <si>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</si>
  <si>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</si>
  <si>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</si>
  <si>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</si>
  <si>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</si>
  <si>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</si>
  <si>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</si>
  <si>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</si>
  <si>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</si>
  <si>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</si>
  <si>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</si>
  <si>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</si>
  <si>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</si>
  <si>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</si>
  <si>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</si>
  <si>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</si>
  <si>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</si>
  <si>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</si>
  <si>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</si>
  <si>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</si>
  <si>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</si>
  <si>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</si>
  <si>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</si>
  <si>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</si>
  <si>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</si>
  <si>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</si>
  <si>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</si>
  <si>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</si>
  <si>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</si>
  <si>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</si>
  <si>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</si>
  <si>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</si>
  <si>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</si>
  <si>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</si>
  <si>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</si>
  <si>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</si>
  <si>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</si>
  <si>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</si>
  <si>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</si>
  <si>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</si>
  <si>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</si>
  <si>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</si>
  <si>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</si>
  <si>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</si>
  <si>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</si>
  <si>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</si>
  <si>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</si>
  <si>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</si>
  <si>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</si>
  <si>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</si>
  <si>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</si>
  <si>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</si>
  <si>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</si>
  <si>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</si>
  <si>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</si>
  <si>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</si>
  <si>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</si>
  <si>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</si>
  <si>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</si>
  <si>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</si>
  <si>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</si>
  <si>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</si>
  <si>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</si>
  <si>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</si>
  <si>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</si>
  <si>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</si>
  <si>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</si>
  <si>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</si>
  <si>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</si>
  <si>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</si>
  <si>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</si>
  <si>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</si>
  <si>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</si>
  <si>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</si>
  <si>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</si>
  <si>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</si>
  <si>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</si>
  <si>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</si>
  <si>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</si>
  <si>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</si>
  <si>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</si>
  <si>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</si>
  <si>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</si>
  <si>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</si>
  <si>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</si>
  <si>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</si>
  <si>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</si>
  <si>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</si>
  <si>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</si>
  <si>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</si>
  <si>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</si>
  <si>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</si>
  <si>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</si>
  <si>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</si>
  <si>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</si>
  <si>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</si>
  <si>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</si>
  <si>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</si>
  <si>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</si>
  <si>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</si>
  <si>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</si>
  <si>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</si>
  <si>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</si>
  <si>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</si>
  <si>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</si>
  <si>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</si>
  <si>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</si>
  <si>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</si>
  <si>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</si>
  <si>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</si>
  <si>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</si>
  <si>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</si>
  <si>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</si>
  <si>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</si>
  <si>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</si>
  <si>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</si>
  <si>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</si>
  <si>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</si>
  <si>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</si>
  <si>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</si>
  <si>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</si>
  <si>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</si>
  <si>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</si>
  <si>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</si>
  <si>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</si>
  <si>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</si>
  <si>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</si>
  <si>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</si>
  <si>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</si>
  <si>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</si>
  <si>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</si>
  <si>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</si>
  <si>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</si>
  <si>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</si>
  <si>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</si>
  <si>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</si>
  <si>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</si>
  <si>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</si>
  <si>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</si>
  <si>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</si>
  <si>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</si>
  <si>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</si>
  <si>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</si>
  <si>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</si>
  <si>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</si>
  <si>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</si>
  <si>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</si>
  <si>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</si>
  <si>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</si>
  <si>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</si>
  <si>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</si>
  <si>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</si>
  <si>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</si>
  <si>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</si>
  <si>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</si>
  <si>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</si>
  <si>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</si>
  <si>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</si>
  <si>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</si>
  <si>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</si>
  <si>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</si>
  <si>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</si>
  <si>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</si>
  <si>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</si>
  <si>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</si>
  <si>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</si>
  <si>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</si>
  <si>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</si>
  <si>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</si>
  <si>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</si>
  <si>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</si>
  <si>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</si>
  <si>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</si>
  <si>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</si>
  <si>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</si>
  <si>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</si>
  <si>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</si>
  <si>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</si>
  <si>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</si>
  <si>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</si>
  <si>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</si>
  <si>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</si>
  <si>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</si>
  <si>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</si>
  <si>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</si>
  <si>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</si>
  <si>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</si>
  <si>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</si>
  <si>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</si>
  <si>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</si>
  <si>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</si>
  <si>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</si>
  <si>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</si>
  <si>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</si>
  <si>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</si>
  <si>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</si>
  <si>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</si>
  <si>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</si>
  <si>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</si>
  <si>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</si>
  <si>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</si>
  <si>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</si>
  <si>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</si>
  <si>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</si>
  <si>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</si>
  <si>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</si>
  <si>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</si>
  <si>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</si>
  <si>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</si>
  <si>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</si>
  <si>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</si>
  <si>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</si>
  <si>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</si>
  <si>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</si>
  <si>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</si>
  <si>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</si>
  <si>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</si>
  <si>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</si>
  <si>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</si>
  <si>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</si>
  <si>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</si>
  <si>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</si>
  <si>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</si>
  <si>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</si>
  <si>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</si>
  <si>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</si>
  <si>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</si>
  <si>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</si>
  <si>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</si>
  <si>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</si>
  <si>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</si>
  <si>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</si>
  <si>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</si>
  <si>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</si>
  <si>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</si>
  <si>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</si>
  <si>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</si>
  <si>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</si>
  <si>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</si>
  <si>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</si>
  <si>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</si>
  <si>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</si>
  <si>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</si>
  <si>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</si>
  <si>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</si>
  <si>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</si>
  <si>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</si>
  <si>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</si>
  <si>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</si>
  <si>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</si>
  <si>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</si>
  <si>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</si>
  <si>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</si>
  <si>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</si>
  <si>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</si>
  <si>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</si>
  <si>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</si>
  <si>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</si>
  <si>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</si>
  <si>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</si>
  <si>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</si>
  <si>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</si>
  <si>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</si>
  <si>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</si>
  <si>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</si>
  <si>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</si>
  <si>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</si>
  <si>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</si>
  <si>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</si>
  <si>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</si>
  <si>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</si>
  <si>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</si>
  <si>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</si>
  <si>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</si>
  <si>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</si>
  <si>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</si>
  <si>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</si>
  <si>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</si>
  <si>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</si>
  <si>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</si>
  <si>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</si>
  <si>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</si>
  <si>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</si>
  <si>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</si>
  <si>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</si>
  <si>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</si>
  <si>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</si>
  <si>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</si>
  <si>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</si>
  <si>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</si>
  <si>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</si>
  <si>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</si>
  <si>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</si>
  <si>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</si>
  <si>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</si>
  <si>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</si>
  <si>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</si>
  <si>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</si>
  <si>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</si>
  <si>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</si>
  <si>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</si>
  <si>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</si>
  <si>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</si>
  <si>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</si>
  <si>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</si>
  <si>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</si>
  <si>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</si>
  <si>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</si>
  <si>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</si>
  <si>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</si>
  <si>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</si>
  <si>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</si>
  <si>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</si>
  <si>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</si>
  <si>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</si>
  <si>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</si>
  <si>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</si>
  <si>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</si>
  <si>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</si>
  <si>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</si>
  <si>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</si>
  <si>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</si>
  <si>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</si>
  <si>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</si>
  <si>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</si>
  <si>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</si>
  <si>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</si>
  <si>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</si>
  <si>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</si>
  <si>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</si>
  <si>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</si>
  <si>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</si>
  <si>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</si>
  <si>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</si>
  <si>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</si>
  <si>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</si>
  <si>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</si>
  <si>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</si>
  <si>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</si>
  <si>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</si>
  <si>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</si>
  <si>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</si>
  <si>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</si>
  <si>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</si>
  <si>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</si>
  <si>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</si>
  <si>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</si>
  <si>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</si>
  <si>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</si>
  <si>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</si>
  <si>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</si>
  <si>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</si>
  <si>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</si>
  <si>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</si>
  <si>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</si>
  <si>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</si>
  <si>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</si>
  <si>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</si>
  <si>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</si>
  <si>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</si>
  <si>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</si>
  <si>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</si>
  <si>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</si>
  <si>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</si>
  <si>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</si>
  <si>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</si>
  <si>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</si>
  <si>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</si>
  <si>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</si>
  <si>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</si>
  <si>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</si>
  <si>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</si>
  <si>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</si>
  <si>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</si>
  <si>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</si>
  <si>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</si>
  <si>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</si>
  <si>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</si>
  <si>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</si>
  <si>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</si>
  <si>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</si>
  <si>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</si>
  <si>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</si>
  <si>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</si>
  <si>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</si>
  <si>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</si>
  <si>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</si>
  <si>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</si>
  <si>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</si>
  <si>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</si>
  <si>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</si>
  <si>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</si>
  <si>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</si>
  <si>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</si>
  <si>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</si>
  <si>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</si>
  <si>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</si>
  <si>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</si>
  <si>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</si>
  <si>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</si>
  <si>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</si>
  <si>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</si>
  <si>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</si>
  <si>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</si>
  <si>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</si>
  <si>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</si>
  <si>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</si>
  <si>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</si>
  <si>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</si>
  <si>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</si>
  <si>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</si>
  <si>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</si>
  <si>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</si>
  <si>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</si>
  <si>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</si>
  <si>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</si>
  <si>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</si>
  <si>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</si>
  <si>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</si>
  <si>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</si>
  <si>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</si>
  <si>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</si>
  <si>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</si>
  <si>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</si>
  <si>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</si>
  <si>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</si>
  <si>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</si>
  <si>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</si>
  <si>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</si>
  <si>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</si>
  <si>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</si>
  <si>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</si>
  <si>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</si>
  <si>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</si>
  <si>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</si>
  <si>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</si>
  <si>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</si>
  <si>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</si>
  <si>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</si>
  <si>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</si>
  <si>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</si>
  <si>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</si>
  <si>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</si>
  <si>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</si>
  <si>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</si>
  <si>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</si>
  <si>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</si>
  <si>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</si>
  <si>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</si>
  <si>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</si>
  <si>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</si>
  <si>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</si>
  <si>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</si>
  <si>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</si>
  <si>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</si>
  <si>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</si>
  <si>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</si>
  <si>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</si>
  <si>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</si>
  <si>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</si>
  <si>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</si>
  <si>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</si>
  <si>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</si>
  <si>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</si>
  <si>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</si>
  <si>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</si>
  <si>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</si>
  <si>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</si>
  <si>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</si>
  <si>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</si>
  <si>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</si>
  <si>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</si>
  <si>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</si>
  <si>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</si>
  <si>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</si>
  <si>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</si>
  <si>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</si>
  <si>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</si>
  <si>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</si>
  <si>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</si>
  <si>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</si>
  <si>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</si>
  <si>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</si>
  <si>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</si>
  <si>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</si>
  <si>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</si>
  <si>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</si>
  <si>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</si>
  <si>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</si>
  <si>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</si>
  <si>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</si>
  <si>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</si>
  <si>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</si>
  <si>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</si>
  <si>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</si>
  <si>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</si>
  <si>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</si>
  <si>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</si>
  <si>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</si>
  <si>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</si>
  <si>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</si>
  <si>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</si>
  <si>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</si>
  <si>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</si>
  <si>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</si>
  <si>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</si>
  <si>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</si>
  <si>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</si>
  <si>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</si>
  <si>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</si>
  <si>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</si>
  <si>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</si>
  <si>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</si>
  <si>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</si>
  <si>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</si>
  <si>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</si>
  <si>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</si>
  <si>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</si>
  <si>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</si>
  <si>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</si>
  <si>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</si>
  <si>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</si>
  <si>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</si>
  <si>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</si>
  <si>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</si>
  <si>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</si>
  <si>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</si>
  <si>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</si>
  <si>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</si>
  <si>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</si>
  <si>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</si>
  <si>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</si>
  <si>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</si>
  <si>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</si>
  <si>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</si>
  <si>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</si>
  <si>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</si>
  <si>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</si>
  <si>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</si>
  <si>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</si>
  <si>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</si>
  <si>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</si>
  <si>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</si>
  <si>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</si>
  <si>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</si>
  <si>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</si>
  <si>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</si>
  <si>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</si>
  <si>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</si>
  <si>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</si>
  <si>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</si>
  <si>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</si>
  <si>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</si>
  <si>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</si>
  <si>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</si>
  <si>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</si>
  <si>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</si>
  <si>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</si>
  <si>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</si>
  <si>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</si>
  <si>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</si>
  <si>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</si>
  <si>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</si>
  <si>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</si>
  <si>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</si>
  <si>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</si>
  <si>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</si>
  <si>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</si>
  <si>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</si>
  <si>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</si>
  <si>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</si>
  <si>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</si>
  <si>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</si>
  <si>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</si>
  <si>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</si>
  <si>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</si>
  <si>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</si>
  <si>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</si>
  <si>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</si>
  <si>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</si>
  <si>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</si>
  <si>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</si>
  <si>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</si>
  <si>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</si>
  <si>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</si>
  <si>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</si>
  <si>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</si>
  <si>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</si>
  <si>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</si>
  <si>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</si>
  <si>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</si>
  <si>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</si>
  <si>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</si>
  <si>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</si>
  <si>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</si>
  <si>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</si>
  <si>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</si>
  <si>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</si>
  <si>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</si>
  <si>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</si>
  <si>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</si>
  <si>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</si>
  <si>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</si>
  <si>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</si>
  <si>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</si>
  <si>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</si>
  <si>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</si>
  <si>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</si>
  <si>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</si>
  <si>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</si>
  <si>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</si>
  <si>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</si>
  <si>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</si>
  <si>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</si>
  <si>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</si>
  <si>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</si>
  <si>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</si>
  <si>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</si>
  <si>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</si>
  <si>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</si>
  <si>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</si>
  <si>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</si>
  <si>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</si>
  <si>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</si>
  <si>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</si>
  <si>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</si>
  <si>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</si>
  <si>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</si>
  <si>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</si>
  <si>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</si>
  <si>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</si>
  <si>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</si>
  <si>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</si>
  <si>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</si>
  <si>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</si>
  <si>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</si>
  <si>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</si>
  <si>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</si>
  <si>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</si>
  <si>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</si>
  <si>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</si>
  <si>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</si>
  <si>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</si>
  <si>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</si>
  <si>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</si>
  <si>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</si>
  <si>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</si>
  <si>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</si>
  <si>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</si>
  <si>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</si>
  <si>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</si>
  <si>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</si>
  <si>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</si>
  <si>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</si>
  <si>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</si>
  <si>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</si>
  <si>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</si>
  <si>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</si>
  <si>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</si>
  <si>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</si>
  <si>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</si>
  <si>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</si>
  <si>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</si>
  <si>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</si>
  <si>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</si>
  <si>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</si>
  <si>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</si>
  <si>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</si>
  <si>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</si>
  <si>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</si>
  <si>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</si>
  <si>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</si>
  <si>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</si>
  <si>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</si>
  <si>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</si>
  <si>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</si>
  <si>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</si>
  <si>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</si>
  <si>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</si>
  <si>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</si>
  <si>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</si>
  <si>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</si>
  <si>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</si>
  <si>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</si>
  <si>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</si>
  <si>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</si>
  <si>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</si>
  <si>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</si>
  <si>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</si>
  <si>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</si>
  <si>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</si>
  <si>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</si>
  <si>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</si>
  <si>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</si>
  <si>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</si>
  <si>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</si>
  <si>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</si>
  <si>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</si>
  <si>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</si>
  <si>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</si>
  <si>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</si>
  <si>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</si>
  <si>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</si>
  <si>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</si>
  <si>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</si>
  <si>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</si>
  <si>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</si>
  <si>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</si>
  <si>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</si>
  <si>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</si>
  <si>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</si>
  <si>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</si>
  <si>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</si>
  <si>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</si>
  <si>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</si>
  <si>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</si>
  <si>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</si>
  <si>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</si>
  <si>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</si>
  <si>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</si>
  <si>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</si>
  <si>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</si>
  <si>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</si>
  <si>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</si>
  <si>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</si>
  <si>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</si>
  <si>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</si>
  <si>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</si>
  <si>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</si>
  <si>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</si>
  <si>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</si>
  <si>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</si>
  <si>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</si>
  <si>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</si>
  <si>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</si>
  <si>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</si>
  <si>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</si>
  <si>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</si>
  <si>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</si>
  <si>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</si>
  <si>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</si>
  <si>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</si>
  <si>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</si>
  <si>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</si>
  <si>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</si>
  <si>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</si>
  <si>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</si>
  <si>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</si>
  <si>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</si>
  <si>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</si>
  <si>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</si>
  <si>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</si>
  <si>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</si>
  <si>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</si>
  <si>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</si>
  <si>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</si>
  <si>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</si>
  <si>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</si>
  <si>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</si>
  <si>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</si>
  <si>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</si>
  <si>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</si>
  <si>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</si>
  <si>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</si>
  <si>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</si>
  <si>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</si>
  <si>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</si>
  <si>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</si>
  <si>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</si>
  <si>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</si>
  <si>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</si>
  <si>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</si>
  <si>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</si>
  <si>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</si>
  <si>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</si>
  <si>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</si>
  <si>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</si>
  <si>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</si>
  <si>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</si>
  <si>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</si>
  <si>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</si>
  <si>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</si>
  <si>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</si>
  <si>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</si>
  <si>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</si>
  <si>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</si>
  <si>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</si>
  <si>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</si>
  <si>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</si>
  <si>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</si>
  <si>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</si>
  <si>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</si>
  <si>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</si>
  <si>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</si>
  <si>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</si>
  <si>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</si>
  <si>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</si>
  <si>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</si>
  <si>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</si>
  <si>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</si>
  <si>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</si>
  <si>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</si>
  <si>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</si>
  <si>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</si>
  <si>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</si>
  <si>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</si>
  <si>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</si>
  <si>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</si>
  <si>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</si>
  <si>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</si>
  <si>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</si>
  <si>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</si>
  <si>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</si>
  <si>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</si>
  <si>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</si>
  <si>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</si>
  <si>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</si>
  <si>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</si>
  <si>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</si>
  <si>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</si>
  <si>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</si>
  <si>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</si>
  <si>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</si>
  <si>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</si>
  <si>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</si>
  <si>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</si>
  <si>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</si>
  <si>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</si>
  <si>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</si>
  <si>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</si>
  <si>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</si>
  <si>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</si>
  <si>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</si>
  <si>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</si>
  <si>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</si>
  <si>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</si>
  <si>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</si>
  <si>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</si>
  <si>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</si>
  <si>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</si>
  <si>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</si>
  <si>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</si>
  <si>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</si>
  <si>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</si>
  <si>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</si>
  <si>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</si>
  <si>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</si>
  <si>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</si>
  <si>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</si>
  <si>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</si>
  <si>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</si>
  <si>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</si>
  <si>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</si>
  <si>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</si>
  <si>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</si>
  <si>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</si>
  <si>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</si>
  <si>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</si>
  <si>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</si>
  <si>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</si>
  <si>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</si>
  <si>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</si>
  <si>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</si>
  <si>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</si>
  <si>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</si>
  <si>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</si>
  <si>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</si>
  <si>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</si>
  <si>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</si>
  <si>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</si>
  <si>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</si>
  <si>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</si>
  <si>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</si>
  <si>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</si>
  <si>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</si>
  <si>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</si>
  <si>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</si>
  <si>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</si>
  <si>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</si>
  <si>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</si>
  <si>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</si>
  <si>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</si>
  <si>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</si>
  <si>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</si>
  <si>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</si>
  <si>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</si>
  <si>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</si>
  <si>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</si>
  <si>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</si>
  <si>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</si>
  <si>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</si>
  <si>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</si>
  <si>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</si>
  <si>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</si>
  <si>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</si>
  <si>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</si>
  <si>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</si>
  <si>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</si>
  <si>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</si>
  <si>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</si>
  <si>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</si>
  <si>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</si>
  <si>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</si>
  <si>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</si>
  <si>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</si>
  <si>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</si>
  <si>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</si>
  <si>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</si>
  <si>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</si>
  <si>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</si>
  <si>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</si>
  <si>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</si>
  <si>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</si>
  <si>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</si>
  <si>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</si>
  <si>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</si>
  <si>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</si>
  <si>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</si>
  <si>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</si>
  <si>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</si>
  <si>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</si>
  <si>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</si>
  <si>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</si>
  <si>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</si>
  <si>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</si>
  <si>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</si>
  <si>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</si>
  <si>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</si>
  <si>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</si>
  <si>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</si>
  <si>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</si>
  <si>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</si>
  <si>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</si>
  <si>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</si>
  <si>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</si>
  <si>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</si>
  <si>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</si>
  <si>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</si>
  <si>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</si>
  <si>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</si>
  <si>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</si>
  <si>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</si>
  <si>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</si>
  <si>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</si>
  <si>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</si>
  <si>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</si>
  <si>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</si>
  <si>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</si>
  <si>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</si>
  <si>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</si>
  <si>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</si>
  <si>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</si>
  <si>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</si>
  <si>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</si>
  <si>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</si>
  <si>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</si>
  <si>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</si>
  <si>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</si>
  <si>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</si>
  <si>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</si>
  <si>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</si>
  <si>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</si>
  <si>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</si>
  <si>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</si>
  <si>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</si>
  <si>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</si>
  <si>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</si>
  <si>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</si>
  <si>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</si>
  <si>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</si>
  <si>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</si>
  <si>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</si>
  <si>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</si>
  <si>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</si>
  <si>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</si>
  <si>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</si>
  <si>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</si>
  <si>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</si>
  <si>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</si>
  <si>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</si>
  <si>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</si>
  <si>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</si>
  <si>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</si>
  <si>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</si>
  <si>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</si>
  <si>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</si>
  <si>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</si>
  <si>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</si>
  <si>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</si>
  <si>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</si>
  <si>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</si>
  <si>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</si>
  <si>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</si>
  <si>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</si>
  <si>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</si>
  <si>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</si>
  <si>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</si>
  <si>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</si>
  <si>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</si>
  <si>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</si>
  <si>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</si>
  <si>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</si>
  <si>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</si>
  <si>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</si>
  <si>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</si>
  <si>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</si>
  <si>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</si>
  <si>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</si>
  <si>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</si>
  <si>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</si>
  <si>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</si>
  <si>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</si>
  <si>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</si>
  <si>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</si>
  <si>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</si>
  <si>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</si>
  <si>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</si>
  <si>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</si>
  <si>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</si>
  <si>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</si>
  <si>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</si>
  <si>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</si>
  <si>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</si>
  <si>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</si>
  <si>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</si>
  <si>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</si>
  <si>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</si>
  <si>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</si>
  <si>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</si>
  <si>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</si>
  <si>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</si>
  <si>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</si>
  <si>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</si>
  <si>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</si>
  <si>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</si>
  <si>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</si>
  <si>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</si>
  <si>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</si>
  <si>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</si>
  <si>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</si>
  <si>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</si>
  <si>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</si>
  <si>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</si>
  <si>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</si>
  <si>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</si>
  <si>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</si>
  <si>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</si>
  <si>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</si>
  <si>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</si>
  <si>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</si>
  <si>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</si>
  <si>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</si>
  <si>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</si>
  <si>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</si>
  <si>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</si>
  <si>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</si>
  <si>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</si>
  <si>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</si>
  <si>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</si>
  <si>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</si>
  <si>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</si>
  <si>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</si>
  <si>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</si>
  <si>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</si>
  <si>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</si>
  <si>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</si>
  <si>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</si>
  <si>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</si>
  <si>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</si>
  <si>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</si>
  <si>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</si>
  <si>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</si>
  <si>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</si>
  <si>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</si>
  <si>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</si>
  <si>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</si>
  <si>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</si>
  <si>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</si>
  <si>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</si>
  <si>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</si>
  <si>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</si>
  <si>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</si>
  <si>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</si>
  <si>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</si>
  <si>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</si>
  <si>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</si>
  <si>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</si>
  <si>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</si>
  <si>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</si>
  <si>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</si>
  <si>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</si>
  <si>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</si>
  <si>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</si>
  <si>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</si>
  <si>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</si>
  <si>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</si>
  <si>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</si>
  <si>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</si>
  <si>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</si>
  <si>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</si>
  <si>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</si>
  <si>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</si>
  <si>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</si>
  <si>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</si>
  <si>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</si>
  <si>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</si>
  <si>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</si>
  <si>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</si>
  <si>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</si>
  <si>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</si>
  <si>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</si>
  <si>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</si>
  <si>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</si>
  <si>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</si>
  <si>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</si>
  <si>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</si>
  <si>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</si>
  <si>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</si>
  <si>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</si>
  <si>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</si>
  <si>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</si>
  <si>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</si>
  <si>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</si>
  <si>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</si>
  <si>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</si>
  <si>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</si>
  <si>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</si>
  <si>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</si>
  <si>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</si>
  <si>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</si>
  <si>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</si>
  <si>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</si>
  <si>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</si>
  <si>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</si>
  <si>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</si>
  <si>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</si>
  <si>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</si>
  <si>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</si>
  <si>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</si>
  <si>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</si>
  <si>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</si>
  <si>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</si>
  <si>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</si>
  <si>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</si>
  <si>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</si>
  <si>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</si>
  <si>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</si>
  <si>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</si>
  <si>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</si>
  <si>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</si>
  <si>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</si>
  <si>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</si>
  <si>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</si>
  <si>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</si>
  <si>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</si>
  <si>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</si>
  <si>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</si>
  <si>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</si>
  <si>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</si>
  <si>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</si>
  <si>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</si>
  <si>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</si>
  <si>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</si>
  <si>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</si>
  <si>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</si>
  <si>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</si>
  <si>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</si>
  <si>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</si>
  <si>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</si>
  <si>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</si>
  <si>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</si>
  <si>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</si>
  <si>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</si>
  <si>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</si>
  <si>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</si>
  <si>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</si>
  <si>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</si>
  <si>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</si>
  <si>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</si>
  <si>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</si>
  <si>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</si>
  <si>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</si>
  <si>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</si>
  <si>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</si>
  <si>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</si>
  <si>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</si>
  <si>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</si>
  <si>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</si>
  <si>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</si>
  <si>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</si>
  <si>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</si>
  <si>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</si>
  <si>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</si>
  <si>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</si>
  <si>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</si>
  <si>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</si>
  <si>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</si>
  <si>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</si>
  <si>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</si>
  <si>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</si>
  <si>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</si>
  <si>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</si>
  <si>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</si>
  <si>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</si>
  <si>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</si>
  <si>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</si>
  <si>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</si>
  <si>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</si>
  <si>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</si>
  <si>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</si>
  <si>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</si>
  <si>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</si>
  <si>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</si>
  <si>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</si>
  <si>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</si>
  <si>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</si>
  <si>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</si>
  <si>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</si>
  <si>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</si>
  <si>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</si>
  <si>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</si>
  <si>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</si>
  <si>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</si>
  <si>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</si>
  <si>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</si>
  <si>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</si>
  <si>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</si>
  <si>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</si>
  <si>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</si>
  <si>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</si>
  <si>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</si>
  <si>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</si>
  <si>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</si>
  <si>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</si>
  <si>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</si>
  <si>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</si>
  <si>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</si>
  <si>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</si>
  <si>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</si>
  <si>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</si>
  <si>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</si>
  <si>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</si>
  <si>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</si>
  <si>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</si>
  <si>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</si>
  <si>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</si>
  <si>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</si>
  <si>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</si>
  <si>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</si>
  <si>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</si>
  <si>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</si>
  <si>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</si>
  <si>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</si>
  <si>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</si>
  <si>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</si>
  <si>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</si>
  <si>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</si>
  <si>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</si>
  <si>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</si>
  <si>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</si>
  <si>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</si>
  <si>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</si>
  <si>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</si>
  <si>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</si>
  <si>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</si>
  <si>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</si>
  <si>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</si>
  <si>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</si>
  <si>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</si>
  <si>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</si>
  <si>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</si>
  <si>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</si>
  <si>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</si>
  <si>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</si>
  <si>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</si>
  <si>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</si>
  <si>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</si>
  <si>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</si>
  <si>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</si>
  <si>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</si>
  <si>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</si>
  <si>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</si>
  <si>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</si>
  <si>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</si>
  <si>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</si>
  <si>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</si>
  <si>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</si>
  <si>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</si>
  <si>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</si>
  <si>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</si>
  <si>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</si>
  <si>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</si>
  <si>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</si>
  <si>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</si>
  <si>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</si>
  <si>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</si>
  <si>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</si>
  <si>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</si>
  <si>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</si>
  <si>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</si>
  <si>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</si>
  <si>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</si>
  <si>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</si>
  <si>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</si>
  <si>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</si>
  <si>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</si>
  <si>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</si>
  <si>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</si>
  <si>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</si>
  <si>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</si>
  <si>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</si>
  <si>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</si>
  <si>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</si>
  <si>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</si>
  <si>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</si>
  <si>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</si>
  <si>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</si>
  <si>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</si>
  <si>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</si>
  <si>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</si>
  <si>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</si>
  <si>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</si>
  <si>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</si>
  <si>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</si>
  <si>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</si>
  <si>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</si>
  <si>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</si>
  <si>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</si>
  <si>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</si>
  <si>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</si>
  <si>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</si>
  <si>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</si>
  <si>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</si>
  <si>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</si>
  <si>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</si>
  <si>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</si>
  <si>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</si>
  <si>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</si>
  <si>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</si>
  <si>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</si>
  <si>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</si>
  <si>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</si>
  <si>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</si>
  <si>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</si>
  <si>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</si>
  <si>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</si>
  <si>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</si>
  <si>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</si>
  <si>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</si>
  <si>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</si>
  <si>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</si>
  <si>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</si>
  <si>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</si>
  <si>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</si>
  <si>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</si>
  <si>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</si>
  <si>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</si>
  <si>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</si>
  <si>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</si>
  <si>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</si>
  <si>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</si>
  <si>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</si>
  <si>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</si>
  <si>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</si>
  <si>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</si>
  <si>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</si>
  <si>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</si>
  <si>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</si>
  <si>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</si>
  <si>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</si>
  <si>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</si>
  <si>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</si>
  <si>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</si>
  <si>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</si>
  <si>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</si>
  <si>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</si>
  <si>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</si>
  <si>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</si>
  <si>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</si>
  <si>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</si>
  <si>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</si>
  <si>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</si>
  <si>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</si>
  <si>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</si>
  <si>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</si>
  <si>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</si>
  <si>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</si>
  <si>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</si>
  <si>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</si>
  <si>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</si>
  <si>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</si>
  <si>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</si>
  <si>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</si>
  <si>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</si>
  <si>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</si>
  <si>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</si>
  <si>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</si>
  <si>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</si>
  <si>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</si>
  <si>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</si>
  <si>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</si>
  <si>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</si>
  <si>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</si>
  <si>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</si>
  <si>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</si>
  <si>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</si>
  <si>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</si>
  <si>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</si>
  <si>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</si>
  <si>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</si>
  <si>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</si>
  <si>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</si>
  <si>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</si>
  <si>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</si>
  <si>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</si>
  <si>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</si>
  <si>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</si>
  <si>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</si>
  <si>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</si>
  <si>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</si>
  <si>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</si>
  <si>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</si>
  <si>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</si>
  <si>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</si>
  <si>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</si>
  <si>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</si>
  <si>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</si>
  <si>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</si>
  <si>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</si>
  <si>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</si>
  <si>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</si>
  <si>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</si>
  <si>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</si>
  <si>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</si>
  <si>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</si>
  <si>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</si>
  <si>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</si>
  <si>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</si>
  <si>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</si>
  <si>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</si>
  <si>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</si>
  <si>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</si>
  <si>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</si>
  <si>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</si>
  <si>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</si>
  <si>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</si>
  <si>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</si>
  <si>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</si>
  <si>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</si>
  <si>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</si>
  <si>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</si>
  <si>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</si>
  <si>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</si>
  <si>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</si>
  <si>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</si>
  <si>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</si>
  <si>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</si>
  <si>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</si>
  <si>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</si>
  <si>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</si>
  <si>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</si>
  <si>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</si>
  <si>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</si>
  <si>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</si>
  <si>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</si>
  <si>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</si>
  <si>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</si>
  <si>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</si>
  <si>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</si>
  <si>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</si>
  <si>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</si>
  <si>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</si>
  <si>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</si>
  <si>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</si>
  <si>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</si>
  <si>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</si>
  <si>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</si>
  <si>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</si>
  <si>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</si>
  <si>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</si>
  <si>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</si>
  <si>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</si>
  <si>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</si>
  <si>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</si>
  <si>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</si>
  <si>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</si>
  <si>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</si>
  <si>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</si>
  <si>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</si>
  <si>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</si>
  <si>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</si>
  <si>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</si>
  <si>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</si>
  <si>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</si>
  <si>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</si>
  <si>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</si>
  <si>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</si>
  <si>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</si>
  <si>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</si>
  <si>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</si>
  <si>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</si>
  <si>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</si>
  <si>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</si>
  <si>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</si>
  <si>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</si>
  <si>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</si>
  <si>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</si>
  <si>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</si>
  <si>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</si>
  <si>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</si>
  <si>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</si>
  <si>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</si>
  <si>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</si>
  <si>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</si>
  <si>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</si>
  <si>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</si>
  <si>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</si>
  <si>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</si>
  <si>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</si>
  <si>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</si>
  <si>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</si>
  <si>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</si>
  <si>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</si>
  <si>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</si>
  <si>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</si>
  <si>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</si>
  <si>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</si>
  <si>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</si>
  <si>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</si>
  <si>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</si>
  <si>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</si>
  <si>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</si>
  <si>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</si>
  <si>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</si>
  <si>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</si>
  <si>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</si>
  <si>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</si>
  <si>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</si>
  <si>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</si>
  <si>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</si>
  <si>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</si>
  <si>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</si>
  <si>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</si>
  <si>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</si>
  <si>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</si>
  <si>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</si>
  <si>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</si>
  <si>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</si>
  <si>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</si>
  <si>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</si>
  <si>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</si>
  <si>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</si>
  <si>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</si>
  <si>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</si>
  <si>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</si>
  <si>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</si>
  <si>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</si>
  <si>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</si>
  <si>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</si>
  <si>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</si>
  <si>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</si>
  <si>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</si>
  <si>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</si>
  <si>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</si>
  <si>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</si>
  <si>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</si>
  <si>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</si>
  <si>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</si>
  <si>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</si>
  <si>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</si>
  <si>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</si>
  <si>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</si>
  <si>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</si>
  <si>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</si>
  <si>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</si>
  <si>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</si>
  <si>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</si>
  <si>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</si>
  <si>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</si>
  <si>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</si>
  <si>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</si>
  <si>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</si>
  <si>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</si>
  <si>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</si>
  <si>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</si>
  <si>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</si>
  <si>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</si>
  <si>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</si>
  <si>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</si>
  <si>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</si>
  <si>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</si>
  <si>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</si>
  <si>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</si>
  <si>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</si>
  <si>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</si>
  <si>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</si>
  <si>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</si>
  <si>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</si>
  <si>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</si>
  <si>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</si>
  <si>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</si>
  <si>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</si>
  <si>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</si>
  <si>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</si>
  <si>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</si>
  <si>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</si>
  <si>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</si>
  <si>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</si>
  <si>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</si>
  <si>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</si>
  <si>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</si>
  <si>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</si>
  <si>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</si>
  <si>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</si>
  <si>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</si>
  <si>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</si>
  <si>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</si>
  <si>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</si>
  <si>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</si>
  <si>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</si>
  <si>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</si>
  <si>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</si>
  <si>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</si>
  <si>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</si>
  <si>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</si>
  <si>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</si>
  <si>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</si>
  <si>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</si>
  <si>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</si>
  <si>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</si>
  <si>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</si>
  <si>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</si>
  <si>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</si>
  <si>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</si>
  <si>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</si>
  <si>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</si>
  <si>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</si>
  <si>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</si>
  <si>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</si>
  <si>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</si>
  <si>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</si>
  <si>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</si>
  <si>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</si>
  <si>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</si>
  <si>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</si>
  <si>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</si>
  <si>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</si>
  <si>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</si>
  <si>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</si>
  <si>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</si>
  <si>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</si>
  <si>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</si>
  <si>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</si>
  <si>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</si>
  <si>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</si>
  <si>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</si>
  <si>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</si>
  <si>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</si>
  <si>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</si>
  <si>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</si>
  <si>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</si>
  <si>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</si>
  <si>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</si>
  <si>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</si>
  <si>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</si>
  <si>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</si>
  <si>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</si>
  <si>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</si>
  <si>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</si>
  <si>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</si>
  <si>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</si>
  <si>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</si>
  <si>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</si>
  <si>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</si>
  <si>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</si>
  <si>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</si>
  <si>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</si>
  <si>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</si>
  <si>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</si>
  <si>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</si>
  <si>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</si>
  <si>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</si>
  <si>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</si>
  <si>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</si>
  <si>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</si>
  <si>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</si>
  <si>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</si>
  <si>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</si>
  <si>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</si>
  <si>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</si>
  <si>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</si>
  <si>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</si>
  <si>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</si>
  <si>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</si>
  <si>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</si>
  <si>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</si>
  <si>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</si>
  <si>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</si>
  <si>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</si>
  <si>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</si>
  <si>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</si>
  <si>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</si>
  <si>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</si>
  <si>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</si>
  <si>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</si>
  <si>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</si>
  <si>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</si>
  <si>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</si>
  <si>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</si>
  <si>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</si>
  <si>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</si>
  <si>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</si>
  <si>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</si>
  <si>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</si>
  <si>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</si>
  <si>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</si>
  <si>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</si>
  <si>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</si>
  <si>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</si>
  <si>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</si>
  <si>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</si>
  <si>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</si>
  <si>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</si>
  <si>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</si>
  <si>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</si>
  <si>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</si>
  <si>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</si>
  <si>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</si>
  <si>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</si>
  <si>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</si>
  <si>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</si>
  <si>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</si>
  <si>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</si>
  <si>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</si>
  <si>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</si>
  <si>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</si>
  <si>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</si>
  <si>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</si>
  <si>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</si>
  <si>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</si>
  <si>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</si>
  <si>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</si>
  <si>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</si>
  <si>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</si>
  <si>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</si>
  <si>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</si>
  <si>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</si>
  <si>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</si>
  <si>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</si>
  <si>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</si>
  <si>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</si>
  <si>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</si>
  <si>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</si>
  <si>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</si>
  <si>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</si>
  <si>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</si>
  <si>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</si>
  <si>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</si>
  <si>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</si>
  <si>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</si>
  <si>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</si>
  <si>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</si>
  <si>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</si>
  <si>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</si>
  <si>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</si>
  <si>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</si>
  <si>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</si>
  <si>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</si>
  <si>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</si>
  <si>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</si>
  <si>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</si>
  <si>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</si>
  <si>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</si>
  <si>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</si>
  <si>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</si>
  <si>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</si>
  <si>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</si>
  <si>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</si>
  <si>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</si>
  <si>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</si>
  <si>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</si>
  <si>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</si>
  <si>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</si>
  <si>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</si>
  <si>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</si>
  <si>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</si>
  <si>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</si>
  <si>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</si>
  <si>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</si>
  <si>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</si>
  <si>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</si>
  <si>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</si>
  <si>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</si>
  <si>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</si>
  <si>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</si>
  <si>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</si>
  <si>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</si>
  <si>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</si>
  <si>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</si>
  <si>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</si>
  <si>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</si>
  <si>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</si>
  <si>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</si>
  <si>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</si>
  <si>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</si>
  <si>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</si>
  <si>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</si>
  <si>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</si>
  <si>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</si>
  <si>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</si>
  <si>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</si>
  <si>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</si>
  <si>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</si>
  <si>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</si>
  <si>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</si>
  <si>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</si>
  <si>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</si>
  <si>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</si>
  <si>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</si>
  <si>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</si>
  <si>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</si>
  <si>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</si>
  <si>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</si>
  <si>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</si>
  <si>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</si>
  <si>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</si>
  <si>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</si>
  <si>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</si>
  <si>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</si>
  <si>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</si>
  <si>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</si>
  <si>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</si>
  <si>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</si>
  <si>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</si>
  <si>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</si>
  <si>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</si>
  <si>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</si>
  <si>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</si>
  <si>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</si>
  <si>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</si>
  <si>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</si>
  <si>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</si>
  <si>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</si>
  <si>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</si>
  <si>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</si>
  <si>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</si>
  <si>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</si>
  <si>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</si>
  <si>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</si>
  <si>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</si>
  <si>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</si>
  <si>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</si>
  <si>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</si>
  <si>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</si>
  <si>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</si>
  <si>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</si>
  <si>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</si>
  <si>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</si>
  <si>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</si>
  <si>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</si>
  <si>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</si>
  <si>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</si>
  <si>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</si>
  <si>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</si>
  <si>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</si>
  <si>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</si>
  <si>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</si>
  <si>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</si>
  <si>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</si>
  <si>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</si>
  <si>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</si>
  <si>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</si>
  <si>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</si>
  <si>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</si>
  <si>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</si>
  <si>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</si>
  <si>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</si>
  <si>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</si>
  <si>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</si>
  <si>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</si>
  <si>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</si>
  <si>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</si>
  <si>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</si>
  <si>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</si>
  <si>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</si>
  <si>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</si>
  <si>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</si>
  <si>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</si>
  <si>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</si>
  <si>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</si>
  <si>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</si>
  <si>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</si>
  <si>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</si>
  <si>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</si>
  <si>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</si>
  <si>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</si>
  <si>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</si>
  <si>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</si>
  <si>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</si>
  <si>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</si>
  <si>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</si>
  <si>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</si>
  <si>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</si>
  <si>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</si>
  <si>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</si>
  <si>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</si>
  <si>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</si>
  <si>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</si>
  <si>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</si>
  <si>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</si>
  <si>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</si>
  <si>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</si>
  <si>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</si>
  <si>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</si>
  <si>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</si>
  <si>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</si>
  <si>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</si>
  <si>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</si>
  <si>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</si>
  <si>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</si>
  <si>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</si>
  <si>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</si>
  <si>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</si>
  <si>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</si>
  <si>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</si>
  <si>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</si>
  <si>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</si>
  <si>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</si>
  <si>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</si>
  <si>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</si>
  <si>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</si>
  <si>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</si>
  <si>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</si>
  <si>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</si>
  <si>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</si>
  <si>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</si>
  <si>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</si>
  <si>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</si>
  <si>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</si>
  <si>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</si>
  <si>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</si>
  <si>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</si>
  <si>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</si>
  <si>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</si>
  <si>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</si>
  <si>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</si>
  <si>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</si>
  <si>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</si>
  <si>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</si>
  <si>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</si>
  <si>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</si>
  <si>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</si>
  <si>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</si>
  <si>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</si>
  <si>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</si>
  <si>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</si>
  <si>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</si>
  <si>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</si>
  <si>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</si>
  <si>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</si>
  <si>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</si>
  <si>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</si>
  <si>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</si>
  <si>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</si>
  <si>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</si>
  <si>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</si>
  <si>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</si>
  <si>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</si>
  <si>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</si>
  <si>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</si>
  <si>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</si>
  <si>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</si>
  <si>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</si>
  <si>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</si>
  <si>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</si>
  <si>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</si>
  <si>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</si>
  <si>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</si>
  <si>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</si>
  <si>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</si>
  <si>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</si>
  <si>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</si>
  <si>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</si>
  <si>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</si>
  <si>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</si>
  <si>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</si>
  <si>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</si>
  <si>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</si>
  <si>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</si>
  <si>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</si>
  <si>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</si>
  <si>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</si>
  <si>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</si>
  <si>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</si>
  <si>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</si>
  <si>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</si>
  <si>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</si>
  <si>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</si>
  <si>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</si>
  <si>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</si>
  <si>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</si>
  <si>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</si>
  <si>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</si>
  <si>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</si>
  <si>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</si>
  <si>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</si>
  <si>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</si>
  <si>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</si>
  <si>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</si>
  <si>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</si>
  <si>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</si>
  <si>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</si>
  <si>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</si>
  <si>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</si>
  <si>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</si>
  <si>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</si>
  <si>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</si>
  <si>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</si>
  <si>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</si>
  <si>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</si>
  <si>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</si>
  <si>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</si>
  <si>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</si>
  <si>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</si>
  <si>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</si>
  <si>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</si>
  <si>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</si>
  <si>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</si>
  <si>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</si>
  <si>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</si>
  <si>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</si>
  <si>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</si>
  <si>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</si>
  <si>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</si>
  <si>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</si>
  <si>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</si>
  <si>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</si>
  <si>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</si>
  <si>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</si>
  <si>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</si>
  <si>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</si>
  <si>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</si>
  <si>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</si>
  <si>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</si>
  <si>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</si>
  <si>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</si>
  <si>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</si>
  <si>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</si>
  <si>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</si>
  <si>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</si>
  <si>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</si>
  <si>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</si>
  <si>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</si>
  <si>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</si>
  <si>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</si>
  <si>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</si>
  <si>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</si>
  <si>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</si>
  <si>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</si>
  <si>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</si>
  <si>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</si>
  <si>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</si>
  <si>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</si>
  <si>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</si>
  <si>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</si>
  <si>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</si>
  <si>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</si>
  <si>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</si>
  <si>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</si>
  <si>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</si>
  <si>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</si>
  <si>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</si>
  <si>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</si>
  <si>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</si>
  <si>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</si>
  <si>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</si>
  <si>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</si>
  <si>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</si>
  <si>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</si>
  <si>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</si>
  <si>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</si>
  <si>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</si>
  <si>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</si>
  <si>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</si>
  <si>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</si>
  <si>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</si>
  <si>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</si>
  <si>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</si>
  <si>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</si>
  <si>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</si>
  <si>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</si>
  <si>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</si>
  <si>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</si>
  <si>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</si>
  <si>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</si>
  <si>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</si>
  <si>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</si>
  <si>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</si>
  <si>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</si>
  <si>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</si>
  <si>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</si>
  <si>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</si>
  <si>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</si>
  <si>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</si>
  <si>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</si>
  <si>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</si>
  <si>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</si>
  <si>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</si>
  <si>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</si>
  <si>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</si>
  <si>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</si>
  <si>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</si>
  <si>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</si>
  <si>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</si>
  <si>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</si>
  <si>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</si>
  <si>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</si>
  <si>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</si>
  <si>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</si>
  <si>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</si>
  <si>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</si>
  <si>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</si>
  <si>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</si>
  <si>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</si>
  <si>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</si>
  <si>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</si>
  <si>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</si>
  <si>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</si>
  <si>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</si>
  <si>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</si>
  <si>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</si>
  <si>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</si>
  <si>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</si>
  <si>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</si>
  <si>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</si>
  <si>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</si>
  <si>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</si>
  <si>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</si>
  <si>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</si>
  <si>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</si>
  <si>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</si>
  <si>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</si>
  <si>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</si>
  <si>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</si>
  <si>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</si>
  <si>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</si>
  <si>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</si>
  <si>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</si>
  <si>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</si>
  <si>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</si>
  <si>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</si>
  <si>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</si>
  <si>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</si>
  <si>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</si>
  <si>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</si>
  <si>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</si>
  <si>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</si>
  <si>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</si>
  <si>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</si>
  <si>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</si>
  <si>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</si>
  <si>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</si>
  <si>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</si>
  <si>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</si>
  <si>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</si>
  <si>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</si>
  <si>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</si>
  <si>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</si>
  <si>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</si>
  <si>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</si>
  <si>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</si>
  <si>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</si>
  <si>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</si>
  <si>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</si>
  <si>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</si>
  <si>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</si>
  <si>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</si>
  <si>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</si>
  <si>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</si>
  <si>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</si>
  <si>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</si>
  <si>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</si>
  <si>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</si>
  <si>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</si>
  <si>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</si>
  <si>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</si>
  <si>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</si>
  <si>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</si>
  <si>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</si>
  <si>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</si>
  <si>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</si>
  <si>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</si>
  <si>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</si>
  <si>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</si>
  <si>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</si>
  <si>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</si>
  <si>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</si>
  <si>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</si>
  <si>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</si>
  <si>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</si>
  <si>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</si>
  <si>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</si>
  <si>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</si>
  <si>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</si>
  <si>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</si>
  <si>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</si>
  <si>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</si>
  <si>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</si>
  <si>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</si>
  <si>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</si>
  <si>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</si>
  <si>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</si>
  <si>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</si>
  <si>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</si>
  <si>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</si>
  <si>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</si>
  <si>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</si>
  <si>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</si>
  <si>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</si>
  <si>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</si>
  <si>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</si>
  <si>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</si>
  <si>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</si>
  <si>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</si>
  <si>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</si>
  <si>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</si>
  <si>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</si>
  <si>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</si>
  <si>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</si>
  <si>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</si>
  <si>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</si>
  <si>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</si>
  <si>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</si>
  <si>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</si>
  <si>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</si>
  <si>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</si>
  <si>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</si>
  <si>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</si>
  <si>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</si>
  <si>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</si>
  <si>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</si>
  <si>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</si>
  <si>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</si>
  <si>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</si>
  <si>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</si>
  <si>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</si>
  <si>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</si>
  <si>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</si>
  <si>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</si>
  <si>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</si>
  <si>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</si>
  <si>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</si>
  <si>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</si>
  <si>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</si>
  <si>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</si>
  <si>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</si>
  <si>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</si>
  <si>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</si>
  <si>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</si>
  <si>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</si>
  <si>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</si>
  <si>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</si>
  <si>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</si>
  <si>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</si>
  <si>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</si>
  <si>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</si>
  <si>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</si>
  <si>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</si>
  <si>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</si>
  <si>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</si>
  <si>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</si>
  <si>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</si>
  <si>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</si>
  <si>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</si>
  <si>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</si>
  <si>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</si>
  <si>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</si>
  <si>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</si>
  <si>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</si>
  <si>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</si>
  <si>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</si>
  <si>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</si>
  <si>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</si>
  <si>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</si>
  <si>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</si>
  <si>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</si>
  <si>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</si>
  <si>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</si>
  <si>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</si>
  <si>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</si>
  <si>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</si>
  <si>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</si>
  <si>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</si>
  <si>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</si>
  <si>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</si>
  <si>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</si>
  <si>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</si>
  <si>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</si>
  <si>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</si>
  <si>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</si>
  <si>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</si>
  <si>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</si>
  <si>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</si>
  <si>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</si>
  <si>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</si>
  <si>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</si>
  <si>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</si>
  <si>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</si>
  <si>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</si>
  <si>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</si>
  <si>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</si>
  <si>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</si>
  <si>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</si>
  <si>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</si>
  <si>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</si>
  <si>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</si>
  <si>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</si>
  <si>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</si>
  <si>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</si>
  <si>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</si>
  <si>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</si>
  <si>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</si>
  <si>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</si>
  <si>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</si>
  <si>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</si>
  <si>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</si>
  <si>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</si>
  <si>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</si>
  <si>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</si>
  <si>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</si>
  <si>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</si>
  <si>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</si>
  <si>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</si>
  <si>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</si>
  <si>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</si>
  <si>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</si>
  <si>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</si>
  <si>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</si>
  <si>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</si>
  <si>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</si>
  <si>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</si>
  <si>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</si>
  <si>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</si>
  <si>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</si>
  <si>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</si>
  <si>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</si>
  <si>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</si>
  <si>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</si>
  <si>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</si>
  <si>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</si>
  <si>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</si>
  <si>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</si>
  <si>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</si>
  <si>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</si>
  <si>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</si>
  <si>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</si>
  <si>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</si>
  <si>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</si>
  <si>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</si>
  <si>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</si>
  <si>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</si>
  <si>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</si>
  <si>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</si>
  <si>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</si>
  <si>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</si>
  <si>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</si>
  <si>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</si>
  <si>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</si>
  <si>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</si>
  <si>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</si>
  <si>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</si>
  <si>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</si>
  <si>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</si>
  <si>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</si>
  <si>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</si>
  <si>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</si>
  <si>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</si>
  <si>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</si>
  <si>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</si>
  <si>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</si>
  <si>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</si>
  <si>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</si>
  <si>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</si>
  <si>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</si>
  <si>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</si>
  <si>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</si>
  <si>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</si>
  <si>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</si>
  <si>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</si>
  <si>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</si>
  <si>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</si>
  <si>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</si>
  <si>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</si>
  <si>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</si>
  <si>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</si>
  <si>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</si>
  <si>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</si>
  <si>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</si>
  <si>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</si>
  <si>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</si>
  <si>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</si>
  <si>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</si>
  <si>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</si>
  <si>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</si>
  <si>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</si>
  <si>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</si>
  <si>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</si>
  <si>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</si>
  <si>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</si>
  <si>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</si>
  <si>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</si>
  <si>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</si>
  <si>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</si>
  <si>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</si>
  <si>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</si>
  <si>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</si>
  <si>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</si>
  <si>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</si>
  <si>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</si>
  <si>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</si>
  <si>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</si>
  <si>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</si>
  <si>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</si>
  <si>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</si>
  <si>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</si>
  <si>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</si>
  <si>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</si>
  <si>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</si>
  <si>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</si>
  <si>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</si>
  <si>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</si>
  <si>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</si>
  <si>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</si>
  <si>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</si>
  <si>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</si>
  <si>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</si>
  <si>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</si>
  <si>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</si>
  <si>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</si>
  <si>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</si>
  <si>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</si>
  <si>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</si>
  <si>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</si>
  <si>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</si>
  <si>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</si>
  <si>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</si>
  <si>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</si>
  <si>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</si>
  <si>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</si>
  <si>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</si>
  <si>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</si>
  <si>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</si>
  <si>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</si>
  <si>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</si>
  <si>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</si>
  <si>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</si>
  <si>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</si>
  <si>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</si>
  <si>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</si>
  <si>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</si>
  <si>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</si>
  <si>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</si>
  <si>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</si>
  <si>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</si>
  <si>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</si>
  <si>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</si>
  <si>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</si>
  <si>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</si>
  <si>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</si>
  <si>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</si>
  <si>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</si>
  <si>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</si>
  <si>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</si>
  <si>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</si>
  <si>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</si>
  <si>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</si>
  <si>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</si>
  <si>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</si>
  <si>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</si>
  <si>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</si>
  <si>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</si>
  <si>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</si>
  <si>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</si>
  <si>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</si>
  <si>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</si>
  <si>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</si>
  <si>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</si>
  <si>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</si>
  <si>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</si>
  <si>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</si>
  <si>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</si>
  <si>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</si>
  <si>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</si>
  <si>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</si>
  <si>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</si>
  <si>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</si>
  <si>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</si>
  <si>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</si>
  <si>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</si>
  <si>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</si>
  <si>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</si>
  <si>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</si>
  <si>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</si>
  <si>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</si>
  <si>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</si>
  <si>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</si>
  <si>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</si>
  <si>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</si>
  <si>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</si>
  <si>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</si>
  <si>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</si>
  <si>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</si>
  <si>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</si>
  <si>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</si>
  <si>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</si>
  <si>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</si>
  <si>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</si>
  <si>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</si>
  <si>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</si>
  <si>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</si>
  <si>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</si>
  <si>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</si>
  <si>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</si>
  <si>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</si>
  <si>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</si>
  <si>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</si>
  <si>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</si>
  <si>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</si>
  <si>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</si>
  <si>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</si>
  <si>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</si>
  <si>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</si>
  <si>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</si>
  <si>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</si>
  <si>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</si>
  <si>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</si>
  <si>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</si>
  <si>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</si>
  <si>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</si>
  <si>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</si>
  <si>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</si>
  <si>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</si>
  <si>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</si>
  <si>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</si>
  <si>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</si>
  <si>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</si>
  <si>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</si>
  <si>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</si>
  <si>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</si>
  <si>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</si>
  <si>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</si>
  <si>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</si>
  <si>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</si>
  <si>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</si>
  <si>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</si>
  <si>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</si>
  <si>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</si>
  <si>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</si>
  <si>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</si>
  <si>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</si>
  <si>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</si>
  <si>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</si>
  <si>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</si>
  <si>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</si>
  <si>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</si>
  <si>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</si>
  <si>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</si>
  <si>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</si>
  <si>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</si>
  <si>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</si>
  <si>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</si>
  <si>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</si>
  <si>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</si>
  <si>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</si>
  <si>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</si>
  <si>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</si>
  <si>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</si>
  <si>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</si>
  <si>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</si>
  <si>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</si>
  <si>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</si>
  <si>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</si>
  <si>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</si>
  <si>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</si>
  <si>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</si>
  <si>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</si>
  <si>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</si>
  <si>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</si>
  <si>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</si>
  <si>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</si>
  <si>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</si>
  <si>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</si>
  <si>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</si>
  <si>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</si>
  <si>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</si>
  <si>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</si>
  <si>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</si>
  <si>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</si>
  <si>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</si>
  <si>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</si>
  <si>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</si>
  <si>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</si>
  <si>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</si>
  <si>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</si>
  <si>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</si>
  <si>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</si>
  <si>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</si>
  <si>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</si>
  <si>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</si>
  <si>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</si>
  <si>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</si>
  <si>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</si>
  <si>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</si>
  <si>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</si>
  <si>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</si>
  <si>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</si>
  <si>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</si>
  <si>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</si>
  <si>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</si>
  <si>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</si>
  <si>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</si>
  <si>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</si>
  <si>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</si>
  <si>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</si>
  <si>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</si>
  <si>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</si>
  <si>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</si>
  <si>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</si>
  <si>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</si>
  <si>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</si>
  <si>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</si>
  <si>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</si>
  <si>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</si>
  <si>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</si>
  <si>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</si>
  <si>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</si>
  <si>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</si>
  <si>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</si>
  <si>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</si>
  <si>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</si>
  <si>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</si>
  <si>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</si>
  <si>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</si>
  <si>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</si>
  <si>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</si>
  <si>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</si>
  <si>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</si>
  <si>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</si>
  <si>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</si>
  <si>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</si>
  <si>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</si>
  <si>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</si>
  <si>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</si>
  <si>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</si>
  <si>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</si>
  <si>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</si>
  <si>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</si>
  <si>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</si>
  <si>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</si>
  <si>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</si>
  <si>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</si>
  <si>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</si>
  <si>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</si>
  <si>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</si>
  <si>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</si>
  <si>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</si>
  <si>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</si>
  <si>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</si>
  <si>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</si>
  <si>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</si>
  <si>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</si>
  <si>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</si>
  <si>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</si>
  <si>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</si>
  <si>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</si>
  <si>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</si>
  <si>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</si>
  <si>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</si>
  <si>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</si>
  <si>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</si>
  <si>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</si>
  <si>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</si>
  <si>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</si>
  <si>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</si>
  <si>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</si>
  <si>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</si>
  <si>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</si>
  <si>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</si>
  <si>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</si>
  <si>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</si>
  <si>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</si>
  <si>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</si>
  <si>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</si>
  <si>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</si>
  <si>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</si>
  <si>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</si>
  <si>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</si>
  <si>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</si>
  <si>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</si>
  <si>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</si>
  <si>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</si>
  <si>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</si>
  <si>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</si>
  <si>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</si>
  <si>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</si>
  <si>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</si>
  <si>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</si>
  <si>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</si>
  <si>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</si>
  <si>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</si>
  <si>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</si>
  <si>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</si>
  <si>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</si>
  <si>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</si>
  <si>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</si>
  <si>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</si>
  <si>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</si>
  <si>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</si>
  <si>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</si>
  <si>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</si>
  <si>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</si>
  <si>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</si>
  <si>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</si>
  <si>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</si>
  <si>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</si>
  <si>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</si>
  <si>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</si>
  <si>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</si>
  <si>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</si>
  <si>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</si>
  <si>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</si>
  <si>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</si>
  <si>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</si>
  <si>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</si>
  <si>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</si>
  <si>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</si>
  <si>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</si>
  <si>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</si>
  <si>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</si>
  <si>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</si>
  <si>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</si>
  <si>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</si>
  <si>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</si>
  <si>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</si>
  <si>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</si>
  <si>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</si>
  <si>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</si>
  <si>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</si>
  <si>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</si>
  <si>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</si>
  <si>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</si>
  <si>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</si>
  <si>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</si>
  <si>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</si>
  <si>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</si>
  <si>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</si>
  <si>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</si>
  <si>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</si>
  <si>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</si>
  <si>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</si>
  <si>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</si>
  <si>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</si>
  <si>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</si>
  <si>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</si>
  <si>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</si>
  <si>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</si>
  <si>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</si>
  <si>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</si>
  <si>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</si>
  <si>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</si>
  <si>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</si>
  <si>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</si>
  <si>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</si>
  <si>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</si>
  <si>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</si>
  <si>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</si>
  <si>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</si>
  <si>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</si>
  <si>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</si>
  <si>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</si>
  <si>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</si>
  <si>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</si>
  <si>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</si>
  <si>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</si>
  <si>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</si>
  <si>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</si>
  <si>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</si>
  <si>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</si>
  <si>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</si>
  <si>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</si>
  <si>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</si>
  <si>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</si>
  <si>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</si>
  <si>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</si>
  <si>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</si>
  <si>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</si>
  <si>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</si>
  <si>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</si>
  <si>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</si>
  <si>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</si>
  <si>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</si>
  <si>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</si>
  <si>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</si>
  <si>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</si>
  <si>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</si>
  <si>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</si>
  <si>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</si>
  <si>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</si>
  <si>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</si>
  <si>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</si>
  <si>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</si>
  <si>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</si>
  <si>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</si>
  <si>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</si>
  <si>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</si>
  <si>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</si>
  <si>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</si>
  <si>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</si>
  <si>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</si>
  <si>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</si>
  <si>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</si>
  <si>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</si>
  <si>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</si>
  <si>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</si>
  <si>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</si>
  <si>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</si>
  <si>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</si>
  <si>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</si>
  <si>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</si>
  <si>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</si>
  <si>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</si>
  <si>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</si>
  <si>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</si>
  <si>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</si>
  <si>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</si>
  <si>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</si>
  <si>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</si>
  <si>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</si>
  <si>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</si>
  <si>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</si>
  <si>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</si>
  <si>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</si>
  <si>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</si>
  <si>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</si>
  <si>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</si>
  <si>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</si>
  <si>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</si>
  <si>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</si>
  <si>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</si>
  <si>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</si>
  <si>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</si>
  <si>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</si>
  <si>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</si>
  <si>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</si>
  <si>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</si>
  <si>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</si>
  <si>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</si>
  <si>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</si>
  <si>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</si>
  <si>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</si>
  <si>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</si>
  <si>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</si>
  <si>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</si>
  <si>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</si>
  <si>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</si>
  <si>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</si>
  <si>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</si>
  <si>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</si>
  <si>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</si>
  <si>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</si>
  <si>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</si>
  <si>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</si>
  <si>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</si>
  <si>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</si>
  <si>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</si>
  <si>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</si>
  <si>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</si>
  <si>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</si>
  <si>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</si>
  <si>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</si>
  <si>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</si>
  <si>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</si>
  <si>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</si>
  <si>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</si>
  <si>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</si>
  <si>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</si>
  <si>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</si>
  <si>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</si>
  <si>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</si>
  <si>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</si>
  <si>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</si>
  <si>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</si>
  <si>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</si>
  <si>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</si>
  <si>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</si>
  <si>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</si>
  <si>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</si>
  <si>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</si>
  <si>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</si>
  <si>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</si>
  <si>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</si>
  <si>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</si>
  <si>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</si>
  <si>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</si>
  <si>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</si>
  <si>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</si>
  <si>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</si>
  <si>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</si>
  <si>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</si>
  <si>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</si>
  <si>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</si>
  <si>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</si>
  <si>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</si>
  <si>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</si>
  <si>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</si>
  <si>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</si>
  <si>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</si>
  <si>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</si>
  <si>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</si>
  <si>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</si>
  <si>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</si>
  <si>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</si>
  <si>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</si>
  <si>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</si>
  <si>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</si>
  <si>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</si>
  <si>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</si>
  <si>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</si>
  <si>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</si>
  <si>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</si>
  <si>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</si>
  <si>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</si>
  <si>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</si>
  <si>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</si>
  <si>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</si>
  <si>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</si>
  <si>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</si>
  <si>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</si>
  <si>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</si>
  <si>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</si>
  <si>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</si>
  <si>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</si>
  <si>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</si>
  <si>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</si>
  <si>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</si>
  <si>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</si>
  <si>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</si>
  <si>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</si>
  <si>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</si>
  <si>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</si>
  <si>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</si>
  <si>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</si>
  <si>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</si>
  <si>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</si>
  <si>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</si>
  <si>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</si>
  <si>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</si>
  <si>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</si>
  <si>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</si>
  <si>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</si>
  <si>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</si>
  <si>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</si>
  <si>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</si>
  <si>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</si>
  <si>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</si>
  <si>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</si>
  <si>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</si>
  <si>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</si>
  <si>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</si>
  <si>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</si>
  <si>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</si>
  <si>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</si>
  <si>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</si>
  <si>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</si>
  <si>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</si>
  <si>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</si>
  <si>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</si>
  <si>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</si>
  <si>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</si>
  <si>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</si>
  <si>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</si>
  <si>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</si>
  <si>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</si>
  <si>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</si>
  <si>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</si>
  <si>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</si>
  <si>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</si>
  <si>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</si>
  <si>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</si>
  <si>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</si>
  <si>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</si>
  <si>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</si>
  <si>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</si>
  <si>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</si>
  <si>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</si>
  <si>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</si>
  <si>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</si>
  <si>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</si>
  <si>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</si>
  <si>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</si>
  <si>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</si>
  <si>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</si>
  <si>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</si>
  <si>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</si>
  <si>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</si>
  <si>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</si>
  <si>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</si>
  <si>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</si>
  <si>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</si>
  <si>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</si>
  <si>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</si>
  <si>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</si>
  <si>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</si>
  <si>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</si>
  <si>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</si>
  <si>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</si>
  <si>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</si>
  <si>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</si>
  <si>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</si>
  <si>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</si>
  <si>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</si>
  <si>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</si>
  <si>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</si>
  <si>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</si>
  <si>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</si>
  <si>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</si>
  <si>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</si>
  <si>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</si>
  <si>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</si>
  <si>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</si>
  <si>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</si>
  <si>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</si>
  <si>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</si>
  <si>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</si>
  <si>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</si>
  <si>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</si>
  <si>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</si>
  <si>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</si>
  <si>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</si>
  <si>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</si>
  <si>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</si>
  <si>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</si>
  <si>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</si>
  <si>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</si>
  <si>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</si>
  <si>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</si>
  <si>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</si>
  <si>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</si>
  <si>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</si>
  <si>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</si>
  <si>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</si>
  <si>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</si>
  <si>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</si>
  <si>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</si>
  <si>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</si>
  <si>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</si>
  <si>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</si>
  <si>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</si>
  <si>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</si>
  <si>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</si>
  <si>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</si>
  <si>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</si>
  <si>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</si>
  <si>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</si>
  <si>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</si>
  <si>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</si>
  <si>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</si>
  <si>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</si>
  <si>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</si>
  <si>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</si>
  <si>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</si>
  <si>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</si>
  <si>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</si>
  <si>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</si>
  <si>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</si>
  <si>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</si>
  <si>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</si>
  <si>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</si>
  <si>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</si>
  <si>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</si>
  <si>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</si>
  <si>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</si>
  <si>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</si>
  <si>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</si>
  <si>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</si>
  <si>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</si>
  <si>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</si>
  <si>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</si>
  <si>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</si>
  <si>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</si>
  <si>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</si>
  <si>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</si>
  <si>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</si>
  <si>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</si>
  <si>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</si>
  <si>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</si>
  <si>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</si>
  <si>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</si>
  <si>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</si>
  <si>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</si>
  <si>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</si>
  <si>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</si>
  <si>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</si>
  <si>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</si>
  <si>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</si>
  <si>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</si>
  <si>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</si>
  <si>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</si>
  <si>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</si>
  <si>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</si>
  <si>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</si>
  <si>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</si>
  <si>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</si>
  <si>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</si>
  <si>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</si>
  <si>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</si>
  <si>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</si>
  <si>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</si>
  <si>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</si>
  <si>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</si>
  <si>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</si>
  <si>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</si>
  <si>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</si>
  <si>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</si>
  <si>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</si>
  <si>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</si>
  <si>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</si>
  <si>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</si>
  <si>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</si>
  <si>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</si>
  <si>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</si>
  <si>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</si>
  <si>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</si>
  <si>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</si>
  <si>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</si>
  <si>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</si>
  <si>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</si>
  <si>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</si>
  <si>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</si>
  <si>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</si>
  <si>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</si>
  <si>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</si>
  <si>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</si>
  <si>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</si>
  <si>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</si>
  <si>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</si>
  <si>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</si>
  <si>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</si>
  <si>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</si>
  <si>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</si>
  <si>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</si>
  <si>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</si>
  <si>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</si>
  <si>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</si>
  <si>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</si>
  <si>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</si>
  <si>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</si>
  <si>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</si>
  <si>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</si>
  <si>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</si>
  <si>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</si>
  <si>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</si>
  <si>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</si>
  <si>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</si>
  <si>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</si>
  <si>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</si>
  <si>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</si>
  <si>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</si>
  <si>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</si>
  <si>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</si>
  <si>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</si>
  <si>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</si>
  <si>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</si>
  <si>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</si>
  <si>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</si>
  <si>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</si>
  <si>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</si>
  <si>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</si>
  <si>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</si>
  <si>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</si>
  <si>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</si>
  <si>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</si>
  <si>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</si>
  <si>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</si>
  <si>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</si>
  <si>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</si>
  <si>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</si>
  <si>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</si>
  <si>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</si>
  <si>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</si>
  <si>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</si>
  <si>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</si>
  <si>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</si>
  <si>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</si>
  <si>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</si>
  <si>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</si>
  <si>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</si>
  <si>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</si>
  <si>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</si>
  <si>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</si>
  <si>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</si>
  <si>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</si>
  <si>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</si>
  <si>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</si>
  <si>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</si>
  <si>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</si>
  <si>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</si>
  <si>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</si>
  <si>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</si>
  <si>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</si>
  <si>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</si>
  <si>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</si>
  <si>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</si>
  <si>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</si>
  <si>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</si>
  <si>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</si>
  <si>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</si>
  <si>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</si>
  <si>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</si>
  <si>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</si>
  <si>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</si>
  <si>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</si>
  <si>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</si>
  <si>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</si>
  <si>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</si>
  <si>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</si>
  <si>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</si>
  <si>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</si>
  <si>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</si>
  <si>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</si>
  <si>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</si>
  <si>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</si>
  <si>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</si>
  <si>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</si>
  <si>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</si>
  <si>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</si>
  <si>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</si>
  <si>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</si>
  <si>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</si>
  <si>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</si>
  <si>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</si>
  <si>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</si>
  <si>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</si>
  <si>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</si>
  <si>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</si>
  <si>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</si>
  <si>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</si>
  <si>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</si>
  <si>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</si>
  <si>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</si>
  <si>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</si>
  <si>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</si>
  <si>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</si>
  <si>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</si>
  <si>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</si>
  <si>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</si>
  <si>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</si>
  <si>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</si>
  <si>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</si>
  <si>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</si>
  <si>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</si>
  <si>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</si>
  <si>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</si>
  <si>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</si>
  <si>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</si>
  <si>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</si>
  <si>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</si>
  <si>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</si>
  <si>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</si>
  <si>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</si>
  <si>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</si>
  <si>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</si>
  <si>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</si>
  <si>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</si>
  <si>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</si>
  <si>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</si>
  <si>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</si>
  <si>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</si>
  <si>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</si>
  <si>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</si>
  <si>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</si>
  <si>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</si>
  <si>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</si>
  <si>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</si>
  <si>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</si>
  <si>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</si>
  <si>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</si>
  <si>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</si>
  <si>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</si>
  <si>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</si>
  <si>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</si>
  <si>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</si>
  <si>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</si>
  <si>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</si>
  <si>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</si>
  <si>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</si>
  <si>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</si>
  <si>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</si>
  <si>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</si>
  <si>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</si>
  <si>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</si>
  <si>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</si>
  <si>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</si>
  <si>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</si>
  <si>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</si>
  <si>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</si>
  <si>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</si>
  <si>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</si>
  <si>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</si>
  <si>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</si>
  <si>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</si>
  <si>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</si>
  <si>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</si>
  <si>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</si>
  <si>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</si>
  <si>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</si>
  <si>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</si>
  <si>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</si>
  <si>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</si>
  <si>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</si>
  <si>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</si>
  <si>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</si>
  <si>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</si>
  <si>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</si>
  <si>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</si>
  <si>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</si>
  <si>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</si>
  <si>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</si>
  <si>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</si>
  <si>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</si>
  <si>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</si>
  <si>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</si>
  <si>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</si>
  <si>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</si>
  <si>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</si>
  <si>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</si>
  <si>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</si>
  <si>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</si>
  <si>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</si>
  <si>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</si>
  <si>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</si>
  <si>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</si>
  <si>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</si>
  <si>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</si>
  <si>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</si>
  <si>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</si>
  <si>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</si>
  <si>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</si>
  <si>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</si>
  <si>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</si>
  <si>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</si>
  <si>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</si>
  <si>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</si>
  <si>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</si>
  <si>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</si>
  <si>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</si>
  <si>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</si>
  <si>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</si>
  <si>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</si>
  <si>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</si>
  <si>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</si>
  <si>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</si>
  <si>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</si>
  <si>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</si>
  <si>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</si>
  <si>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</si>
  <si>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</si>
  <si>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</si>
  <si>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</si>
  <si>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</si>
  <si>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</si>
  <si>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</si>
  <si>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</si>
  <si>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</si>
  <si>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</si>
  <si>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</si>
  <si>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</si>
  <si>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</si>
  <si>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</si>
  <si>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</si>
  <si>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</si>
  <si>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</si>
  <si>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</si>
  <si>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</si>
  <si>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</si>
  <si>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</si>
  <si>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</si>
  <si>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</si>
  <si>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</si>
  <si>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</si>
  <si>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</si>
  <si>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</si>
  <si>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</si>
  <si>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</si>
  <si>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</si>
  <si>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</si>
  <si>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</si>
  <si>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</si>
  <si>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</si>
  <si>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</si>
  <si>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</si>
  <si>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</si>
  <si>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</si>
  <si>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</si>
  <si>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</si>
  <si>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</si>
  <si>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</si>
  <si>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</si>
  <si>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</si>
  <si>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</si>
  <si>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</si>
  <si>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</si>
  <si>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</si>
  <si>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</si>
  <si>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</si>
  <si>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</si>
  <si>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</si>
  <si>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</si>
  <si>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</si>
  <si>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</si>
  <si>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</si>
  <si>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</si>
  <si>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</si>
  <si>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</si>
  <si>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</si>
  <si>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</si>
  <si>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</si>
  <si>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</si>
  <si>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</si>
  <si>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</si>
  <si>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</si>
  <si>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</si>
  <si>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</si>
  <si>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</si>
  <si>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</si>
  <si>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</si>
  <si>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</si>
  <si>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</si>
  <si>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</si>
  <si>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</si>
  <si>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</si>
  <si>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</si>
  <si>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</si>
  <si>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</si>
  <si>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</si>
  <si>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</si>
  <si>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</si>
  <si>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</si>
  <si>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</si>
  <si>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</si>
  <si>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</si>
  <si>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</si>
  <si>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</si>
  <si>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</si>
  <si>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</si>
  <si>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</si>
  <si>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</si>
  <si>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</si>
  <si>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</si>
  <si>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</si>
  <si>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</si>
  <si>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</si>
  <si>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</si>
  <si>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</si>
  <si>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</si>
  <si>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</si>
  <si>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</si>
  <si>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</si>
  <si>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</si>
  <si>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</si>
  <si>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</si>
  <si>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</si>
  <si>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</si>
  <si>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</si>
  <si>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</si>
  <si>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</si>
  <si>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</si>
  <si>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</si>
  <si>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</si>
  <si>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</si>
  <si>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</si>
  <si>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</si>
  <si>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</si>
  <si>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</si>
  <si>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</si>
  <si>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</si>
  <si>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</si>
  <si>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</si>
  <si>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</si>
  <si>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</si>
  <si>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</si>
  <si>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</si>
  <si>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</si>
  <si>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</si>
  <si>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</si>
  <si>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</si>
  <si>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</si>
  <si>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</si>
  <si>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</si>
  <si>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</si>
  <si>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</si>
  <si>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</si>
  <si>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</si>
  <si>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</si>
  <si>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</si>
  <si>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</si>
  <si>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</si>
  <si>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</si>
  <si>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</si>
  <si>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</si>
  <si>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</si>
  <si>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</si>
  <si>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</si>
  <si>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</si>
  <si>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</si>
  <si>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</si>
  <si>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</si>
  <si>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</si>
  <si>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</si>
  <si>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</si>
  <si>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</si>
  <si>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</si>
  <si>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</si>
  <si>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</si>
  <si>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</si>
  <si>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</si>
  <si>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</si>
  <si>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</si>
  <si>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</si>
  <si>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</si>
  <si>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</si>
  <si>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</si>
  <si>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</si>
  <si>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</si>
  <si>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</si>
  <si>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</si>
  <si>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</si>
  <si>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</si>
  <si>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</si>
  <si>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</si>
  <si>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</si>
  <si>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</si>
  <si>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</si>
  <si>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</si>
  <si>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</si>
  <si>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</si>
  <si>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</si>
  <si>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</si>
  <si>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</si>
  <si>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</si>
  <si>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</si>
  <si>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</si>
  <si>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</si>
  <si>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</si>
  <si>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</si>
  <si>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</si>
  <si>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</si>
  <si>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</si>
  <si>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</si>
  <si>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</si>
  <si>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</si>
  <si>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</si>
  <si>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</si>
  <si>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</si>
  <si>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</si>
  <si>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</si>
  <si>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</si>
  <si>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</si>
  <si>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</si>
  <si>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</si>
  <si>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</si>
  <si>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</si>
  <si>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</si>
  <si>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</si>
  <si>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</si>
  <si>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</si>
  <si>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</si>
  <si>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</si>
  <si>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</si>
  <si>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</si>
  <si>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</si>
  <si>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</si>
  <si>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</si>
  <si>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</si>
  <si>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</si>
  <si>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</si>
  <si>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</si>
  <si>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</si>
  <si>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</si>
  <si>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</si>
  <si>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</si>
  <si>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</si>
  <si>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</si>
  <si>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</si>
  <si>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</si>
  <si>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</si>
  <si>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</si>
  <si>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</si>
  <si>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</si>
  <si>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</si>
  <si>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</si>
  <si>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</si>
  <si>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</si>
  <si>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</si>
  <si>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</si>
  <si>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</si>
  <si>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</si>
  <si>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</si>
  <si>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</si>
  <si>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</si>
  <si>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</si>
  <si>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</si>
  <si>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</si>
  <si>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</si>
  <si>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</si>
  <si>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</si>
  <si>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</si>
  <si>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</si>
  <si>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</si>
  <si>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</si>
  <si>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</si>
  <si>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</si>
  <si>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</si>
  <si>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</si>
  <si>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</si>
  <si>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</si>
  <si>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</si>
  <si>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</si>
  <si>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</si>
  <si>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</si>
  <si>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</si>
  <si>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</si>
  <si>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</si>
  <si>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</si>
  <si>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</si>
  <si>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</si>
  <si>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</si>
  <si>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</si>
  <si>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</si>
  <si>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</si>
  <si>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</si>
  <si>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</si>
  <si>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</si>
  <si>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</si>
  <si>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</si>
  <si>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</si>
  <si>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</si>
  <si>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</si>
  <si>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</si>
  <si>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</si>
  <si>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</si>
  <si>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</si>
  <si>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</si>
  <si>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</si>
  <si>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</si>
  <si>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</si>
  <si>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</si>
  <si>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</si>
  <si>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</si>
  <si>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</si>
  <si>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</si>
  <si>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</si>
  <si>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</si>
  <si>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</si>
  <si>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</si>
  <si>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</si>
  <si>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</si>
  <si>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</si>
  <si>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</si>
  <si>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</si>
  <si>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</si>
  <si>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</si>
  <si>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</si>
  <si>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</si>
  <si>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</si>
  <si>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</si>
  <si>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</si>
  <si>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</si>
  <si>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</si>
  <si>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</si>
  <si>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</si>
  <si>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</si>
  <si>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</si>
  <si>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</si>
  <si>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</si>
  <si>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</si>
  <si>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</si>
  <si>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</si>
  <si>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</si>
  <si>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</si>
  <si>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</si>
  <si>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</si>
  <si>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</si>
  <si>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</si>
  <si>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</si>
  <si>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</si>
  <si>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</si>
  <si>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</si>
  <si>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</si>
  <si>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</si>
  <si>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</si>
  <si>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</si>
  <si>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</si>
  <si>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</si>
  <si>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</si>
  <si>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</si>
  <si>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</si>
  <si>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</si>
  <si>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</si>
  <si>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</si>
  <si>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</si>
  <si>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</si>
  <si>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</si>
  <si>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</si>
  <si>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</si>
  <si>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</si>
  <si>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</si>
  <si>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</si>
  <si>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</si>
  <si>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</si>
  <si>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</si>
  <si>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</si>
  <si>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</si>
  <si>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</si>
  <si>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</si>
  <si>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</si>
  <si>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</si>
  <si>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</si>
  <si>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</si>
  <si>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</si>
  <si>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</si>
  <si>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</si>
  <si>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</si>
  <si>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</si>
  <si>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</si>
  <si>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</si>
  <si>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</si>
  <si>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</si>
  <si>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</si>
  <si>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</si>
  <si>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</si>
  <si>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</si>
  <si>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</si>
  <si>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</si>
  <si>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</si>
  <si>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</si>
  <si>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</si>
  <si>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</si>
  <si>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</si>
  <si>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</si>
  <si>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</si>
  <si>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</si>
  <si>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</si>
  <si>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</si>
  <si>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</si>
  <si>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</si>
  <si>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</si>
  <si>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</si>
  <si>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</si>
  <si>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</si>
  <si>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</si>
  <si>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</si>
  <si>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</si>
  <si>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</si>
  <si>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</si>
  <si>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</si>
  <si>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</si>
  <si>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</si>
  <si>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</si>
  <si>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</si>
  <si>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</si>
  <si>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</si>
  <si>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</si>
  <si>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</si>
  <si>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</si>
  <si>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</si>
  <si>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</si>
  <si>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</si>
  <si>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</si>
  <si>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</si>
  <si>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</si>
  <si>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</si>
  <si>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</si>
  <si>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</si>
  <si>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</si>
  <si>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</si>
  <si>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</si>
  <si>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</si>
  <si>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</si>
  <si>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</si>
  <si>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</si>
  <si>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</si>
  <si>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</si>
  <si>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</si>
  <si>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</si>
  <si>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</si>
  <si>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</si>
  <si>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</si>
  <si>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</si>
  <si>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</si>
  <si>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</si>
  <si>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</si>
  <si>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</si>
  <si>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</si>
  <si>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</si>
  <si>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</si>
  <si>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</si>
  <si>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</si>
  <si>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</si>
  <si>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</si>
  <si>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</si>
  <si>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</si>
  <si>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</si>
  <si>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</si>
  <si>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</si>
  <si>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</si>
  <si>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</si>
  <si>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</si>
  <si>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</si>
  <si>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</si>
  <si>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</si>
  <si>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</si>
  <si>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</si>
  <si>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</si>
  <si>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</si>
  <si>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</si>
  <si>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</si>
  <si>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</si>
  <si>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</si>
  <si>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</si>
  <si>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</si>
  <si>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</si>
  <si>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</si>
  <si>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</si>
  <si>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</si>
  <si>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</si>
  <si>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</si>
  <si>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</si>
  <si>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</si>
  <si>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</si>
  <si>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</si>
  <si>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</si>
  <si>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</si>
  <si>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</si>
  <si>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</si>
  <si>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</si>
  <si>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</si>
  <si>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</si>
  <si>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</si>
  <si>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</si>
  <si>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</si>
  <si>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</si>
  <si>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</si>
  <si>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</si>
  <si>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</si>
  <si>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</si>
  <si>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</si>
  <si>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</si>
  <si>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</si>
  <si>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</si>
  <si>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</si>
  <si>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</si>
  <si>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</si>
  <si>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</si>
  <si>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</si>
  <si>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</si>
  <si>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</si>
  <si>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</si>
  <si>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</si>
  <si>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</si>
  <si>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</si>
  <si>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</si>
  <si>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</si>
  <si>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</si>
  <si>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</si>
  <si>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</si>
  <si>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</si>
  <si>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</si>
  <si>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</si>
  <si>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</si>
  <si>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</si>
  <si>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</si>
  <si>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</si>
  <si>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</si>
  <si>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</si>
  <si>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</si>
  <si>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</si>
  <si>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</si>
  <si>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</si>
  <si>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</si>
  <si>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</si>
  <si>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</si>
  <si>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</si>
  <si>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</si>
  <si>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</si>
  <si>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</si>
  <si>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</si>
  <si>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</si>
  <si>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</si>
  <si>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</si>
  <si>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</si>
  <si>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</si>
  <si>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</si>
  <si>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</si>
  <si>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</si>
  <si>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</si>
  <si>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</si>
  <si>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</si>
  <si>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</si>
  <si>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</si>
  <si>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</si>
  <si>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</si>
  <si>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</si>
  <si>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</si>
  <si>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</si>
  <si>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</si>
  <si>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</si>
  <si>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</si>
  <si>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</si>
  <si>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</si>
  <si>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</si>
  <si>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</si>
  <si>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</si>
  <si>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</si>
  <si>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</si>
  <si>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</si>
  <si>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</si>
  <si>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</si>
  <si>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</si>
  <si>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</si>
  <si>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</si>
  <si>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</si>
  <si>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</si>
  <si>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</si>
  <si>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</si>
  <si>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</si>
  <si>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</si>
  <si>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</si>
  <si>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</si>
  <si>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</si>
  <si>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</si>
  <si>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</si>
  <si>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</si>
  <si>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</si>
  <si>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</si>
  <si>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</si>
  <si>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</si>
  <si>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</si>
  <si>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</si>
  <si>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</si>
  <si>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</si>
  <si>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</si>
  <si>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</si>
  <si>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</si>
  <si>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</si>
  <si>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</si>
  <si>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</si>
  <si>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</si>
  <si>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</si>
  <si>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</si>
  <si>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</si>
  <si>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</si>
  <si>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</si>
  <si>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</si>
  <si>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</si>
  <si>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</si>
  <si>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</si>
  <si>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</si>
  <si>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</si>
  <si>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</si>
  <si>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</si>
  <si>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</si>
  <si>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</si>
  <si>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</si>
  <si>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</si>
  <si>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</si>
  <si>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</si>
  <si>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</si>
  <si>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</si>
  <si>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</si>
  <si>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</si>
  <si>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</si>
  <si>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</si>
  <si>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</si>
  <si>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</si>
  <si>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</si>
  <si>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</si>
  <si>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</si>
  <si>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</si>
  <si>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</si>
  <si>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</si>
  <si>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</si>
  <si>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</si>
  <si>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</si>
  <si>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</si>
  <si>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</si>
  <si>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</si>
  <si>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</si>
  <si>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</si>
  <si>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</si>
  <si>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</si>
  <si>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</si>
  <si>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</si>
  <si>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</si>
  <si>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</si>
  <si>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</si>
  <si>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</si>
  <si>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</si>
  <si>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</si>
  <si>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</si>
  <si>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</si>
  <si>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</si>
  <si>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</si>
  <si>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</si>
  <si>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</si>
  <si>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</si>
  <si>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</si>
  <si>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</si>
  <si>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</si>
  <si>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</si>
  <si>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</si>
  <si>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</si>
  <si>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</si>
  <si>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</si>
  <si>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</si>
  <si>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</si>
  <si>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</si>
  <si>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</si>
  <si>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</si>
  <si>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</si>
  <si>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</si>
  <si>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</si>
  <si>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</si>
  <si>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</si>
  <si>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</si>
  <si>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</si>
  <si>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</si>
  <si>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</si>
  <si>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</si>
  <si>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</si>
  <si>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</si>
  <si>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</si>
  <si>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</si>
  <si>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</si>
  <si>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</si>
  <si>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</si>
  <si>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</si>
  <si>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</si>
  <si>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</si>
  <si>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</si>
  <si>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</si>
  <si>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</si>
  <si>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</si>
  <si>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</si>
  <si>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</si>
  <si>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</si>
  <si>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</si>
  <si>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</si>
  <si>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</si>
  <si>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</si>
  <si>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</si>
  <si>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</si>
  <si>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</si>
  <si>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</si>
  <si>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</si>
  <si>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</si>
  <si>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</si>
  <si>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</si>
  <si>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</si>
  <si>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</si>
  <si>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</si>
  <si>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</si>
  <si>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</si>
  <si>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</si>
  <si>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</si>
  <si>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</si>
  <si>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</si>
  <si>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</si>
  <si>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</si>
  <si>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</si>
  <si>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</si>
  <si>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</si>
  <si>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</si>
  <si>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</si>
  <si>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</si>
  <si>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</si>
  <si>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</si>
  <si>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</si>
  <si>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</si>
  <si>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</si>
  <si>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</si>
  <si>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</si>
  <si>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</si>
  <si>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</si>
  <si>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</si>
  <si>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</si>
  <si>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</si>
  <si>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</si>
  <si>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</si>
  <si>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</si>
  <si>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</si>
  <si>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</si>
  <si>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</si>
  <si>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</si>
  <si>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</si>
  <si>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</si>
  <si>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</si>
  <si>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</si>
  <si>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</si>
  <si>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</si>
  <si>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</si>
  <si>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</si>
  <si>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</si>
  <si>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</si>
  <si>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</si>
  <si>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</si>
  <si>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</si>
  <si>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</si>
  <si>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</si>
  <si>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</si>
  <si>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</si>
  <si>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</si>
  <si>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</si>
  <si>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</si>
  <si>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</si>
  <si>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</si>
  <si>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</si>
  <si>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</si>
  <si>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</si>
  <si>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</si>
  <si>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</si>
  <si>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</si>
  <si>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</si>
  <si>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</si>
  <si>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</si>
  <si>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</si>
  <si>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</si>
  <si>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</si>
  <si>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</si>
  <si>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</si>
  <si>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</si>
  <si>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</si>
  <si>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</si>
  <si>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</si>
  <si>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</si>
  <si>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</si>
  <si>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</si>
  <si>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</si>
  <si>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</si>
  <si>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</si>
  <si>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</si>
  <si>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</si>
  <si>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</si>
  <si>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</si>
  <si>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</si>
  <si>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</si>
  <si>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</si>
  <si>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</si>
  <si>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</si>
  <si>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</si>
  <si>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</si>
  <si>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</si>
  <si>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</si>
  <si>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</si>
  <si>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</si>
  <si>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</si>
  <si>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</si>
  <si>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</si>
  <si>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</si>
  <si>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</si>
  <si>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</si>
  <si>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</si>
  <si>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</si>
  <si>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</si>
  <si>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</si>
  <si>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</si>
  <si>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</si>
  <si>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</si>
  <si>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</si>
  <si>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</si>
  <si>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</si>
  <si>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</si>
  <si>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</si>
  <si>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</si>
  <si>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</si>
  <si>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</si>
  <si>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</si>
  <si>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</si>
  <si>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</si>
  <si>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</si>
  <si>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</si>
  <si>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</si>
  <si>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</si>
  <si>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</si>
  <si>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</si>
  <si>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</si>
  <si>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</si>
  <si>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</si>
  <si>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</si>
  <si>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</si>
  <si>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</si>
  <si>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</si>
  <si>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</si>
  <si>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</si>
  <si>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</si>
  <si>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</si>
  <si>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</si>
  <si>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</si>
  <si>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</si>
  <si>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</si>
  <si>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</si>
  <si>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</si>
  <si>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</si>
  <si>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</si>
  <si>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</si>
  <si>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</si>
  <si>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</si>
  <si>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</si>
  <si>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</si>
  <si>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</si>
  <si>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</si>
  <si>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</si>
  <si>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</si>
  <si>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</si>
  <si>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</si>
  <si>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</si>
  <si>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</si>
  <si>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</si>
  <si>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</si>
  <si>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</si>
  <si>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</si>
  <si>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</si>
  <si>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</si>
  <si>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</si>
  <si>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</si>
  <si>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</si>
  <si>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</si>
  <si>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</si>
  <si>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</si>
  <si>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</si>
  <si>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</si>
  <si>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</si>
  <si>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</si>
  <si>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</si>
  <si>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</si>
  <si>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</si>
  <si>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</si>
  <si>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</si>
  <si>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</si>
  <si>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</si>
  <si>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</si>
  <si>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</si>
  <si>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</si>
  <si>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</si>
  <si>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</si>
  <si>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</si>
  <si>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</si>
  <si>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</si>
  <si>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</si>
  <si>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</si>
  <si>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</si>
  <si>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</si>
  <si>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</si>
  <si>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</si>
  <si>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</si>
  <si>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</si>
  <si>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</si>
  <si>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</si>
  <si>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</si>
  <si>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</si>
  <si>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</si>
  <si>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</si>
  <si>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</si>
  <si>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</si>
  <si>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</si>
  <si>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</si>
  <si>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</si>
  <si>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</si>
  <si>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</si>
  <si>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</si>
  <si>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</si>
  <si>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</si>
  <si>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</si>
  <si>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</si>
  <si>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</si>
  <si>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</si>
  <si>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</si>
  <si>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</si>
  <si>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</si>
  <si>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</si>
  <si>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</si>
  <si>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</si>
  <si>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</si>
  <si>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</si>
  <si>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</si>
  <si>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</si>
  <si>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</si>
  <si>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</si>
  <si>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</si>
  <si>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</si>
  <si>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</si>
  <si>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</si>
  <si>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</si>
  <si>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</si>
  <si>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</si>
  <si>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</si>
  <si>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</si>
  <si>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</si>
  <si>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</si>
  <si>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</si>
  <si>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</si>
  <si>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</si>
  <si>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</si>
  <si>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</si>
  <si>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</si>
  <si>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</si>
  <si>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</si>
  <si>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</si>
  <si>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</si>
  <si>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</si>
  <si>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</si>
  <si>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</si>
  <si>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</si>
  <si>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</si>
  <si>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</si>
  <si>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</si>
  <si>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</si>
  <si>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</si>
  <si>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</si>
  <si>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</si>
  <si>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</si>
  <si>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</si>
  <si>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</si>
  <si>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</si>
  <si>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</si>
  <si>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</si>
  <si>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</si>
  <si>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</si>
  <si>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</si>
  <si>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</si>
  <si>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</si>
  <si>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</si>
  <si>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</si>
  <si>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</si>
  <si>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</si>
  <si>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</si>
  <si>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</si>
  <si>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</si>
  <si>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</si>
  <si>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</si>
  <si>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</si>
  <si>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</si>
  <si>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</si>
  <si>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</si>
  <si>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</si>
  <si>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</si>
  <si>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</si>
  <si>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</si>
  <si>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</si>
  <si>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</si>
  <si>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</si>
  <si>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</si>
  <si>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</si>
  <si>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</si>
  <si>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</si>
  <si>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</si>
  <si>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</si>
  <si>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</si>
  <si>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</si>
  <si>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</si>
  <si>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</si>
  <si>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</si>
  <si>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</si>
  <si>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</si>
  <si>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</si>
  <si>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</si>
  <si>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</si>
  <si>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</si>
  <si>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</si>
  <si>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</si>
  <si>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</si>
  <si>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</si>
  <si>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</si>
  <si>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</si>
  <si>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</si>
  <si>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</si>
  <si>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</si>
  <si>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</si>
  <si>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</si>
  <si>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</si>
  <si>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</si>
  <si>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</si>
  <si>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</si>
  <si>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</si>
  <si>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</si>
  <si>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</si>
  <si>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</si>
  <si>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</si>
  <si>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</si>
  <si>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</si>
  <si>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</si>
  <si>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</si>
  <si>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</si>
  <si>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</si>
  <si>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</si>
  <si>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</si>
  <si>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</si>
  <si>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</si>
  <si>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</si>
  <si>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</si>
  <si>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</si>
  <si>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</si>
  <si>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</si>
  <si>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</si>
  <si>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</si>
  <si>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</si>
  <si>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</si>
  <si>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</si>
  <si>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</si>
  <si>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</si>
  <si>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</si>
  <si>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</si>
  <si>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</si>
  <si>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</si>
  <si>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</si>
  <si>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</si>
  <si>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</si>
  <si>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</si>
  <si>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</si>
  <si>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</si>
  <si>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</si>
  <si>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</si>
  <si>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</si>
  <si>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</si>
  <si>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</si>
  <si>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</si>
  <si>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</si>
  <si>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</si>
  <si>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</si>
  <si>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</si>
  <si>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</si>
  <si>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</si>
  <si>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</si>
  <si>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</si>
  <si>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</si>
  <si>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</si>
  <si>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</si>
  <si>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</si>
  <si>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</si>
  <si>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</si>
  <si>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</si>
  <si>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</si>
  <si>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</si>
  <si>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</si>
  <si>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</si>
  <si>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</si>
  <si>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</si>
  <si>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</si>
  <si>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</si>
  <si>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</si>
  <si>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</si>
  <si>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</si>
  <si>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</si>
  <si>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</si>
  <si>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</si>
  <si>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</si>
  <si>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</si>
  <si>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</si>
  <si>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</si>
  <si>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</si>
  <si>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</si>
  <si>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</si>
  <si>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</si>
  <si>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</si>
  <si>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</si>
  <si>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</si>
  <si>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</si>
  <si>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</si>
  <si>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</si>
  <si>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</si>
  <si>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</si>
  <si>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</si>
  <si>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</si>
  <si>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</si>
  <si>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</si>
  <si>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</si>
  <si>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</si>
  <si>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</si>
  <si>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</si>
  <si>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</si>
  <si>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</si>
  <si>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</si>
  <si>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</si>
  <si>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</si>
  <si>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</si>
  <si>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</si>
  <si>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</si>
  <si>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</si>
  <si>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</si>
  <si>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</si>
  <si>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</si>
  <si>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</si>
  <si>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</si>
  <si>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</si>
  <si>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</si>
  <si>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</si>
  <si>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</si>
  <si>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</si>
  <si>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</si>
  <si>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</si>
  <si>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</si>
  <si>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</si>
  <si>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</si>
  <si>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</si>
  <si>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</si>
  <si>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</si>
  <si>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</si>
  <si>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</si>
  <si>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</si>
  <si>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</si>
  <si>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</si>
  <si>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</si>
  <si>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</si>
  <si>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</si>
  <si>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</si>
  <si>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</si>
  <si>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</si>
  <si>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</si>
  <si>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</si>
  <si>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</si>
  <si>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</si>
  <si>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</si>
  <si>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</si>
  <si>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</si>
  <si>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</si>
  <si>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</si>
  <si>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</si>
  <si>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</si>
  <si>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</si>
  <si>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</si>
  <si>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</si>
  <si>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</si>
  <si>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</si>
  <si>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</si>
  <si>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</si>
  <si>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</si>
  <si>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</si>
  <si>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</si>
  <si>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</si>
  <si>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</si>
  <si>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</si>
  <si>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</si>
  <si>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</si>
  <si>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</si>
  <si>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</si>
  <si>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</si>
  <si>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</si>
  <si>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</si>
  <si>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</si>
  <si>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</si>
  <si>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</si>
  <si>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</si>
  <si>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</si>
  <si>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</si>
  <si>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</si>
  <si>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</si>
  <si>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</si>
  <si>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</si>
  <si>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</si>
  <si>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</si>
  <si>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</si>
  <si>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</si>
  <si>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</si>
  <si>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</si>
  <si>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</si>
  <si>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</si>
  <si>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</si>
  <si>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</si>
  <si>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</si>
  <si>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</si>
  <si>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</si>
  <si>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</si>
  <si>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</si>
  <si>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</si>
  <si>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</si>
  <si>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</si>
  <si>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</si>
  <si>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</si>
  <si>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</si>
  <si>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</si>
  <si>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</si>
  <si>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</si>
  <si>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</si>
  <si>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</si>
  <si>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</si>
  <si>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</si>
  <si>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</si>
  <si>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</si>
  <si>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</si>
  <si>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</si>
  <si>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</si>
  <si>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</si>
  <si>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</si>
  <si>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</si>
  <si>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</si>
  <si>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</si>
  <si>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</si>
  <si>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</si>
  <si>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</si>
  <si>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</si>
  <si>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</si>
  <si>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</si>
  <si>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</si>
  <si>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</si>
  <si>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</si>
  <si>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</si>
  <si>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</si>
  <si>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</si>
  <si>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</si>
  <si>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</si>
  <si>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</si>
  <si>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</si>
  <si>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</si>
  <si>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</si>
  <si>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</si>
  <si>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</si>
  <si>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</si>
  <si>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</si>
  <si>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</si>
  <si>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</si>
  <si>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</si>
  <si>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</si>
  <si>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</si>
  <si>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</si>
  <si>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</si>
  <si>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</si>
  <si>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</si>
  <si>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</si>
  <si>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</si>
  <si>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</si>
  <si>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</si>
  <si>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</si>
  <si>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</si>
  <si>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</si>
  <si>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</si>
  <si>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</si>
  <si>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</si>
  <si>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</si>
  <si>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</si>
  <si>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</si>
  <si>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</si>
  <si>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</si>
  <si>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</si>
  <si>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</si>
  <si>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</si>
  <si>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</si>
  <si>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</si>
  <si>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</si>
  <si>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</si>
  <si>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</si>
  <si>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</si>
  <si>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</si>
  <si>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</si>
  <si>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</si>
  <si>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</si>
  <si>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</si>
  <si>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</si>
  <si>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</si>
  <si>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</si>
  <si>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</si>
  <si>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</si>
  <si>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</si>
  <si>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</si>
  <si>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</si>
  <si>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</si>
  <si>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</si>
  <si>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</si>
  <si>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</si>
  <si>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</si>
  <si>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</si>
  <si>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</si>
  <si>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</si>
  <si>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</si>
  <si>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</si>
  <si>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</si>
  <si>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</si>
  <si>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</si>
  <si>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</si>
  <si>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</si>
  <si>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</si>
  <si>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</si>
  <si>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</si>
  <si>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</si>
  <si>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</si>
  <si>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</si>
  <si>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</si>
  <si>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</si>
  <si>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</si>
  <si>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</si>
  <si>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</si>
  <si>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</si>
  <si>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</si>
  <si>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</si>
  <si>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</si>
  <si>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</si>
  <si>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</si>
  <si>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</si>
  <si>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</si>
  <si>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</si>
  <si>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</si>
  <si>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</si>
  <si>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</si>
  <si>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</si>
  <si>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</si>
  <si>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</si>
  <si>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</si>
  <si>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</si>
  <si>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</si>
  <si>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</si>
  <si>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</si>
  <si>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</si>
  <si>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</si>
  <si>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</si>
  <si>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</si>
  <si>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</si>
  <si>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</si>
  <si>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</si>
  <si>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</si>
  <si>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</si>
  <si>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</si>
  <si>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</si>
  <si>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</si>
  <si>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</si>
  <si>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</si>
  <si>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</si>
  <si>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</si>
  <si>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</si>
  <si>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</si>
  <si>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</si>
  <si>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</si>
  <si>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</si>
  <si>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</si>
  <si>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</si>
  <si>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</si>
  <si>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</si>
  <si>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</si>
  <si>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</si>
  <si>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</si>
  <si>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</si>
  <si>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</si>
  <si>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</si>
  <si>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</si>
  <si>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</si>
  <si>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</si>
  <si>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</si>
  <si>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</si>
  <si>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</si>
  <si>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</si>
  <si>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</si>
  <si>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</si>
  <si>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</si>
  <si>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</si>
  <si>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</si>
  <si>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</si>
  <si>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</si>
  <si>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</si>
  <si>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</si>
  <si>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</si>
  <si>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</si>
  <si>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</si>
  <si>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</si>
  <si>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</si>
  <si>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</si>
  <si>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</si>
  <si>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</si>
  <si>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</si>
  <si>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</si>
  <si>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</si>
  <si>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</si>
  <si>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</si>
  <si>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</si>
  <si>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</si>
  <si>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</si>
  <si>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</si>
  <si>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</si>
  <si>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</si>
  <si>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</si>
  <si>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</si>
  <si>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</si>
  <si>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</si>
  <si>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</si>
  <si>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</si>
  <si>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</si>
  <si>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</si>
  <si>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</si>
  <si>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</si>
  <si>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</si>
  <si>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</si>
  <si>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</si>
  <si>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</si>
  <si>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</si>
  <si>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</si>
  <si>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</si>
  <si>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</si>
  <si>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</si>
  <si>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</si>
  <si>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</si>
  <si>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</si>
  <si>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</si>
  <si>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</si>
  <si>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</si>
  <si>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</si>
  <si>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</si>
  <si>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</si>
  <si>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</si>
  <si>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</si>
  <si>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</si>
  <si>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</si>
  <si>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</si>
  <si>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</si>
  <si>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</si>
  <si>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</si>
  <si>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</si>
  <si>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</si>
  <si>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</si>
  <si>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</si>
  <si>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</si>
  <si>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</si>
  <si>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</si>
  <si>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</si>
  <si>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</si>
  <si>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</si>
  <si>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</si>
  <si>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</si>
  <si>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</si>
  <si>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</si>
  <si>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</si>
  <si>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</si>
  <si>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</si>
  <si>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</si>
  <si>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</si>
  <si>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</si>
  <si>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</si>
  <si>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</si>
  <si>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</si>
  <si>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</si>
  <si>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</si>
  <si>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</si>
  <si>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</si>
  <si>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</si>
  <si>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</si>
  <si>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</si>
  <si>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</si>
  <si>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</si>
  <si>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</si>
  <si>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</si>
  <si>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</si>
  <si>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</si>
  <si>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</si>
  <si>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</si>
  <si>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</si>
  <si>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</si>
  <si>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</si>
  <si>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</si>
  <si>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</si>
  <si>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</si>
  <si>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</si>
  <si>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</si>
  <si>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</si>
  <si>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</si>
  <si>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</si>
  <si>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</si>
  <si>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</si>
  <si>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</si>
  <si>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</si>
  <si>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</si>
  <si>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</si>
  <si>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</si>
  <si>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</si>
  <si>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</si>
  <si>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</si>
  <si>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</si>
  <si>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</si>
  <si>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</si>
  <si>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</si>
  <si>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</si>
  <si>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</si>
  <si>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</si>
  <si>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</si>
  <si>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</si>
  <si>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</si>
  <si>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</si>
  <si>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</si>
  <si>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</si>
  <si>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</si>
  <si>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</si>
  <si>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</si>
  <si>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</si>
  <si>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</si>
  <si>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</si>
  <si>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</si>
  <si>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</si>
  <si>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</si>
  <si>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</si>
  <si>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</si>
  <si>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</si>
  <si>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</si>
  <si>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</si>
  <si>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</si>
  <si>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</si>
  <si>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</si>
  <si>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</si>
  <si>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</si>
  <si>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</si>
  <si>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</si>
  <si>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</si>
  <si>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</si>
  <si>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</si>
  <si>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</si>
  <si>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</si>
  <si>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</si>
  <si>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</si>
  <si>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</si>
  <si>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</si>
  <si>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</si>
  <si>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</si>
  <si>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</si>
  <si>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</si>
  <si>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</si>
  <si>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</si>
  <si>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</si>
  <si>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</si>
  <si>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</si>
  <si>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</si>
  <si>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</si>
  <si>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</si>
  <si>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</si>
  <si>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</si>
  <si>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</si>
  <si>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</si>
  <si>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</si>
  <si>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</si>
  <si>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</si>
  <si>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</si>
  <si>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</si>
  <si>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</si>
  <si>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</si>
  <si>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</si>
  <si>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</si>
  <si>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</si>
  <si>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</si>
  <si>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</si>
  <si>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</si>
  <si>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</si>
  <si>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</si>
  <si>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</si>
  <si>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</si>
  <si>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</si>
  <si>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</si>
  <si>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</si>
  <si>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</si>
  <si>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</si>
  <si>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</si>
  <si>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</si>
  <si>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</si>
  <si>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</si>
  <si>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</si>
  <si>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</si>
  <si>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</si>
  <si>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</si>
  <si>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</si>
  <si>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</si>
  <si>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</si>
  <si>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</si>
  <si>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</si>
  <si>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</si>
  <si>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</si>
  <si>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</si>
  <si>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</si>
  <si>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</si>
  <si>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</si>
  <si>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</si>
  <si>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</si>
  <si>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</si>
  <si>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</si>
  <si>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</si>
  <si>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</si>
  <si>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</si>
  <si>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</si>
  <si>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</si>
  <si>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</si>
  <si>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</si>
  <si>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</si>
  <si>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</si>
  <si>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</si>
  <si>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</si>
  <si>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</si>
  <si>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</si>
  <si>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</si>
  <si>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</si>
  <si>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</si>
  <si>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</si>
  <si>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</si>
  <si>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</si>
  <si>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</si>
  <si>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</si>
  <si>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</si>
  <si>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</si>
  <si>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</si>
  <si>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</si>
  <si>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</si>
  <si>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</si>
  <si>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</si>
  <si>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</si>
  <si>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</si>
  <si>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</si>
  <si>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</si>
  <si>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</si>
  <si>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</si>
  <si>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</si>
  <si>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</si>
  <si>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</si>
  <si>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</si>
  <si>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</si>
  <si>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</si>
  <si>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</si>
  <si>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</si>
  <si>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</si>
  <si>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</si>
  <si>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</si>
  <si>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</si>
  <si>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</si>
  <si>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</si>
  <si>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</si>
  <si>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</si>
  <si>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</si>
  <si>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</si>
  <si>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</si>
  <si>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</si>
  <si>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</si>
  <si>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</si>
  <si>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</si>
  <si>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</si>
  <si>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</si>
  <si>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</si>
  <si>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</si>
  <si>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</si>
  <si>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</si>
  <si>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</si>
  <si>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</si>
  <si>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</si>
  <si>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</si>
  <si>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</si>
  <si>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</si>
  <si>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</si>
  <si>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</si>
  <si>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</si>
  <si>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</si>
  <si>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</si>
  <si>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</si>
  <si>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</si>
  <si>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</si>
  <si>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</si>
  <si>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</si>
  <si>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</si>
  <si>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</si>
  <si>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</si>
  <si>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</si>
  <si>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</si>
  <si>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</si>
  <si>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</si>
  <si>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</si>
  <si>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</si>
  <si>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</si>
  <si>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</si>
  <si>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</si>
  <si>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</si>
  <si>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</si>
  <si>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</si>
  <si>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</si>
  <si>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</si>
  <si>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</si>
  <si>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</si>
  <si>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</si>
  <si>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</si>
  <si>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</si>
  <si>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</si>
  <si>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</si>
  <si>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</si>
  <si>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</si>
  <si>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</si>
  <si>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</si>
  <si>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</si>
  <si>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</si>
  <si>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</si>
  <si>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</si>
  <si>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</si>
  <si>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</si>
  <si>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</si>
  <si>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</si>
  <si>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</si>
  <si>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</si>
  <si>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</si>
  <si>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</si>
  <si>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</si>
  <si>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</si>
  <si>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</si>
  <si>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</si>
  <si>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</si>
  <si>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</si>
  <si>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</si>
  <si>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</si>
  <si>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</si>
  <si>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</si>
  <si>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</si>
  <si>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</si>
  <si>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</si>
  <si>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</si>
  <si>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</si>
  <si>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</si>
  <si>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</si>
  <si>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</si>
  <si>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</si>
  <si>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</si>
  <si>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</si>
  <si>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</si>
  <si>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</si>
  <si>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</si>
  <si>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</si>
  <si>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</si>
  <si>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</si>
  <si>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</si>
  <si>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</si>
  <si>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</si>
  <si>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</si>
  <si>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</si>
  <si>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</si>
  <si>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</si>
  <si>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</si>
  <si>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</si>
  <si>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</si>
  <si>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</si>
  <si>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</si>
  <si>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</si>
  <si>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</si>
  <si>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</si>
  <si>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</si>
  <si>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</si>
  <si>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</si>
  <si>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</si>
  <si>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</si>
  <si>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</si>
  <si>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</si>
  <si>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</si>
  <si>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</si>
  <si>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</si>
  <si>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</si>
  <si>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</si>
  <si>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</si>
  <si>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</si>
  <si>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</si>
  <si>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</si>
  <si>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</si>
  <si>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</si>
  <si>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</si>
  <si>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</si>
  <si>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</si>
  <si>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</si>
  <si>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</si>
  <si>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</si>
  <si>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</si>
  <si>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</si>
  <si>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</si>
  <si>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</si>
  <si>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</si>
  <si>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</si>
  <si>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</si>
  <si>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</si>
  <si>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</si>
  <si>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</si>
  <si>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</si>
  <si>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</si>
  <si>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</si>
  <si>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</si>
  <si>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</si>
  <si>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</si>
  <si>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</si>
  <si>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</si>
  <si>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</si>
  <si>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</si>
  <si>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</si>
  <si>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</si>
  <si>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</si>
  <si>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</si>
  <si>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</si>
  <si>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</si>
  <si>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</si>
  <si>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</si>
  <si>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</si>
  <si>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</si>
  <si>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</si>
  <si>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</si>
  <si>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</si>
  <si>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</si>
  <si>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</si>
  <si>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</si>
  <si>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</si>
  <si>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</si>
  <si>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</si>
  <si>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</si>
  <si>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</si>
  <si>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</si>
  <si>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</si>
  <si>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</si>
  <si>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</si>
  <si>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</si>
  <si>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</si>
  <si>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</si>
  <si>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</si>
  <si>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</si>
  <si>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</si>
  <si>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</si>
  <si>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</si>
  <si>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</si>
  <si>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</si>
  <si>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</si>
  <si>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</si>
  <si>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</si>
  <si>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</si>
  <si>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</si>
  <si>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</si>
  <si>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</si>
  <si>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</si>
  <si>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</si>
  <si>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</si>
  <si>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</si>
  <si>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</si>
  <si>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</si>
  <si>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</si>
  <si>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</si>
  <si>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</si>
  <si>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</si>
  <si>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</si>
  <si>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</si>
  <si>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</si>
  <si>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</si>
  <si>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</si>
  <si>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</si>
  <si>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</si>
  <si>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</si>
  <si>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</si>
  <si>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</si>
  <si>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</si>
  <si>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</si>
  <si>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</si>
  <si>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</si>
  <si>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</si>
  <si>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</si>
  <si>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</si>
  <si>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</si>
  <si>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</si>
  <si>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</si>
  <si>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</si>
  <si>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</si>
  <si>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</si>
  <si>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</si>
  <si>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</si>
  <si>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</si>
  <si>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</si>
  <si>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</si>
  <si>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</si>
  <si>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</si>
  <si>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</si>
  <si>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</si>
  <si>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</si>
  <si>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</si>
  <si>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</si>
  <si>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</si>
  <si>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</si>
  <si>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</si>
  <si>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</si>
  <si>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</si>
  <si>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</si>
  <si>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</si>
  <si>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</si>
  <si>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</si>
  <si>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</si>
  <si>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</si>
  <si>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</si>
  <si>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</si>
  <si>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</si>
  <si>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</si>
  <si>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</si>
  <si>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</si>
  <si>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</si>
  <si>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</si>
  <si>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</si>
  <si>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</si>
  <si>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</si>
  <si>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</si>
  <si>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</si>
  <si>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</si>
  <si>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</si>
  <si>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</si>
  <si>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</si>
  <si>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</si>
  <si>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</si>
  <si>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</si>
  <si>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</si>
  <si>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</si>
  <si>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</si>
  <si>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</si>
  <si>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</si>
  <si>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</si>
  <si>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</si>
  <si>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</si>
  <si>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</si>
  <si>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</si>
  <si>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</si>
  <si>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</si>
  <si>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</si>
  <si>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</si>
  <si>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</si>
  <si>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</si>
  <si>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</si>
  <si>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</si>
  <si>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</si>
  <si>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</si>
  <si>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</si>
  <si>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</si>
  <si>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</si>
  <si>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</si>
  <si>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</si>
  <si>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</si>
  <si>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</si>
  <si>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</si>
  <si>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</si>
  <si>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</si>
  <si>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</si>
  <si>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</si>
  <si>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</si>
  <si>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</si>
  <si>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</si>
  <si>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</si>
  <si>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</si>
  <si>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</si>
  <si>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</si>
  <si>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</si>
  <si>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</si>
  <si>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</si>
  <si>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</si>
  <si>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</si>
  <si>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</si>
  <si>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</si>
  <si>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</si>
  <si>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</si>
  <si>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</si>
  <si>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</si>
  <si>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</si>
  <si>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</si>
  <si>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</si>
  <si>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</si>
  <si>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</si>
  <si>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</si>
  <si>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</si>
  <si>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</si>
  <si>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</si>
  <si>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</si>
  <si>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</si>
  <si>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</si>
  <si>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</si>
  <si>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</si>
  <si>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</si>
  <si>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</si>
  <si>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</si>
  <si>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</si>
  <si>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</si>
  <si>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</si>
  <si>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</si>
  <si>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</si>
  <si>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</si>
  <si>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</si>
  <si>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</si>
  <si>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</si>
  <si>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</si>
  <si>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</si>
  <si>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</si>
  <si>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</si>
  <si>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</si>
  <si>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</si>
  <si>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</si>
  <si>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</si>
  <si>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</si>
  <si>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</si>
  <si>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</si>
  <si>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</si>
  <si>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</si>
  <si>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</si>
  <si>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</si>
  <si>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</si>
  <si>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</si>
  <si>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</si>
  <si>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</si>
  <si>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</si>
  <si>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</si>
  <si>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</si>
  <si>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</si>
  <si>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</si>
  <si>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</si>
  <si>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</si>
  <si>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</si>
  <si>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</si>
  <si>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</si>
  <si>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</si>
  <si>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</si>
  <si>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</si>
  <si>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</si>
  <si>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</si>
  <si>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</si>
  <si>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</si>
  <si>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</si>
  <si>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</si>
  <si>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</si>
  <si>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</si>
  <si>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</si>
  <si>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</si>
  <si>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</si>
  <si>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</si>
  <si>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</si>
  <si>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</si>
  <si>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</si>
  <si>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</si>
  <si>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</si>
  <si>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</si>
  <si>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</si>
  <si>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</si>
  <si>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</si>
  <si>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</si>
  <si>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</si>
  <si>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</si>
  <si>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</si>
  <si>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</si>
  <si>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</si>
  <si>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</si>
  <si>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</si>
  <si>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</si>
  <si>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</si>
  <si>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</si>
  <si>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</si>
  <si>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</si>
  <si>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</si>
  <si>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</si>
  <si>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</si>
  <si>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</si>
  <si>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</si>
  <si>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</si>
  <si>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</si>
  <si>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</si>
  <si>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</si>
  <si>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</si>
  <si>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</si>
  <si>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</si>
  <si>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</si>
  <si>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</si>
  <si>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</si>
  <si>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</si>
  <si>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</si>
  <si>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</si>
  <si>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</si>
  <si>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</si>
  <si>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</si>
  <si>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</si>
  <si>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</si>
  <si>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</si>
  <si>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</si>
  <si>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</si>
  <si>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</si>
  <si>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</si>
  <si>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</si>
  <si>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</si>
  <si>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</si>
  <si>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</si>
  <si>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</si>
  <si>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</si>
  <si>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</si>
  <si>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</si>
  <si>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</si>
  <si>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</si>
  <si>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</si>
  <si>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</si>
  <si>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</si>
  <si>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</si>
  <si>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</si>
  <si>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</si>
  <si>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</si>
  <si>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</si>
  <si>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</si>
  <si>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</si>
  <si>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</si>
  <si>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</si>
  <si>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</si>
  <si>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</si>
  <si>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</si>
  <si>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</si>
  <si>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</si>
  <si>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</si>
  <si>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</si>
  <si>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</si>
  <si>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</si>
  <si>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</si>
  <si>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</si>
  <si>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</si>
  <si>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</si>
  <si>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</si>
  <si>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</si>
  <si>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</si>
  <si>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</si>
  <si>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</si>
  <si>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</si>
  <si>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</si>
  <si>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</si>
  <si>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</si>
  <si>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</si>
  <si>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</si>
  <si>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</si>
  <si>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</si>
  <si>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</si>
  <si>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</si>
  <si>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</si>
  <si>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</si>
  <si>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</si>
  <si>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</si>
  <si>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</si>
  <si>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</si>
  <si>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</si>
  <si>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</si>
  <si>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</si>
  <si>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</si>
  <si>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</si>
  <si>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</si>
  <si>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</si>
  <si>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</si>
  <si>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</si>
  <si>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</si>
  <si>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</si>
  <si>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</si>
  <si>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</si>
  <si>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</si>
  <si>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</si>
  <si>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</si>
  <si>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</si>
  <si>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</si>
  <si>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</si>
  <si>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</si>
  <si>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</si>
  <si>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</si>
  <si>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</si>
  <si>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</si>
  <si>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</si>
  <si>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</si>
  <si>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</si>
  <si>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</si>
  <si>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</si>
  <si>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</si>
  <si>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</si>
  <si>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</si>
  <si>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</si>
  <si>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</si>
  <si>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</si>
  <si>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</si>
  <si>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</si>
  <si>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</si>
  <si>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</si>
  <si>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</si>
  <si>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</si>
  <si>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</si>
  <si>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</si>
  <si>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</si>
  <si>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</si>
  <si>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</si>
  <si>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</si>
  <si>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</si>
  <si>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</si>
  <si>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</si>
  <si>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</si>
  <si>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</si>
  <si>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</si>
  <si>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</si>
  <si>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</si>
  <si>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</si>
  <si>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</si>
  <si>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</si>
  <si>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</si>
  <si>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</si>
  <si>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</si>
  <si>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</si>
  <si>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</si>
  <si>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</si>
  <si>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</si>
  <si>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</si>
  <si>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</si>
  <si>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</si>
  <si>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</si>
  <si>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</si>
  <si>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</si>
  <si>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</si>
  <si>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</si>
  <si>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</si>
  <si>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</si>
  <si>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</si>
  <si>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</si>
  <si>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</si>
  <si>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</si>
  <si>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</si>
  <si>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</si>
  <si>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</si>
  <si>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</si>
  <si>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</si>
  <si>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</si>
  <si>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</si>
  <si>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</si>
  <si>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</si>
  <si>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</si>
  <si>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</si>
  <si>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</si>
  <si>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</si>
  <si>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</si>
  <si>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</si>
  <si>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</si>
  <si>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</si>
  <si>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</si>
  <si>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</si>
  <si>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</si>
  <si>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</si>
  <si>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</si>
  <si>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</si>
  <si>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</si>
  <si>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</si>
  <si>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</si>
  <si>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</si>
  <si>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</si>
  <si>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</si>
  <si>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</si>
  <si>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</si>
  <si>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</si>
  <si>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</si>
  <si>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</si>
  <si>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</si>
  <si>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</si>
  <si>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</si>
  <si>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</si>
  <si>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</si>
  <si>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</si>
  <si>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</si>
  <si>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</si>
  <si>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</si>
  <si>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</si>
  <si>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</si>
  <si>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</si>
  <si>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</si>
  <si>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</si>
  <si>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</si>
  <si>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</si>
  <si>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</si>
  <si>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</si>
  <si>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</si>
  <si>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</si>
  <si>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</si>
  <si>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</si>
  <si>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</si>
  <si>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</si>
  <si>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</si>
  <si>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</si>
  <si>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</si>
  <si>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</si>
  <si>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</si>
  <si>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</si>
  <si>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</si>
  <si>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</si>
  <si>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</si>
  <si>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</si>
  <si>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</si>
  <si>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</si>
  <si>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</si>
  <si>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</si>
  <si>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</si>
  <si>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</si>
  <si>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</si>
  <si>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</si>
  <si>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</si>
  <si>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</si>
  <si>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</si>
  <si>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</si>
  <si>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</si>
  <si>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</si>
  <si>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</si>
  <si>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</si>
  <si>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</si>
  <si>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</si>
  <si>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</si>
  <si>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</si>
  <si>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</si>
  <si>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</si>
  <si>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</si>
  <si>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</si>
  <si>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</si>
  <si>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</si>
  <si>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</si>
  <si>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</si>
  <si>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</si>
  <si>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</si>
  <si>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</si>
  <si>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</si>
  <si>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</si>
  <si>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</si>
  <si>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</si>
  <si>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</si>
  <si>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</si>
  <si>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</si>
  <si>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</si>
  <si>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</si>
  <si>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</si>
  <si>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</si>
  <si>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</si>
  <si>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</si>
  <si>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</si>
  <si>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</si>
  <si>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</si>
  <si>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</si>
  <si>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</si>
  <si>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</si>
  <si>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</si>
  <si>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</si>
  <si>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</si>
  <si>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</si>
  <si>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</si>
  <si>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</si>
  <si>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</si>
  <si>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</si>
  <si>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</si>
  <si>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</si>
  <si>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</si>
  <si>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</si>
  <si>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</si>
  <si>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</si>
  <si>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</si>
  <si>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</si>
  <si>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</si>
  <si>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</si>
  <si>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</si>
  <si>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</si>
  <si>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</si>
  <si>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</si>
  <si>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</si>
  <si>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</si>
  <si>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</si>
  <si>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</si>
  <si>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</si>
  <si>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</si>
  <si>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</si>
  <si>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</si>
  <si>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</si>
  <si>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</si>
  <si>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</si>
  <si>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</si>
  <si>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</si>
  <si>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</si>
  <si>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</si>
  <si>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</si>
  <si>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</si>
  <si>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</si>
  <si>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</si>
  <si>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</si>
  <si>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</si>
  <si>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</si>
  <si>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</si>
  <si>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</si>
  <si>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</si>
  <si>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</si>
  <si>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</si>
  <si>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</si>
  <si>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</si>
  <si>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</si>
  <si>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</si>
  <si>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</si>
  <si>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</si>
  <si>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</si>
  <si>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</si>
  <si>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</si>
  <si>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</si>
  <si>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</si>
  <si>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</si>
  <si>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</si>
  <si>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</si>
  <si>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</si>
  <si>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</si>
  <si>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</si>
  <si>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</si>
  <si>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</si>
  <si>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</si>
  <si>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</si>
  <si>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</si>
  <si>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</si>
  <si>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</si>
  <si>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</si>
  <si>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</si>
  <si>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</si>
  <si>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</si>
  <si>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</si>
  <si>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</si>
  <si>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</si>
  <si>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</si>
  <si>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</si>
  <si>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</si>
  <si>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</si>
  <si>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</si>
  <si>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</si>
  <si>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</si>
  <si>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</si>
  <si>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</si>
  <si>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</si>
  <si>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</si>
  <si>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</si>
  <si>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</si>
  <si>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</si>
  <si>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</si>
  <si>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</si>
  <si>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</si>
  <si>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</si>
  <si>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</si>
  <si>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</si>
  <si>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</si>
  <si>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</si>
  <si>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</si>
  <si>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</si>
  <si>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</si>
  <si>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</si>
  <si>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</si>
  <si>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</si>
  <si>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</si>
  <si>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</si>
  <si>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</si>
  <si>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</si>
  <si>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</si>
  <si>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</si>
  <si>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</si>
  <si>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</si>
  <si>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</si>
  <si>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</si>
  <si>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</si>
  <si>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</si>
  <si>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</si>
  <si>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</si>
  <si>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</si>
  <si>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</si>
  <si>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</si>
  <si>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</si>
  <si>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</si>
  <si>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</si>
  <si>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</si>
  <si>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</si>
  <si>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</si>
  <si>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</si>
  <si>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</si>
  <si>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</si>
  <si>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</si>
  <si>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</si>
  <si>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</si>
  <si>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</si>
  <si>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</si>
  <si>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</si>
  <si>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</si>
  <si>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</si>
  <si>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</si>
  <si>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</si>
  <si>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</si>
  <si>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</si>
  <si>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</si>
  <si>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</si>
  <si>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</si>
  <si>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</si>
  <si>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</si>
  <si>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</si>
  <si>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</si>
  <si>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</si>
  <si>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</si>
  <si>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</si>
  <si>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</si>
  <si>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</si>
  <si>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</si>
  <si>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</si>
  <si>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</si>
  <si>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</si>
  <si>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</si>
  <si>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</si>
  <si>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</si>
  <si>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</si>
  <si>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</si>
  <si>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</si>
  <si>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</si>
  <si>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</si>
  <si>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</si>
  <si>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</si>
  <si>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</si>
  <si>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</si>
  <si>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</si>
  <si>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</si>
  <si>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</si>
  <si>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</si>
  <si>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</si>
  <si>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</si>
  <si>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</si>
  <si>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</si>
  <si>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</si>
  <si>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</si>
  <si>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</si>
  <si>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</si>
  <si>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</si>
  <si>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</si>
  <si>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</si>
  <si>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</si>
  <si>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</si>
  <si>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</si>
  <si>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</si>
  <si>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</si>
  <si>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</si>
  <si>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</si>
  <si>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</si>
  <si>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</si>
  <si>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</si>
  <si>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</si>
  <si>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</si>
  <si>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</si>
  <si>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</si>
  <si>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</si>
  <si>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</si>
  <si>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</si>
  <si>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</si>
  <si>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</si>
  <si>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</si>
  <si>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</si>
  <si>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</si>
  <si>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</si>
  <si>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</si>
  <si>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</si>
  <si>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</si>
  <si>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</si>
  <si>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</si>
  <si>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</si>
  <si>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</si>
  <si>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</si>
  <si>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</si>
  <si>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</si>
  <si>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</si>
  <si>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</si>
  <si>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</si>
  <si>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</si>
  <si>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</si>
  <si>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</si>
  <si>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</si>
  <si>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</si>
  <si>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</si>
  <si>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</si>
  <si>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</si>
  <si>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</si>
  <si>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</si>
  <si>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</si>
  <si>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</si>
  <si>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</si>
  <si>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</si>
  <si>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</si>
  <si>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</si>
  <si>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</si>
  <si>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</si>
  <si>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</si>
  <si>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</si>
  <si>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</si>
  <si>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</si>
  <si>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</si>
  <si>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</si>
  <si>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</si>
  <si>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</si>
  <si>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</si>
  <si>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</si>
  <si>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</si>
  <si>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</si>
  <si>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</si>
  <si>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</si>
  <si>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</si>
  <si>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</si>
  <si>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</si>
  <si>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</si>
  <si>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</si>
  <si>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</si>
  <si>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</si>
  <si>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</si>
  <si>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</si>
  <si>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</si>
  <si>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</si>
  <si>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</si>
  <si>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</si>
  <si>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</si>
  <si>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</si>
  <si>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</si>
  <si>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</si>
  <si>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</si>
  <si>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</si>
  <si>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</si>
  <si>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</si>
  <si>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</si>
  <si>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</si>
  <si>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</si>
  <si>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</si>
  <si>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</si>
  <si>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</si>
  <si>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</si>
  <si>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</si>
  <si>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</si>
  <si>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</si>
  <si>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</si>
  <si>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</si>
  <si>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</si>
  <si>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</si>
  <si>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</si>
  <si>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</si>
  <si>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</si>
  <si>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</si>
  <si>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</si>
  <si>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</si>
  <si>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</si>
  <si>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</si>
  <si>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</si>
  <si>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</si>
  <si>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</si>
  <si>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</si>
  <si>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</si>
  <si>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</si>
  <si>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</si>
  <si>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</si>
  <si>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</si>
  <si>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</si>
  <si>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</si>
  <si>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</si>
  <si>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</si>
  <si>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</si>
  <si>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</si>
  <si>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</si>
  <si>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</si>
  <si>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</si>
  <si>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</si>
  <si>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</si>
  <si>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</si>
  <si>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</si>
  <si>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</si>
  <si>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</si>
  <si>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</si>
  <si>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</si>
  <si>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</si>
  <si>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</si>
  <si>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</si>
  <si>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</si>
  <si>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</si>
  <si>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</si>
  <si>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</si>
  <si>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</si>
  <si>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</si>
  <si>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</si>
  <si>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</si>
  <si>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</si>
  <si>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</si>
  <si>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</si>
  <si>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</si>
  <si>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</si>
  <si>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</si>
  <si>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</si>
  <si>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</si>
  <si>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</si>
  <si>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</si>
  <si>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</si>
  <si>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</si>
  <si>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</si>
  <si>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</si>
  <si>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</si>
  <si>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</si>
  <si>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</si>
  <si>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</si>
  <si>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</si>
  <si>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</si>
  <si>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</si>
  <si>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</si>
  <si>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</si>
  <si>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</si>
  <si>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</si>
  <si>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</si>
  <si>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</si>
  <si>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</si>
  <si>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</si>
  <si>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</si>
  <si>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</si>
  <si>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</si>
  <si>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</si>
  <si>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</si>
  <si>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</si>
  <si>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</si>
  <si>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</si>
  <si>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</si>
  <si>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</si>
  <si>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</si>
  <si>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</si>
  <si>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</si>
  <si>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</si>
  <si>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</si>
  <si>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</si>
  <si>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</si>
  <si>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</si>
  <si>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</si>
  <si>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</si>
  <si>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</si>
  <si>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</si>
  <si>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</si>
  <si>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</si>
  <si>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</si>
  <si>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</si>
  <si>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</si>
  <si>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</si>
  <si>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</si>
  <si>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</si>
  <si>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</si>
  <si>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</si>
  <si>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</si>
  <si>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</si>
  <si>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</si>
  <si>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</si>
  <si>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</si>
  <si>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</si>
  <si>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</si>
  <si>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</si>
  <si>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</si>
  <si>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</si>
  <si>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</si>
  <si>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</si>
  <si>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</si>
  <si>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</si>
  <si>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</si>
  <si>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</si>
  <si>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</si>
  <si>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</si>
  <si>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</si>
  <si>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</si>
  <si>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</si>
  <si>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</si>
  <si>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</si>
  <si>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</si>
  <si>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</si>
  <si>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</si>
  <si>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</si>
  <si>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</si>
  <si>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</si>
  <si>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</si>
  <si>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</si>
  <si>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</si>
  <si>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</si>
  <si>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</si>
  <si>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</si>
  <si>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</si>
  <si>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</si>
  <si>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</si>
  <si>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</si>
  <si>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</si>
  <si>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</si>
  <si>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</si>
  <si>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</si>
  <si>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</si>
  <si>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</si>
  <si>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</si>
  <si>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</si>
  <si>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</si>
  <si>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</si>
  <si>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</si>
  <si>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</si>
  <si>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</si>
  <si>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</si>
  <si>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</si>
  <si>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</si>
  <si>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</si>
  <si>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</si>
  <si>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</si>
  <si>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</si>
  <si>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</si>
  <si>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</si>
  <si>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</si>
  <si>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</si>
  <si>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</si>
  <si>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</si>
  <si>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</si>
  <si>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</si>
  <si>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</si>
  <si>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</si>
  <si>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</si>
  <si>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</si>
  <si>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</si>
  <si>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</si>
  <si>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</si>
  <si>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</si>
  <si>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</si>
  <si>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</si>
  <si>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</si>
  <si>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</si>
  <si>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</si>
  <si>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</si>
  <si>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</si>
  <si>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</si>
  <si>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</si>
  <si>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</si>
  <si>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</si>
  <si>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</si>
  <si>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</si>
  <si>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</si>
  <si>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</si>
  <si>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</si>
  <si>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</si>
  <si>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</si>
  <si>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</si>
  <si>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</si>
  <si>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</si>
  <si>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</si>
  <si>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</si>
  <si>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</si>
  <si>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</si>
  <si>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</si>
  <si>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</si>
  <si>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</si>
  <si>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</si>
  <si>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</si>
  <si>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</si>
  <si>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</si>
  <si>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</si>
  <si>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</si>
  <si>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</si>
  <si>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</si>
  <si>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</si>
  <si>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</si>
  <si>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</si>
  <si>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</si>
  <si>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</si>
  <si>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</si>
  <si>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</si>
  <si>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</si>
  <si>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</si>
  <si>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</si>
  <si>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</si>
  <si>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</si>
  <si>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</si>
  <si>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</si>
  <si>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</si>
  <si>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</si>
  <si>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</si>
  <si>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</si>
  <si>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</si>
  <si>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</si>
  <si>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</si>
  <si>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</si>
  <si>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</si>
  <si>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</si>
  <si>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</si>
  <si>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</si>
  <si>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</si>
  <si>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</si>
  <si>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</si>
  <si>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</si>
  <si>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</si>
  <si>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</si>
  <si>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</si>
  <si>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</si>
  <si>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</si>
  <si>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</si>
  <si>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</si>
  <si>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</si>
  <si>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</si>
  <si>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</si>
  <si>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</si>
  <si>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</si>
  <si>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</si>
  <si>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</si>
  <si>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</si>
  <si>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</si>
  <si>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</si>
  <si>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</si>
  <si>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</si>
  <si>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</si>
  <si>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</si>
  <si>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</si>
  <si>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</si>
  <si>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</si>
  <si>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</si>
  <si>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</si>
  <si>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</si>
  <si>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</si>
  <si>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</si>
  <si>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</si>
  <si>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</si>
  <si>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</si>
  <si>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</si>
  <si>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</si>
  <si>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</si>
  <si>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</si>
  <si>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</si>
  <si>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</si>
  <si>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</si>
  <si>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</si>
  <si>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</si>
  <si>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</si>
  <si>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</si>
  <si>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</si>
  <si>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</si>
  <si>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</si>
  <si>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</si>
  <si>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</si>
  <si>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</si>
  <si>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</si>
  <si>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</si>
  <si>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</si>
  <si>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</si>
  <si>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</si>
  <si>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</si>
  <si>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</si>
  <si>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</si>
  <si>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</si>
  <si>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</si>
  <si>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</si>
  <si>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</si>
  <si>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</si>
  <si>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</si>
  <si>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</si>
  <si>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</si>
  <si>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</si>
  <si>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</si>
  <si>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</si>
  <si>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</si>
  <si>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</si>
  <si>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</si>
  <si>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</si>
  <si>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</si>
  <si>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</si>
  <si>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</si>
  <si>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</si>
  <si>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</si>
  <si>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</si>
  <si>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</si>
  <si>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</si>
  <si>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</si>
  <si>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</si>
  <si>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</si>
  <si>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</si>
  <si>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</si>
  <si>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</si>
  <si>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</si>
  <si>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</si>
  <si>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</si>
  <si>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</si>
  <si>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</si>
  <si>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</si>
  <si>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</si>
  <si>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</si>
  <si>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</si>
  <si>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</si>
  <si>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</si>
  <si>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</si>
  <si>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</si>
  <si>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</si>
  <si>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</si>
  <si>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</si>
  <si>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</si>
  <si>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</si>
  <si>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</si>
  <si>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</si>
  <si>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</si>
  <si>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</si>
  <si>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</si>
  <si>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</si>
  <si>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</si>
  <si>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</si>
  <si>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</si>
  <si>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</si>
  <si>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</si>
  <si>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</si>
  <si>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</si>
  <si>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</si>
  <si>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</si>
  <si>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</si>
  <si>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</si>
  <si>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</si>
  <si>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</si>
  <si>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</si>
  <si>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</si>
  <si>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</si>
  <si>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</si>
  <si>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</si>
  <si>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</si>
  <si>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</si>
  <si>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</si>
  <si>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</si>
  <si>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</si>
  <si>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</si>
  <si>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</si>
  <si>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</si>
  <si>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</si>
  <si>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</si>
  <si>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</si>
  <si>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</si>
  <si>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</si>
  <si>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</si>
  <si>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</si>
  <si>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</si>
  <si>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</si>
  <si>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</si>
  <si>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</si>
  <si>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</si>
  <si>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</si>
  <si>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</si>
  <si>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</si>
  <si>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</si>
  <si>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</si>
  <si>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</si>
  <si>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</si>
  <si>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</si>
  <si>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</si>
  <si>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</si>
  <si>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</si>
  <si>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</si>
  <si>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</si>
  <si>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</si>
  <si>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</si>
  <si>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</si>
  <si>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</si>
  <si>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</si>
  <si>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</si>
  <si>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</si>
  <si>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</si>
  <si>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</si>
  <si>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</si>
  <si>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</si>
  <si>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</si>
  <si>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</si>
  <si>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</si>
  <si>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</si>
  <si>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</si>
  <si>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</si>
  <si>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</si>
  <si>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</si>
  <si>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</si>
  <si>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</si>
  <si>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</si>
  <si>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</si>
  <si>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</si>
  <si>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</si>
  <si>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</si>
  <si>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</si>
  <si>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</si>
  <si>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</si>
  <si>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</si>
  <si>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</si>
  <si>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</si>
  <si>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</si>
  <si>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</si>
  <si>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</si>
  <si>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</si>
  <si>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</si>
  <si>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</si>
  <si>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</si>
  <si>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</si>
  <si>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</si>
  <si>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</si>
  <si>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</si>
  <si>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</si>
  <si>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</si>
  <si>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</si>
  <si>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</si>
  <si>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</si>
  <si>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</si>
  <si>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</si>
  <si>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</si>
  <si>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</si>
  <si>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</si>
  <si>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</si>
  <si>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</si>
  <si>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</si>
  <si>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</si>
  <si>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</si>
  <si>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</si>
  <si>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</si>
  <si>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</si>
  <si>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</si>
  <si>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</si>
  <si>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</si>
  <si>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</si>
  <si>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</si>
  <si>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</si>
  <si>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</si>
  <si>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</si>
  <si>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</si>
  <si>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</si>
  <si>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</si>
  <si>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</si>
  <si>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</si>
  <si>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</si>
  <si>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</si>
  <si>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</si>
  <si>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</si>
  <si>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</si>
  <si>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</si>
  <si>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</si>
  <si>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</si>
  <si>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</si>
  <si>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</si>
  <si>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</si>
  <si>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</si>
  <si>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</si>
  <si>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</si>
  <si>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</si>
  <si>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</si>
  <si>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</si>
  <si>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</si>
  <si>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</si>
  <si>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</si>
  <si>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</si>
  <si>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</si>
  <si>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</si>
  <si>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</si>
  <si>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</si>
  <si>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</si>
  <si>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</si>
  <si>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</si>
  <si>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</si>
  <si>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</si>
  <si>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</si>
  <si>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</si>
  <si>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</si>
  <si>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</si>
  <si>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</si>
  <si>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</si>
  <si>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</si>
  <si>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</si>
  <si>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</si>
  <si>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</si>
  <si>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</si>
  <si>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</si>
  <si>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</si>
  <si>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</si>
  <si>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</si>
  <si>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</si>
  <si>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</si>
  <si>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</si>
  <si>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</si>
  <si>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</si>
  <si>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</si>
  <si>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</si>
  <si>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</si>
  <si>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</si>
  <si>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</si>
  <si>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</si>
  <si>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</si>
  <si>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</si>
  <si>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</si>
  <si>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</si>
  <si>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</si>
  <si>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</si>
  <si>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</si>
  <si>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</si>
  <si>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</si>
  <si>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</si>
  <si>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</si>
  <si>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</si>
  <si>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</si>
  <si>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</si>
  <si>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</si>
  <si>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</si>
  <si>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</si>
  <si>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</si>
  <si>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</si>
  <si>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</si>
  <si>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</si>
  <si>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</si>
  <si>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</si>
  <si>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</si>
  <si>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</si>
  <si>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</si>
  <si>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</si>
  <si>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</si>
  <si>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</si>
  <si>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</si>
  <si>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</si>
  <si>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</si>
  <si>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</si>
  <si>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</si>
  <si>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</si>
  <si>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</si>
  <si>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</si>
  <si>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</si>
  <si>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</si>
  <si>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</si>
  <si>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</si>
  <si>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</si>
  <si>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</si>
  <si>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</si>
  <si>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</si>
  <si>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</si>
  <si>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</si>
  <si>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</si>
  <si>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</si>
  <si>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</si>
  <si>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</si>
  <si>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</si>
  <si>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</si>
  <si>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</si>
  <si>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</si>
  <si>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</si>
  <si>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</si>
  <si>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</si>
  <si>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</si>
  <si>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</si>
  <si>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</si>
  <si>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</si>
  <si>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</si>
  <si>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</si>
  <si>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</si>
  <si>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</si>
  <si>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</si>
  <si>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</si>
  <si>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</si>
  <si>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</si>
  <si>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</si>
  <si>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</si>
  <si>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</si>
  <si>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</si>
  <si>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</si>
  <si>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</si>
  <si>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</si>
  <si>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</si>
  <si>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</si>
  <si>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</si>
  <si>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</si>
  <si>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</si>
  <si>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</si>
  <si>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</si>
  <si>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</si>
  <si>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</si>
  <si>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</si>
  <si>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</si>
  <si>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</si>
  <si>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</si>
  <si>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</si>
  <si>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</si>
  <si>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</si>
  <si>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</si>
  <si>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</si>
  <si>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</si>
  <si>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</si>
  <si>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</si>
  <si>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</si>
  <si>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</si>
  <si>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</si>
  <si>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</si>
  <si>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</si>
  <si>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</si>
  <si>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</si>
  <si>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</si>
  <si>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</si>
  <si>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</si>
  <si>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</si>
  <si>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</si>
  <si>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</si>
  <si>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</si>
  <si>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</si>
  <si>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</si>
  <si>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</si>
  <si>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</si>
  <si>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</si>
  <si>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</si>
  <si>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</si>
  <si>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</si>
  <si>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</si>
  <si>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</si>
  <si>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</si>
  <si>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</si>
  <si>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</si>
  <si>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</si>
  <si>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</si>
  <si>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</si>
  <si>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</si>
  <si>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</si>
  <si>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</si>
  <si>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</si>
  <si>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</si>
  <si>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</si>
  <si>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</si>
  <si>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</si>
  <si>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</si>
  <si>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</si>
  <si>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</si>
  <si>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</si>
  <si>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</si>
  <si>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</si>
  <si>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</si>
  <si>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</si>
  <si>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</si>
  <si>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</si>
  <si>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</si>
  <si>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</si>
  <si>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</si>
  <si>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</si>
  <si>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</si>
  <si>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</si>
  <si>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</si>
  <si>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</si>
  <si>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</si>
  <si>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</si>
  <si>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</si>
  <si>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</si>
  <si>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</si>
  <si>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</si>
  <si>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</si>
  <si>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</si>
  <si>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</si>
  <si>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</si>
  <si>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</si>
  <si>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</si>
  <si>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</si>
  <si>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</si>
  <si>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</si>
  <si>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</si>
  <si>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</si>
  <si>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</si>
  <si>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</si>
  <si>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</si>
  <si>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</si>
  <si>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</si>
  <si>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</si>
  <si>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</si>
  <si>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</si>
  <si>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</si>
  <si>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</si>
  <si>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</si>
  <si>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</si>
  <si>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</si>
  <si>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</si>
  <si>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</si>
  <si>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</si>
  <si>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</si>
  <si>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</si>
  <si>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</si>
  <si>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</si>
  <si>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</si>
  <si>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</si>
  <si>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</si>
  <si>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</si>
  <si>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</si>
  <si>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</si>
  <si>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</si>
  <si>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</si>
  <si>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</si>
  <si>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</si>
  <si>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</si>
  <si>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</si>
  <si>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</si>
  <si>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</si>
  <si>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</si>
  <si>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</si>
  <si>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</si>
  <si>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</si>
  <si>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</si>
  <si>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</si>
  <si>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</si>
  <si>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</si>
  <si>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</si>
  <si>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</si>
  <si>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</si>
  <si>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</si>
  <si>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</si>
  <si>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</si>
  <si>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</si>
  <si>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</si>
  <si>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</si>
  <si>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</si>
  <si>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</si>
  <si>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</si>
  <si>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</si>
  <si>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</si>
  <si>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</si>
  <si>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</si>
  <si>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</si>
  <si>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</si>
  <si>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</si>
  <si>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</si>
  <si>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</si>
  <si>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</si>
  <si>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</si>
  <si>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</si>
  <si>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</si>
  <si>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</si>
  <si>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</si>
  <si>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</si>
  <si>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</si>
  <si>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</si>
  <si>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</si>
  <si>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</si>
  <si>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</si>
  <si>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</si>
  <si>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</si>
  <si>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</si>
  <si>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</si>
  <si>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</si>
  <si>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</si>
  <si>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</si>
  <si>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</si>
  <si>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</si>
  <si>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</si>
  <si>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</si>
  <si>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</si>
  <si>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</si>
  <si>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</si>
  <si>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</si>
  <si>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</si>
  <si>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</si>
  <si>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</si>
  <si>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</si>
  <si>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</si>
  <si>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</si>
  <si>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</si>
  <si>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</si>
  <si>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</si>
  <si>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</si>
  <si>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</si>
  <si>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</si>
  <si>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</si>
  <si>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</si>
  <si>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</si>
  <si>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</si>
  <si>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</si>
  <si>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</si>
  <si>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</si>
  <si>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</si>
  <si>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</si>
  <si>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</si>
  <si>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</si>
  <si>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</si>
  <si>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</si>
  <si>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</si>
  <si>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</si>
  <si>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</si>
  <si>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</si>
  <si>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</si>
  <si>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</si>
  <si>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</si>
  <si>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</si>
  <si>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</si>
  <si>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</si>
  <si>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</si>
  <si>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</si>
  <si>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</si>
  <si>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</si>
  <si>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</si>
  <si>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</si>
  <si>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</si>
  <si>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</si>
  <si>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</si>
  <si>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</si>
  <si>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</si>
  <si>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</si>
  <si>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</si>
  <si>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</si>
  <si>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</si>
  <si>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</si>
  <si>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</si>
  <si>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</si>
  <si>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</si>
  <si>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</si>
  <si>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</si>
  <si>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</si>
  <si>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</si>
  <si>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</si>
  <si>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</si>
  <si>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</si>
  <si>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</si>
  <si>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</si>
  <si>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</si>
  <si>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</si>
  <si>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</si>
  <si>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</si>
  <si>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</si>
  <si>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</si>
  <si>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</si>
  <si>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</si>
  <si>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</si>
  <si>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</si>
  <si>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</si>
  <si>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</si>
  <si>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</si>
  <si>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</si>
  <si>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</si>
  <si>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</si>
  <si>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</si>
  <si>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</si>
  <si>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</si>
  <si>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</si>
  <si>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</si>
  <si>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</si>
  <si>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</si>
  <si>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</si>
  <si>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</si>
  <si>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</si>
  <si>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</si>
  <si>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</si>
  <si>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</si>
  <si>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</si>
  <si>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</si>
  <si>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</si>
  <si>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</si>
  <si>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</si>
  <si>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</si>
  <si>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</si>
  <si>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</si>
  <si>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</si>
  <si>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</si>
  <si>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</si>
  <si>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</si>
  <si>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</si>
  <si>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</si>
  <si>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</si>
  <si>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</si>
  <si>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</si>
  <si>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</si>
  <si>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</si>
  <si>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</si>
  <si>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</si>
  <si>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</si>
  <si>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</si>
  <si>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</si>
  <si>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</si>
  <si>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</si>
  <si>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</si>
  <si>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</si>
  <si>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</si>
  <si>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</si>
  <si>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</si>
  <si>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</si>
  <si>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</si>
  <si>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</si>
  <si>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</si>
  <si>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</si>
  <si>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</si>
  <si>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</si>
  <si>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</si>
  <si>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</si>
  <si>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</si>
  <si>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</si>
  <si>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</si>
  <si>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</si>
  <si>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</si>
  <si>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</si>
  <si>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</si>
  <si>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</si>
  <si>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</si>
  <si>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</si>
  <si>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</si>
  <si>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</si>
  <si>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</si>
  <si>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</si>
  <si>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</si>
  <si>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</si>
  <si>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</si>
  <si>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</si>
  <si>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</si>
  <si>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</si>
  <si>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</si>
  <si>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</si>
  <si>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</si>
  <si>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</si>
  <si>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</si>
  <si>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</si>
  <si>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</si>
  <si>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</si>
  <si>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</si>
  <si>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</si>
  <si>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</si>
  <si>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</si>
  <si>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</si>
  <si>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</si>
  <si>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</si>
  <si>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</si>
  <si>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</si>
  <si>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</si>
  <si>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</si>
  <si>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</si>
  <si>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</si>
  <si>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</si>
  <si>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</si>
  <si>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</si>
  <si>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</si>
  <si>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</si>
  <si>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</si>
  <si>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</si>
  <si>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</si>
  <si>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</si>
  <si>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</si>
  <si>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</si>
  <si>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</si>
  <si>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</si>
  <si>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</si>
  <si>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</si>
  <si>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</si>
  <si>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</si>
  <si>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</si>
  <si>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</si>
  <si>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</si>
  <si>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</si>
  <si>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</si>
  <si>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</si>
  <si>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</si>
  <si>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</si>
  <si>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</si>
  <si>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</si>
  <si>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</si>
  <si>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</si>
  <si>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</si>
  <si>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</si>
  <si>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</si>
  <si>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</si>
  <si>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</si>
  <si>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</si>
  <si>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</si>
  <si>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</si>
  <si>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</si>
  <si>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</si>
  <si>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</si>
  <si>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</si>
  <si>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</si>
  <si>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</si>
  <si>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</si>
  <si>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</si>
  <si>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</si>
  <si>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</si>
  <si>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</si>
  <si>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</si>
  <si>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</si>
  <si>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</si>
  <si>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</si>
  <si>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</si>
  <si>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</si>
  <si>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</si>
  <si>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</si>
  <si>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</si>
  <si>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</si>
  <si>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</si>
  <si>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</si>
  <si>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</si>
  <si>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</si>
  <si>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</si>
  <si>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</si>
  <si>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</si>
  <si>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</si>
  <si>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</si>
  <si>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</si>
  <si>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</si>
  <si>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</si>
  <si>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</si>
  <si>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</si>
  <si>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</si>
  <si>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</si>
  <si>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</si>
  <si>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</si>
  <si>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</si>
  <si>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</si>
  <si>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</si>
  <si>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</si>
  <si>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</si>
  <si>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</si>
  <si>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</si>
  <si>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</si>
  <si>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</si>
  <si>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</si>
  <si>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</si>
  <si>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</si>
  <si>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</si>
  <si>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</si>
  <si>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</si>
  <si>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</si>
  <si>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</si>
  <si>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</si>
  <si>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</si>
  <si>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</si>
  <si>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</si>
  <si>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</si>
  <si>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</si>
  <si>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</si>
  <si>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</si>
  <si>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</si>
  <si>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</si>
  <si>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</si>
  <si>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</si>
  <si>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</si>
  <si>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</si>
  <si>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</si>
  <si>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</si>
  <si>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</si>
  <si>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</si>
  <si>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</si>
  <si>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</si>
  <si>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</si>
  <si>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</si>
  <si>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</si>
  <si>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</si>
  <si>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</si>
  <si>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</si>
  <si>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</si>
  <si>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</si>
  <si>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</si>
  <si>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</si>
  <si>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</si>
  <si>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</si>
  <si>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</si>
  <si>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</si>
  <si>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</si>
  <si>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</si>
  <si>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</si>
  <si>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</si>
  <si>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</si>
  <si>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</si>
  <si>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</si>
  <si>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</si>
  <si>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</si>
  <si>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</si>
  <si>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</si>
  <si>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</si>
  <si>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</si>
  <si>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</si>
  <si>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</si>
  <si>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</si>
  <si>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</si>
  <si>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</si>
  <si>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</si>
  <si>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</si>
  <si>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</si>
  <si>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</si>
  <si>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</si>
  <si>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</si>
  <si>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</si>
  <si>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</si>
  <si>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</si>
  <si>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</si>
  <si>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</si>
  <si>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</si>
  <si>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</si>
  <si>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</si>
  <si>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</si>
  <si>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</si>
  <si>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</si>
  <si>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</si>
  <si>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</si>
  <si>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</si>
  <si>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</si>
  <si>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</si>
  <si>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</si>
  <si>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</si>
  <si>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</si>
  <si>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</si>
  <si>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</si>
  <si>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</si>
  <si>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</si>
  <si>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</si>
  <si>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</si>
  <si>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</si>
  <si>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</si>
  <si>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</si>
  <si>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</si>
  <si>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</si>
  <si>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</si>
  <si>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</si>
  <si>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</si>
  <si>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</si>
  <si>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</si>
  <si>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</si>
  <si>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</si>
  <si>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</si>
  <si>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</si>
  <si>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</si>
  <si>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</si>
  <si>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</si>
  <si>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</si>
  <si>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</si>
  <si>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</si>
  <si>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</si>
  <si>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</si>
  <si>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</si>
  <si>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</si>
  <si>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</si>
  <si>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</si>
  <si>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</si>
  <si>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</si>
  <si>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</si>
  <si>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</si>
  <si>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</si>
  <si>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</si>
  <si>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</si>
  <si>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</si>
  <si>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</si>
  <si>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</si>
  <si>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</si>
  <si>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</si>
  <si>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</si>
  <si>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</si>
  <si>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</si>
  <si>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</si>
  <si>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</si>
  <si>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</si>
  <si>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</si>
  <si>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</si>
  <si>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</si>
  <si>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</si>
  <si>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</si>
  <si>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</si>
  <si>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</si>
  <si>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</si>
  <si>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</si>
  <si>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</si>
  <si>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</si>
  <si>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</si>
  <si>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</si>
  <si>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</si>
  <si>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</si>
  <si>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</si>
  <si>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</si>
  <si>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</si>
  <si>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</si>
  <si>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</si>
  <si>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</si>
  <si>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</si>
  <si>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</si>
  <si>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</si>
  <si>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</si>
  <si>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</si>
  <si>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</si>
  <si>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</si>
  <si>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</si>
  <si>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</si>
  <si>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</si>
  <si>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</si>
  <si>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</si>
  <si>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</si>
  <si>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</si>
  <si>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</si>
  <si>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</si>
  <si>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</si>
  <si>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</si>
  <si>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</si>
  <si>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</si>
  <si>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</si>
  <si>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</si>
  <si>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</si>
  <si>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</si>
  <si>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</si>
  <si>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</si>
  <si>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</si>
  <si>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</si>
  <si>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</si>
  <si>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</si>
  <si>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</si>
  <si>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</si>
  <si>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</si>
  <si>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</si>
  <si>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</si>
  <si>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</si>
  <si>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</si>
  <si>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</si>
  <si>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</si>
  <si>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</si>
  <si>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</si>
  <si>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</si>
  <si>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</si>
  <si>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</si>
  <si>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</si>
  <si>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</si>
  <si>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</si>
  <si>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</si>
  <si>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</si>
  <si>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</si>
  <si>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</si>
  <si>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</si>
  <si>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</si>
  <si>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</si>
  <si>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</si>
  <si>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</si>
  <si>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</si>
  <si>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</si>
  <si>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</si>
  <si>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</si>
  <si>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</si>
  <si>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</si>
  <si>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</si>
  <si>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</si>
  <si>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</si>
  <si>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</si>
  <si>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</si>
  <si>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</si>
  <si>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</si>
  <si>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</si>
  <si>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</si>
  <si>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</si>
  <si>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</si>
  <si>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</si>
  <si>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</si>
  <si>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</si>
  <si>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</si>
  <si>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</si>
  <si>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</si>
  <si>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</si>
  <si>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</si>
  <si>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</si>
  <si>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</si>
  <si>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</si>
  <si>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</si>
  <si>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</si>
  <si>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</si>
  <si>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</si>
  <si>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</si>
  <si>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</si>
  <si>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</si>
  <si>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</si>
  <si>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</si>
  <si>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</si>
  <si>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</si>
  <si>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</si>
  <si>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</si>
  <si>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</si>
  <si>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</si>
  <si>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</si>
  <si>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</si>
  <si>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</si>
  <si>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</si>
  <si>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</si>
  <si>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</si>
  <si>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</si>
  <si>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</si>
  <si>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</si>
  <si>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</si>
  <si>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</si>
  <si>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</si>
  <si>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</si>
  <si>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</si>
  <si>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</si>
  <si>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</si>
  <si>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</si>
  <si>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</si>
  <si>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</si>
  <si>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</si>
  <si>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</si>
  <si>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</si>
  <si>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</si>
  <si>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</si>
  <si>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</si>
  <si>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</si>
  <si>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</si>
  <si>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</si>
  <si>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</si>
  <si>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</si>
  <si>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</si>
  <si>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</si>
  <si>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</si>
  <si>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</si>
  <si>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</si>
  <si>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</si>
  <si>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</si>
  <si>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</si>
  <si>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</si>
  <si>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</si>
  <si>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</si>
  <si>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</si>
  <si>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</si>
  <si>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</si>
  <si>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</si>
  <si>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</si>
  <si>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</si>
  <si>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</si>
  <si>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</si>
  <si>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</si>
  <si>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</si>
  <si>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</si>
  <si>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</si>
  <si>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</si>
  <si>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</si>
  <si>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</si>
  <si>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</si>
  <si>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</si>
  <si>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</si>
  <si>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</si>
  <si>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</si>
  <si>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</si>
  <si>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</si>
  <si>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</si>
  <si>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</si>
  <si>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</si>
  <si>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</si>
  <si>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</si>
  <si>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</si>
  <si>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</si>
  <si>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</si>
  <si>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</si>
  <si>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</si>
  <si>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</si>
  <si>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</si>
  <si>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</si>
  <si>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</si>
  <si>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</si>
  <si>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</si>
  <si>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</si>
  <si>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</si>
  <si>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</si>
  <si>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</si>
  <si>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</si>
  <si>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</si>
  <si>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</si>
  <si>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</si>
  <si>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</si>
  <si>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</si>
  <si>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</si>
  <si>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</si>
  <si>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</si>
  <si>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</si>
  <si>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</si>
  <si>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</si>
  <si>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</si>
  <si>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</si>
  <si>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</si>
  <si>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</si>
  <si>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</si>
  <si>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</si>
  <si>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</si>
  <si>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</si>
  <si>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</si>
  <si>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</si>
  <si>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</si>
  <si>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</si>
  <si>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</si>
  <si>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</si>
  <si>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</si>
  <si>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</si>
  <si>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</si>
  <si>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</si>
  <si>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</si>
  <si>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</si>
  <si>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</si>
  <si>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</si>
  <si>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</si>
  <si>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</si>
  <si>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</si>
  <si>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</si>
  <si>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</si>
  <si>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</si>
  <si>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</si>
  <si>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</si>
  <si>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</si>
  <si>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</si>
  <si>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</si>
  <si>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</si>
  <si>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</si>
  <si>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</si>
  <si>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</si>
  <si>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</si>
  <si>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</si>
  <si>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</si>
  <si>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</si>
  <si>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</si>
  <si>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</si>
  <si>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</si>
  <si>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</si>
  <si>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</si>
  <si>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</si>
  <si>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</si>
  <si>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</si>
  <si>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</si>
  <si>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</si>
  <si>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</si>
  <si>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</si>
  <si>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</si>
  <si>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</si>
  <si>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</si>
  <si>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</si>
  <si>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</si>
  <si>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</si>
  <si>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</si>
  <si>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</si>
  <si>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</si>
  <si>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</si>
  <si>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</si>
  <si>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</si>
  <si>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</si>
  <si>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</si>
  <si>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</si>
  <si>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</si>
  <si>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</si>
  <si>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</si>
  <si>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</si>
  <si>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</si>
  <si>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</si>
  <si>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</si>
  <si>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</si>
  <si>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</si>
  <si>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</si>
  <si>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</si>
  <si>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</si>
  <si>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</si>
  <si>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</si>
  <si>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</si>
  <si>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</si>
  <si>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</si>
  <si>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</si>
  <si>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</si>
  <si>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</si>
  <si>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</si>
  <si>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</si>
  <si>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</si>
  <si>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</si>
  <si>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</si>
  <si>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</si>
  <si>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</si>
  <si>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</si>
  <si>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</si>
  <si>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</si>
  <si>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</si>
  <si>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</si>
  <si>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</si>
  <si>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</si>
  <si>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</si>
  <si>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</si>
  <si>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</si>
  <si>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</si>
  <si>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</si>
  <si>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</si>
  <si>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</si>
  <si>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</si>
  <si>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</si>
  <si>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</si>
  <si>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</si>
  <si>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</si>
  <si>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</si>
  <si>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</si>
  <si>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</si>
  <si>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</si>
  <si>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</si>
  <si>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</si>
  <si>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</si>
  <si>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</si>
  <si>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</si>
  <si>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</si>
  <si>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</si>
  <si>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</si>
  <si>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</si>
  <si>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</si>
  <si>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</si>
  <si>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</si>
  <si>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</si>
  <si>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</si>
  <si>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</si>
  <si>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</si>
  <si>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</si>
  <si>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</si>
  <si>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</si>
  <si>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</si>
  <si>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</si>
  <si>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</si>
  <si>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</si>
  <si>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</si>
  <si>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</si>
  <si>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</si>
  <si>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</si>
  <si>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</si>
  <si>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</si>
  <si>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</si>
  <si>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</si>
  <si>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</si>
  <si>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</si>
  <si>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</si>
  <si>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</si>
  <si>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</si>
  <si>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</si>
  <si>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</si>
  <si>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</si>
  <si>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</si>
  <si>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</si>
  <si>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</si>
  <si>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</si>
  <si>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</si>
  <si>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</si>
  <si>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</si>
  <si>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</si>
  <si>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</si>
  <si>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</si>
  <si>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</si>
  <si>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</si>
  <si>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</si>
  <si>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</si>
  <si>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</si>
  <si>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</si>
  <si>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</si>
  <si>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</si>
  <si>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</si>
  <si>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</si>
  <si>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</si>
  <si>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</si>
  <si>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</si>
  <si>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</si>
  <si>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</si>
  <si>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</si>
  <si>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</si>
  <si>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</si>
  <si>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</si>
  <si>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</si>
  <si>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</si>
  <si>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</si>
  <si>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</si>
  <si>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</si>
  <si>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</si>
  <si>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</si>
  <si>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</si>
  <si>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</si>
  <si>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</si>
  <si>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</si>
  <si>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</si>
  <si>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</si>
  <si>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</si>
  <si>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</si>
  <si>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</si>
  <si>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</si>
  <si>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</si>
  <si>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</si>
  <si>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</si>
  <si>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</si>
  <si>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</si>
  <si>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</si>
  <si>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</si>
  <si>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</si>
  <si>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</si>
  <si>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</si>
  <si>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</si>
  <si>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</si>
  <si>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</si>
  <si>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</si>
  <si>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</si>
  <si>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</si>
  <si>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</si>
  <si>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</si>
  <si>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</si>
  <si>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</si>
  <si>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</si>
  <si>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</si>
  <si>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</si>
  <si>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</si>
  <si>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</si>
  <si>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</si>
  <si>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</si>
  <si>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</si>
  <si>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</si>
  <si>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</si>
  <si>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</si>
  <si>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</si>
  <si>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</si>
  <si>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</si>
  <si>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</si>
  <si>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</si>
  <si>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</si>
  <si>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</si>
  <si>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</si>
  <si>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</si>
  <si>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</si>
  <si>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</si>
  <si>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</si>
  <si>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</si>
  <si>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</si>
  <si>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</si>
  <si>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</si>
  <si>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</si>
  <si>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</si>
  <si>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</si>
  <si>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</si>
  <si>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</si>
  <si>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</si>
  <si>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</si>
  <si>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</si>
  <si>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</si>
  <si>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</si>
  <si>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</si>
  <si>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</si>
  <si>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</si>
  <si>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</si>
  <si>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</si>
  <si>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</si>
  <si>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</si>
  <si>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</si>
  <si>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</si>
  <si>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</si>
  <si>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</si>
  <si>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</si>
  <si>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</si>
  <si>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</si>
  <si>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</si>
  <si>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</si>
  <si>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</si>
  <si>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</si>
  <si>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</si>
  <si>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</si>
  <si>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</si>
  <si>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</si>
  <si>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</si>
  <si>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</si>
  <si>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</si>
  <si>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</si>
  <si>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</si>
  <si>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</si>
  <si>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</si>
  <si>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</si>
  <si>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</si>
  <si>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</si>
  <si>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</si>
  <si>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</si>
  <si>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</si>
  <si>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</si>
  <si>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</si>
  <si>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</si>
  <si>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</si>
  <si>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</si>
  <si>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</si>
  <si>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</si>
  <si>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</si>
  <si>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</si>
  <si>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</si>
  <si>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</si>
  <si>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</si>
  <si>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</si>
  <si>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</si>
  <si>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</si>
  <si>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</si>
  <si>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</si>
  <si>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</si>
  <si>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</si>
  <si>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</si>
  <si>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</si>
  <si>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</si>
  <si>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</si>
  <si>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</si>
  <si>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</si>
  <si>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</si>
  <si>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</si>
  <si>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</si>
  <si>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</si>
  <si>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</si>
  <si>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</si>
  <si>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</si>
  <si>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</si>
  <si>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</si>
  <si>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</si>
  <si>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</si>
  <si>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</si>
  <si>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</si>
  <si>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</si>
  <si>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</si>
  <si>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</si>
  <si>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</si>
  <si>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</si>
  <si>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</si>
  <si>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</si>
  <si>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</si>
  <si>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</si>
  <si>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</si>
  <si>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</si>
  <si>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</si>
  <si>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</si>
  <si>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</si>
  <si>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</si>
  <si>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</si>
  <si>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</si>
  <si>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</si>
  <si>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</si>
  <si>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</si>
  <si>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</si>
  <si>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</si>
  <si>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</si>
  <si>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</si>
  <si>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</si>
  <si>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</si>
  <si>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</si>
  <si>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</si>
  <si>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</si>
  <si>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</si>
  <si>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</si>
  <si>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</si>
  <si>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</si>
  <si>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</si>
  <si>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</si>
  <si>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</si>
  <si>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</si>
  <si>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</si>
  <si>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</si>
  <si>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</si>
  <si>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</si>
  <si>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</si>
  <si>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</si>
  <si>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</si>
  <si>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</si>
  <si>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</si>
  <si>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</si>
  <si>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</si>
  <si>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</si>
  <si>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</si>
  <si>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</si>
  <si>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</si>
  <si>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</si>
  <si>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</si>
  <si>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</si>
  <si>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</si>
  <si>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</si>
  <si>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</si>
  <si>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</si>
  <si>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</si>
  <si>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</si>
  <si>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</si>
  <si>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</si>
  <si>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</si>
  <si>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</si>
  <si>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</si>
  <si>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</si>
  <si>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</si>
  <si>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</si>
  <si>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</si>
  <si>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</si>
  <si>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</si>
  <si>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</si>
  <si>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</si>
  <si>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</si>
  <si>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</si>
  <si>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</si>
  <si>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</si>
  <si>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</si>
  <si>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</si>
  <si>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</si>
  <si>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</si>
  <si>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</si>
  <si>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</si>
  <si>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</si>
  <si>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</si>
  <si>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</si>
  <si>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</si>
  <si>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</si>
  <si>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</si>
  <si>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</si>
  <si>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</si>
  <si>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</si>
  <si>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</si>
  <si>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</si>
  <si>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</si>
  <si>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</si>
  <si>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</si>
  <si>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</si>
  <si>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</si>
  <si>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</si>
  <si>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</si>
  <si>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</si>
  <si>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</si>
  <si>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</si>
  <si>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</si>
  <si>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</si>
  <si>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</si>
  <si>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</si>
  <si>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</si>
  <si>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</si>
  <si>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</si>
  <si>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</si>
  <si>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</si>
  <si>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</si>
  <si>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</si>
  <si>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</si>
  <si>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</si>
  <si>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</si>
  <si>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</si>
  <si>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</si>
  <si>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</si>
  <si>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</si>
  <si>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</si>
  <si>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</si>
  <si>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</si>
  <si>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</si>
  <si>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</si>
  <si>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</si>
  <si>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</si>
  <si>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</si>
  <si>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</si>
  <si>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</si>
  <si>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</si>
  <si>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</si>
  <si>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</si>
  <si>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</si>
  <si>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</si>
  <si>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</si>
  <si>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</si>
  <si>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</si>
  <si>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</si>
  <si>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</si>
  <si>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</si>
  <si>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</si>
  <si>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</si>
  <si>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</si>
  <si>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</si>
  <si>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</si>
  <si>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</si>
  <si>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</si>
  <si>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</si>
  <si>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</si>
  <si>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</si>
  <si>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</si>
  <si>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</si>
  <si>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</si>
  <si>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</si>
  <si>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</si>
  <si>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</si>
  <si>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</si>
  <si>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</si>
  <si>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</si>
  <si>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</si>
  <si>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</si>
  <si>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</si>
  <si>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</si>
  <si>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</si>
  <si>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</si>
  <si>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</si>
  <si>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</si>
  <si>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</si>
  <si>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</si>
  <si>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</si>
  <si>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</si>
  <si>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</si>
  <si>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</si>
  <si>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</si>
  <si>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</si>
  <si>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</si>
  <si>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</si>
  <si>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</si>
  <si>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</si>
  <si>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</si>
  <si>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</si>
  <si>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</si>
  <si>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</si>
  <si>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</si>
  <si>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</si>
  <si>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</si>
  <si>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</si>
  <si>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</si>
  <si>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</si>
  <si>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</si>
  <si>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</si>
  <si>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</si>
  <si>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</si>
  <si>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</si>
  <si>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</si>
  <si>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</si>
  <si>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</si>
  <si>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</si>
  <si>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</si>
  <si>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</si>
  <si>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</si>
  <si>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</si>
  <si>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</si>
  <si>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</si>
  <si>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</si>
  <si>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</si>
  <si>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</si>
  <si>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</si>
  <si>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</si>
  <si>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</si>
  <si>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</si>
  <si>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</si>
  <si>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</si>
  <si>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</si>
  <si>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</si>
  <si>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</si>
  <si>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</si>
  <si>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</si>
  <si>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</si>
  <si>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</si>
  <si>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</si>
  <si>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</si>
  <si>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</si>
  <si>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</si>
  <si>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</si>
  <si>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</si>
  <si>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</si>
  <si>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</si>
  <si>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</si>
  <si>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</si>
  <si>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</si>
  <si>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</si>
  <si>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</si>
  <si>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</si>
  <si>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</si>
  <si>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</si>
  <si>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</si>
  <si>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</si>
  <si>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</si>
  <si>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</si>
  <si>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</si>
  <si>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</si>
  <si>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</si>
  <si>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</si>
  <si>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</si>
  <si>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</si>
  <si>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</si>
  <si>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</si>
  <si>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</si>
  <si>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</si>
  <si>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</si>
  <si>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</si>
  <si>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</si>
  <si>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</si>
  <si>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</si>
  <si>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</si>
  <si>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</si>
  <si>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</si>
  <si>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</si>
  <si>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</si>
  <si>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</si>
  <si>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</si>
  <si>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</si>
  <si>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</si>
  <si>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</si>
  <si>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</si>
  <si>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</si>
  <si>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</si>
  <si>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</si>
  <si>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</si>
  <si>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</si>
  <si>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</si>
  <si>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</si>
  <si>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</si>
  <si>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</si>
  <si>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</si>
  <si>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</si>
  <si>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</si>
  <si>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</si>
  <si>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</si>
  <si>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</si>
  <si>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</si>
  <si>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</si>
  <si>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</si>
  <si>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</si>
  <si>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</si>
  <si>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</si>
  <si>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</si>
  <si>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</si>
  <si>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</si>
  <si>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</si>
  <si>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</si>
  <si>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</si>
  <si>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</si>
  <si>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</si>
  <si>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</si>
  <si>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</si>
  <si>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</si>
  <si>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</si>
  <si>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</si>
  <si>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</si>
  <si>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</si>
  <si>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</si>
  <si>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</si>
  <si>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</si>
  <si>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</si>
  <si>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</si>
  <si>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</si>
  <si>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</si>
  <si>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</si>
  <si>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</si>
  <si>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</si>
  <si>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</si>
  <si>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</si>
  <si>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</si>
  <si>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</si>
  <si>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</si>
  <si>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</si>
  <si>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</si>
  <si>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</si>
  <si>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</si>
  <si>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</si>
  <si>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</si>
  <si>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</si>
  <si>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</si>
  <si>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</si>
  <si>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</si>
  <si>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</si>
  <si>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</si>
  <si>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</si>
  <si>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</si>
  <si>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</si>
  <si>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</si>
  <si>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</si>
  <si>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</si>
  <si>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</si>
  <si>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</si>
  <si>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</si>
  <si>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</si>
  <si>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</si>
  <si>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</si>
  <si>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</si>
  <si>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</si>
  <si>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</si>
  <si>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</si>
  <si>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</si>
  <si>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</si>
  <si>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</si>
  <si>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</si>
  <si>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</si>
  <si>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</si>
  <si>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</si>
  <si>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</si>
  <si>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</si>
  <si>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</si>
  <si>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</si>
  <si>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</si>
  <si>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</si>
  <si>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</si>
  <si>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</si>
  <si>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</si>
  <si>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</si>
  <si>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</si>
  <si>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</si>
  <si>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</si>
  <si>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</si>
  <si>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</si>
  <si>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</si>
  <si>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</si>
  <si>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</si>
  <si>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</si>
  <si>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</si>
  <si>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</si>
  <si>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</si>
  <si>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</si>
  <si>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</si>
  <si>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</si>
  <si>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</si>
  <si>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</si>
  <si>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</si>
  <si>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</si>
  <si>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</si>
  <si>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</si>
  <si>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</si>
  <si>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</si>
  <si>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</si>
  <si>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</si>
  <si>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</si>
  <si>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</si>
  <si>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</si>
  <si>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</si>
  <si>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</si>
  <si>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</si>
  <si>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</si>
  <si>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</si>
  <si>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</si>
  <si>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</si>
  <si>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</si>
  <si>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</si>
  <si>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</si>
  <si>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</si>
  <si>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</si>
  <si>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</si>
  <si>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</si>
  <si>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</si>
  <si>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</si>
  <si>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</si>
  <si>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</si>
  <si>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</si>
  <si>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</si>
  <si>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</si>
  <si>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</si>
  <si>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</si>
  <si>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</si>
  <si>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</si>
  <si>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</si>
  <si>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</si>
  <si>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</si>
  <si>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</si>
  <si>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</si>
  <si>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</si>
  <si>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</si>
  <si>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</si>
  <si>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</si>
  <si>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</si>
  <si>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</si>
  <si>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</si>
  <si>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</si>
  <si>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</si>
  <si>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</si>
  <si>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</si>
  <si>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</si>
  <si>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</si>
  <si>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</si>
  <si>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</si>
  <si>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</si>
  <si>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</si>
  <si>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</si>
  <si>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</si>
  <si>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</si>
  <si>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</si>
  <si>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</si>
  <si>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</si>
  <si>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</si>
  <si>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</si>
  <si>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</si>
  <si>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</si>
  <si>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</si>
  <si>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</si>
  <si>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</si>
  <si>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</si>
  <si>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</si>
  <si>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</si>
  <si>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</si>
  <si>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</si>
  <si>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</si>
  <si>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</si>
  <si>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</si>
  <si>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</si>
  <si>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</si>
  <si>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</si>
  <si>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</si>
  <si>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</si>
  <si>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</si>
  <si>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</si>
  <si>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</si>
  <si>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</si>
  <si>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</si>
  <si>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</si>
  <si>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</si>
  <si>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</si>
  <si>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</si>
  <si>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</si>
  <si>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</si>
  <si>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</si>
  <si>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</si>
  <si>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</si>
  <si>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</si>
  <si>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</si>
  <si>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</si>
  <si>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</si>
  <si>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</si>
  <si>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</si>
  <si>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</si>
  <si>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</si>
  <si>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</si>
  <si>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</si>
  <si>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</si>
  <si>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</si>
  <si>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</si>
  <si>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</si>
  <si>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</si>
  <si>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</si>
  <si>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</si>
  <si>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</si>
  <si>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</si>
  <si>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</si>
  <si>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</si>
  <si>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</si>
  <si>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</si>
  <si>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</si>
  <si>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</si>
  <si>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</si>
  <si>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</si>
  <si>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</si>
  <si>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</si>
  <si>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</si>
  <si>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</si>
  <si>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</si>
  <si>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</si>
  <si>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</si>
  <si>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</si>
  <si>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</si>
  <si>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</si>
  <si>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</si>
  <si>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</si>
  <si>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</si>
  <si>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</si>
  <si>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</si>
  <si>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</si>
  <si>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</si>
  <si>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</si>
  <si>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</si>
  <si>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</si>
  <si>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</si>
  <si>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</si>
  <si>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</si>
  <si>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</si>
  <si>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</si>
  <si>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</si>
  <si>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</si>
  <si>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</si>
  <si>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</si>
  <si>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</si>
  <si>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</si>
  <si>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</si>
  <si>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</si>
  <si>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</si>
  <si>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</si>
  <si>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</si>
  <si>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</si>
  <si>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</si>
  <si>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</si>
  <si>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</si>
  <si>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</si>
  <si>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</si>
  <si>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</si>
  <si>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</si>
  <si>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</si>
  <si>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</si>
  <si>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</si>
  <si>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</si>
  <si>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</si>
  <si>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</si>
  <si>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</si>
  <si>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</si>
  <si>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</si>
  <si>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</si>
  <si>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</si>
  <si>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</si>
  <si>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</si>
  <si>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</si>
  <si>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</si>
  <si>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</si>
  <si>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</si>
  <si>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</si>
  <si>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</si>
  <si>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</si>
  <si>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</si>
  <si>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</si>
  <si>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</si>
  <si>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</si>
  <si>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</si>
  <si>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</si>
  <si>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</si>
  <si>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</si>
  <si>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</si>
  <si>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</si>
  <si>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</si>
  <si>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</si>
  <si>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</si>
  <si>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</si>
  <si>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</si>
  <si>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</si>
  <si>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</si>
  <si>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</si>
  <si>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</si>
  <si>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</si>
  <si>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</si>
  <si>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</si>
  <si>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</si>
  <si>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</si>
  <si>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</si>
  <si>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</si>
  <si>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</si>
  <si>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</si>
  <si>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</si>
  <si>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</si>
  <si>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</si>
  <si>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</si>
  <si>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</si>
  <si>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</si>
  <si>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</si>
  <si>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</si>
  <si>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</si>
  <si>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</si>
  <si>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</si>
  <si>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</si>
  <si>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</si>
  <si>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</si>
  <si>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</si>
  <si>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</si>
  <si>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</si>
  <si>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</si>
  <si>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</si>
  <si>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</si>
  <si>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</si>
  <si>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</si>
  <si>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</si>
  <si>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</si>
  <si>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</si>
  <si>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</si>
  <si>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</si>
  <si>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</si>
  <si>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</si>
  <si>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</si>
  <si>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</si>
  <si>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</si>
  <si>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</si>
  <si>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</si>
  <si>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</si>
  <si>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</si>
  <si>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</si>
  <si>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</si>
  <si>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</si>
  <si>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</si>
  <si>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</si>
  <si>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</si>
  <si>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</si>
  <si>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</si>
  <si>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</si>
  <si>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</si>
  <si>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</si>
  <si>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</si>
  <si>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</si>
  <si>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</si>
  <si>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</si>
  <si>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</si>
  <si>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</si>
  <si>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</si>
  <si>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</si>
  <si>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</si>
  <si>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</si>
  <si>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</si>
  <si>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</si>
  <si>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</si>
  <si>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</si>
  <si>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</si>
  <si>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</si>
  <si>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</si>
  <si>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</si>
  <si>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</si>
  <si>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</si>
  <si>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</si>
  <si>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</si>
  <si>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</si>
  <si>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</si>
  <si>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</si>
  <si>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</si>
  <si>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</si>
  <si>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</si>
  <si>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</si>
  <si>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</si>
  <si>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</si>
  <si>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</si>
  <si>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</si>
  <si>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</si>
  <si>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</si>
  <si>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</si>
  <si>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</si>
  <si>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</si>
  <si>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</si>
  <si>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</si>
  <si>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</si>
  <si>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</si>
  <si>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</si>
  <si>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</si>
  <si>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</si>
  <si>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</si>
  <si>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</si>
  <si>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</si>
  <si>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</si>
  <si>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</si>
  <si>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</si>
  <si>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</si>
  <si>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</si>
  <si>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</si>
  <si>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</si>
  <si>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</si>
  <si>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</si>
  <si>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</si>
  <si>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</si>
  <si>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</si>
  <si>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</si>
  <si>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</si>
  <si>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</si>
  <si>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</si>
  <si>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</si>
  <si>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</si>
  <si>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</si>
  <si>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</si>
  <si>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</si>
  <si>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</si>
  <si>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</si>
  <si>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</si>
  <si>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</si>
  <si>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</si>
  <si>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</si>
  <si>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</si>
  <si>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</si>
  <si>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</si>
  <si>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</si>
  <si>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</si>
  <si>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</si>
  <si>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</si>
  <si>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</si>
  <si>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</si>
  <si>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</si>
  <si>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</si>
  <si>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</si>
  <si>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</si>
  <si>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</si>
  <si>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</si>
  <si>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</si>
  <si>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</si>
  <si>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</si>
  <si>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</si>
  <si>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</si>
  <si>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</si>
  <si>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</si>
  <si>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</si>
  <si>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</si>
  <si>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</si>
  <si>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</si>
  <si>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</si>
  <si>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</si>
  <si>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</si>
  <si>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</si>
  <si>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</si>
  <si>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</si>
  <si>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</si>
  <si>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</si>
  <si>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</si>
  <si>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</si>
  <si>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</si>
  <si>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</si>
  <si>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</si>
  <si>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</si>
  <si>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</si>
  <si>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</si>
  <si>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</si>
  <si>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</si>
  <si>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</si>
  <si>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</si>
  <si>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</si>
  <si>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</si>
  <si>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</si>
  <si>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</si>
  <si>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</si>
  <si>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</si>
  <si>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</si>
  <si>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</si>
  <si>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</si>
  <si>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</si>
  <si>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</si>
  <si>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</si>
  <si>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</si>
  <si>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</si>
  <si>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</si>
  <si>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</si>
  <si>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</si>
  <si>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</si>
  <si>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</si>
  <si>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</si>
  <si>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</si>
  <si>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</si>
  <si>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</si>
  <si>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</si>
  <si>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</si>
  <si>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</si>
  <si>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</si>
  <si>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</si>
  <si>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</si>
  <si>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</si>
  <si>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</si>
  <si>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</si>
  <si>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</si>
  <si>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</si>
  <si>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</si>
  <si>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</si>
  <si>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</si>
  <si>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</si>
  <si>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</si>
  <si>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</si>
  <si>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</si>
  <si>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</si>
  <si>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</si>
  <si>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</si>
  <si>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</si>
  <si>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</si>
  <si>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</si>
  <si>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</si>
  <si>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</si>
  <si>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</si>
  <si>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</si>
  <si>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</si>
  <si>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</si>
  <si>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</si>
  <si>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</si>
  <si>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</si>
  <si>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</si>
  <si>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</si>
  <si>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</si>
  <si>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</si>
  <si>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</si>
  <si>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</si>
  <si>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</si>
  <si>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</si>
  <si>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</si>
  <si>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</si>
  <si>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</si>
  <si>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</si>
  <si>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</si>
  <si>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</si>
  <si>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</si>
  <si>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</si>
  <si>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</si>
  <si>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</si>
  <si>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</si>
  <si>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</si>
  <si>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</si>
  <si>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</si>
  <si>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</si>
  <si>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</si>
  <si>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</si>
  <si>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</si>
  <si>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</si>
  <si>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</si>
  <si>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</si>
  <si>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</si>
  <si>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</si>
  <si>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</si>
  <si>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</si>
  <si>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</si>
  <si>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</si>
  <si>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</si>
  <si>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</si>
  <si>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</si>
  <si>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</si>
  <si>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</si>
  <si>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</si>
  <si>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</si>
  <si>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</si>
  <si>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</si>
  <si>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</si>
  <si>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</si>
  <si>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</si>
  <si>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</si>
  <si>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</si>
  <si>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</si>
  <si>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</si>
  <si>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</si>
  <si>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</si>
  <si>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</si>
  <si>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</si>
  <si>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</si>
  <si>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</si>
  <si>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</si>
  <si>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</si>
  <si>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</si>
  <si>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</si>
  <si>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</si>
  <si>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</si>
  <si>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</si>
  <si>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</si>
  <si>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</si>
  <si>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</si>
  <si>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</si>
  <si>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</si>
  <si>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</si>
  <si>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</si>
  <si>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</si>
  <si>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</si>
  <si>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</si>
  <si>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</si>
  <si>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</si>
  <si>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</si>
  <si>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</si>
  <si>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</si>
  <si>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</si>
  <si>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</si>
  <si>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</si>
  <si>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</si>
  <si>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</si>
  <si>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</si>
  <si>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</si>
  <si>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</si>
  <si>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</si>
  <si>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</si>
  <si>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</si>
  <si>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</si>
  <si>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</si>
  <si>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</si>
  <si>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</si>
  <si>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</si>
  <si>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</si>
  <si>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</si>
  <si>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</si>
  <si>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</si>
  <si>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</si>
  <si>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</si>
  <si>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</si>
  <si>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</si>
  <si>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</si>
  <si>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</si>
  <si>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</si>
  <si>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</si>
  <si>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</si>
  <si>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</si>
  <si>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</si>
  <si>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</si>
  <si>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</si>
  <si>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</si>
  <si>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</si>
  <si>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</si>
  <si>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</si>
  <si>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</si>
  <si>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</si>
  <si>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</si>
  <si>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</si>
  <si>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</si>
  <si>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</si>
  <si>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</si>
  <si>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</si>
  <si>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</si>
  <si>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</si>
  <si>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</si>
  <si>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</si>
  <si>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</si>
  <si>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</si>
  <si>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</si>
  <si>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</si>
  <si>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</si>
  <si>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</si>
  <si>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</si>
  <si>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</si>
  <si>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</si>
  <si>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</si>
  <si>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</si>
  <si>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</si>
  <si>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</si>
  <si>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</si>
  <si>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</si>
  <si>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</si>
  <si>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</si>
  <si>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</si>
  <si>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</si>
  <si>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</si>
  <si>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</si>
  <si>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</si>
  <si>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</si>
  <si>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</si>
  <si>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</si>
  <si>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</si>
  <si>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</si>
  <si>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</si>
  <si>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</si>
  <si>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</si>
  <si>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</si>
  <si>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</si>
  <si>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</si>
  <si>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</si>
  <si>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</si>
  <si>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</si>
  <si>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</si>
  <si>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</si>
  <si>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</si>
  <si>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</si>
  <si>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</si>
  <si>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</si>
  <si>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</si>
  <si>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</si>
  <si>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</si>
  <si>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</si>
  <si>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</si>
  <si>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</si>
  <si>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</si>
  <si>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</si>
  <si>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</si>
  <si>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</si>
  <si>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</si>
  <si>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</si>
  <si>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</si>
  <si>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</si>
  <si>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</si>
  <si>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</si>
  <si>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</si>
  <si>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</si>
  <si>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</si>
  <si>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</si>
  <si>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</si>
  <si>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</si>
  <si>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</si>
  <si>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</si>
  <si>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</si>
  <si>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</si>
  <si>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</si>
  <si>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</si>
  <si>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</si>
  <si>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</si>
  <si>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</si>
  <si>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</si>
  <si>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</si>
  <si>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</si>
  <si>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</si>
  <si>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</si>
  <si>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</si>
  <si>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</si>
  <si>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</si>
  <si>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</si>
  <si>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</si>
  <si>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</si>
  <si>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</si>
  <si>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</si>
  <si>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</si>
  <si>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</si>
  <si>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</si>
  <si>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</si>
  <si>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</si>
  <si>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</si>
  <si>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</si>
  <si>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</si>
  <si>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</si>
  <si>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</si>
  <si>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</si>
  <si>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</si>
  <si>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</si>
  <si>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</si>
  <si>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</si>
  <si>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</si>
  <si>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</si>
  <si>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</si>
  <si>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</si>
  <si>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</si>
  <si>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</si>
  <si>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</si>
  <si>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</si>
  <si>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</si>
  <si>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</si>
  <si>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</si>
  <si>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</si>
  <si>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</si>
  <si>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</si>
  <si>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</si>
  <si>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</si>
  <si>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</si>
  <si>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</si>
  <si>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</si>
  <si>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</si>
  <si>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</si>
  <si>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</si>
  <si>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</si>
  <si>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</si>
  <si>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</si>
  <si>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</si>
  <si>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</si>
  <si>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</si>
  <si>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</si>
  <si>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</si>
  <si>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</si>
  <si>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</si>
  <si>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</si>
  <si>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</si>
  <si>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</si>
  <si>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</si>
  <si>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</si>
  <si>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</si>
  <si>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</si>
  <si>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</si>
  <si>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</si>
  <si>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</si>
  <si>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</si>
  <si>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</si>
  <si>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</si>
  <si>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</si>
  <si>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</si>
  <si>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</si>
  <si>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</si>
  <si>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</si>
  <si>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</si>
  <si>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</si>
  <si>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</si>
  <si>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</si>
  <si>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</si>
  <si>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</si>
  <si>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</si>
  <si>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</si>
  <si>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</si>
  <si>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</si>
  <si>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</si>
  <si>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</si>
  <si>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</si>
  <si>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</si>
  <si>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</si>
  <si>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</si>
  <si>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</si>
  <si>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</si>
  <si>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</si>
  <si>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</si>
  <si>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</si>
  <si>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</si>
  <si>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</si>
  <si>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</si>
  <si>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</si>
  <si>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</si>
  <si>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</si>
  <si>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</si>
  <si>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</si>
  <si>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</si>
  <si>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</si>
  <si>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</si>
  <si>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</si>
  <si>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</si>
  <si>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</si>
  <si>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</si>
  <si>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</si>
  <si>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</si>
  <si>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</si>
  <si>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</si>
  <si>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</si>
  <si>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</si>
  <si>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</si>
  <si>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</si>
  <si>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</si>
  <si>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</si>
  <si>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</si>
  <si>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</si>
  <si>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</si>
  <si>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</si>
  <si>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</si>
  <si>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</si>
  <si>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</si>
  <si>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</si>
  <si>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</si>
  <si>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</si>
  <si>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</si>
  <si>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</si>
  <si>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</si>
  <si>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</si>
  <si>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</si>
  <si>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</si>
  <si>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</si>
  <si>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</si>
  <si>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</si>
  <si>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</si>
  <si>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</si>
  <si>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</si>
  <si>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</si>
  <si>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</si>
  <si>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</si>
  <si>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</si>
  <si>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</si>
  <si>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</si>
  <si>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</si>
  <si>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</si>
  <si>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</si>
  <si>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</si>
  <si>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</si>
  <si>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</si>
  <si>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</si>
  <si>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</si>
  <si>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</si>
  <si>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</si>
  <si>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</si>
  <si>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</si>
  <si>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</si>
  <si>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</si>
  <si>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</si>
  <si>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</si>
  <si>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</si>
  <si>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</si>
  <si>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</si>
  <si>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</si>
  <si>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</si>
  <si>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</si>
  <si>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</si>
  <si>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</si>
  <si>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</si>
  <si>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</si>
  <si>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</si>
  <si>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</si>
  <si>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</si>
  <si>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</si>
  <si>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</si>
  <si>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</si>
  <si>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</si>
  <si>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</si>
  <si>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</si>
  <si>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</si>
  <si>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</si>
  <si>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</si>
  <si>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</si>
  <si>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</si>
  <si>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</si>
  <si>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</si>
  <si>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</si>
  <si>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</si>
  <si>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</si>
  <si>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</si>
  <si>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</si>
  <si>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</si>
  <si>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</si>
  <si>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</si>
  <si>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</si>
  <si>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</si>
  <si>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</si>
  <si>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</si>
  <si>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</si>
  <si>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</si>
  <si>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</si>
  <si>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</si>
  <si>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</si>
  <si>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</si>
  <si>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</si>
  <si>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</si>
  <si>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</si>
  <si>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</si>
  <si>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</si>
  <si>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</si>
  <si>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</si>
  <si>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</si>
  <si>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</si>
  <si>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</si>
  <si>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</si>
  <si>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</si>
  <si>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</si>
  <si>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</si>
  <si>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</si>
  <si>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</si>
  <si>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</si>
  <si>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</si>
  <si>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</si>
  <si>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</si>
  <si>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</si>
  <si>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</si>
  <si>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</si>
  <si>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</si>
  <si>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</si>
  <si>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</si>
  <si>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</si>
  <si>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</si>
  <si>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</si>
  <si>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</si>
  <si>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</si>
  <si>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</si>
  <si>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</si>
  <si>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</si>
  <si>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</si>
  <si>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</si>
  <si>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</si>
  <si>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</si>
  <si>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</si>
  <si>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</si>
  <si>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</si>
  <si>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</si>
  <si>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</si>
  <si>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</si>
  <si>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</si>
  <si>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</si>
  <si>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</si>
  <si>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</si>
  <si>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</si>
  <si>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</si>
  <si>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</si>
  <si>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</si>
  <si>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</si>
  <si>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</si>
  <si>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</si>
  <si>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</si>
  <si>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</si>
  <si>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</si>
  <si>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</si>
  <si>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</si>
  <si>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</si>
  <si>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</si>
  <si>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</si>
  <si>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</si>
  <si>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</si>
  <si>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</si>
  <si>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</si>
  <si>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</si>
  <si>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</si>
  <si>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</si>
  <si>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</si>
  <si>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</si>
  <si>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</si>
  <si>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</si>
  <si>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</si>
  <si>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</si>
  <si>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</si>
  <si>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</si>
  <si>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</si>
  <si>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</si>
  <si>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</si>
  <si>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</si>
  <si>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</si>
  <si>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</si>
  <si>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</si>
  <si>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</si>
  <si>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</si>
  <si>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</si>
  <si>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</si>
  <si>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</si>
  <si>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</si>
  <si>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</si>
  <si>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</si>
  <si>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</si>
  <si>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</si>
  <si>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</si>
  <si>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</si>
  <si>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</si>
  <si>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</si>
  <si>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</si>
  <si>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</si>
  <si>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</si>
  <si>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</si>
  <si>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</si>
  <si>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</si>
  <si>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</si>
  <si>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</si>
  <si>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</si>
  <si>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</si>
  <si>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</si>
  <si>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</si>
  <si>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</si>
  <si>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</si>
  <si>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</si>
  <si>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</si>
  <si>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</si>
  <si>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</si>
  <si>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</si>
  <si>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</si>
  <si>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</si>
  <si>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</si>
  <si>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</si>
  <si>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</si>
  <si>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</si>
  <si>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</si>
  <si>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</si>
  <si>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</si>
  <si>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</si>
  <si>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</si>
  <si>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</si>
  <si>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</si>
  <si>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</si>
  <si>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</si>
  <si>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</si>
  <si>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</si>
  <si>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</si>
  <si>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</si>
  <si>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</si>
  <si>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</si>
  <si>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</si>
  <si>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</si>
  <si>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</si>
  <si>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</si>
  <si>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</si>
  <si>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</si>
  <si>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</si>
  <si>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</si>
  <si>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</si>
  <si>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</si>
  <si>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</si>
  <si>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</si>
  <si>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</si>
  <si>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</si>
  <si>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</si>
  <si>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</si>
  <si>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</si>
  <si>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</si>
  <si>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</si>
  <si>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</si>
  <si>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</si>
  <si>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</si>
  <si>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</si>
  <si>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</si>
  <si>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</si>
  <si>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</si>
  <si>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</si>
  <si>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</si>
  <si>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</si>
  <si>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</si>
  <si>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</si>
  <si>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</si>
  <si>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</si>
  <si>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</si>
  <si>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</si>
  <si>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</si>
  <si>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</si>
  <si>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</si>
  <si>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</si>
  <si>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</si>
  <si>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</si>
  <si>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</si>
  <si>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</si>
  <si>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</si>
  <si>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</si>
  <si>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</si>
  <si>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</si>
  <si>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</si>
  <si>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</si>
  <si>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</si>
  <si>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</si>
  <si>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</si>
  <si>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</si>
  <si>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</si>
  <si>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</si>
  <si>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</si>
  <si>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</si>
  <si>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</si>
  <si>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</si>
  <si>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</si>
  <si>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</si>
  <si>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</si>
  <si>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</si>
  <si>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</si>
  <si>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</si>
  <si>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</si>
  <si>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</si>
  <si>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</si>
  <si>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</si>
  <si>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</si>
  <si>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</si>
  <si>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</si>
  <si>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</si>
  <si>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</si>
  <si>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</si>
  <si>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</si>
  <si>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</si>
  <si>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</si>
  <si>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</si>
  <si>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</si>
  <si>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</si>
  <si>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</si>
  <si>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</si>
  <si>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</si>
  <si>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</si>
  <si>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</si>
  <si>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</si>
  <si>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</si>
  <si>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</si>
  <si>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</si>
  <si>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</si>
  <si>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</si>
  <si>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</si>
  <si>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</si>
  <si>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</si>
  <si>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</si>
  <si>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</si>
  <si>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</si>
  <si>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</si>
  <si>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</si>
  <si>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</si>
  <si>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</si>
  <si>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</si>
  <si>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</si>
  <si>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</si>
  <si>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</si>
  <si>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</si>
  <si>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</si>
  <si>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</si>
  <si>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</si>
  <si>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</si>
  <si>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</si>
  <si>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</si>
  <si>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</si>
  <si>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</si>
  <si>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</si>
  <si>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</si>
  <si>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</si>
  <si>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</si>
  <si>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</si>
  <si>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</si>
  <si>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</si>
  <si>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</si>
  <si>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</si>
  <si>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</si>
  <si>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</si>
  <si>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</si>
  <si>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</si>
  <si>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</si>
  <si>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</si>
  <si>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</si>
  <si>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</si>
  <si>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</si>
  <si>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</si>
  <si>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</si>
  <si>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</si>
  <si>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</si>
  <si>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</si>
  <si>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</si>
  <si>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</si>
  <si>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</si>
  <si>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</si>
  <si>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</si>
  <si>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</si>
  <si>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</si>
  <si>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</si>
  <si>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</si>
  <si>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</si>
  <si>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</si>
  <si>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</si>
  <si>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</si>
  <si>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</si>
  <si>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</si>
  <si>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</si>
  <si>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</si>
  <si>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</si>
  <si>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</si>
  <si>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</si>
  <si>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</si>
  <si>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</si>
  <si>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</si>
  <si>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</si>
  <si>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</si>
  <si>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</si>
  <si>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</si>
  <si>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</si>
  <si>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</si>
  <si>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</si>
  <si>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</si>
  <si>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</si>
  <si>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</si>
  <si>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</si>
  <si>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</si>
  <si>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</si>
  <si>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</si>
  <si>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</si>
  <si>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</si>
  <si>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</si>
  <si>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</si>
  <si>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</si>
  <si>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</si>
  <si>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</si>
  <si>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</si>
  <si>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</si>
  <si>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</si>
  <si>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</si>
  <si>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</si>
  <si>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</si>
  <si>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</si>
  <si>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</si>
  <si>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</si>
  <si>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</si>
  <si>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</si>
  <si>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</si>
  <si>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</si>
  <si>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</si>
  <si>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</si>
  <si>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</si>
  <si>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</si>
  <si>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</si>
  <si>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</si>
  <si>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</si>
  <si>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</si>
  <si>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</si>
  <si>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</si>
  <si>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</si>
  <si>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</si>
  <si>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</si>
  <si>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</si>
  <si>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</si>
  <si>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</si>
  <si>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</si>
  <si>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</si>
  <si>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</si>
  <si>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</si>
  <si>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</si>
  <si>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</si>
  <si>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</si>
  <si>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</si>
  <si>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</si>
  <si>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</si>
  <si>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</si>
  <si>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</si>
  <si>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</si>
  <si>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</si>
  <si>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</si>
  <si>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</si>
  <si>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</si>
  <si>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</si>
  <si>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</si>
  <si>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</si>
  <si>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</si>
  <si>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</si>
  <si>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</si>
  <si>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</si>
  <si>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</si>
  <si>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</si>
  <si>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</si>
  <si>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</si>
  <si>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</si>
  <si>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</si>
  <si>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</si>
  <si>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</si>
  <si>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</si>
  <si>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</si>
  <si>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</si>
  <si>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</si>
  <si>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</si>
  <si>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</si>
  <si>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</si>
  <si>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</si>
  <si>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</si>
  <si>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</si>
  <si>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</si>
  <si>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</si>
  <si>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</si>
  <si>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</si>
  <si>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</si>
  <si>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</si>
  <si>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</si>
  <si>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</si>
  <si>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</si>
  <si>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</si>
  <si>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</si>
  <si>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</si>
  <si>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</si>
  <si>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</si>
  <si>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</si>
  <si>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</si>
  <si>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</si>
  <si>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</si>
  <si>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</si>
  <si>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</si>
  <si>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</si>
  <si>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</si>
  <si>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</si>
  <si>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</si>
  <si>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</si>
  <si>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</si>
  <si>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</si>
  <si>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</si>
  <si>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</si>
  <si>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</si>
  <si>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</si>
  <si>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</si>
  <si>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</si>
  <si>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</si>
  <si>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</si>
  <si>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</si>
  <si>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</si>
  <si>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</si>
  <si>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</si>
  <si>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</si>
  <si>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</si>
  <si>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</si>
  <si>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</si>
  <si>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</si>
  <si>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</si>
  <si>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</si>
  <si>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</si>
  <si>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</si>
  <si>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</si>
  <si>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</si>
  <si>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</si>
  <si>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</si>
  <si>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</si>
  <si>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</si>
  <si>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</si>
  <si>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</si>
  <si>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</si>
  <si>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</si>
  <si>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</si>
  <si>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</si>
  <si>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</si>
  <si>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</si>
  <si>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</si>
  <si>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</si>
  <si>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</si>
  <si>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</si>
  <si>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</si>
  <si>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</si>
  <si>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</si>
  <si>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</si>
  <si>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</si>
  <si>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</si>
  <si>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</si>
  <si>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</si>
  <si>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</si>
  <si>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</si>
  <si>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</si>
  <si>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</si>
  <si>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</si>
  <si>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</si>
  <si>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</si>
  <si>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</si>
  <si>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</si>
  <si>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</si>
  <si>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</si>
  <si>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</si>
  <si>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</si>
  <si>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</si>
  <si>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</si>
  <si>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</si>
  <si>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</si>
  <si>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</si>
  <si>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</si>
  <si>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</si>
  <si>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</si>
  <si>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</si>
  <si>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</si>
  <si>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</si>
  <si>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</si>
  <si>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</si>
  <si>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</si>
  <si>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</si>
  <si>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</si>
  <si>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</si>
  <si>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</si>
  <si>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</si>
  <si>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</si>
  <si>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</si>
  <si>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</si>
  <si>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</si>
  <si>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</si>
  <si>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</si>
  <si>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</si>
  <si>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</si>
  <si>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</si>
  <si>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</si>
  <si>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</si>
  <si>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</si>
  <si>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</si>
  <si>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</si>
  <si>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</si>
  <si>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</si>
  <si>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</si>
  <si>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</si>
  <si>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</si>
  <si>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</si>
  <si>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</si>
  <si>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</si>
  <si>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</si>
  <si>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</si>
  <si>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</si>
  <si>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</si>
  <si>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</si>
  <si>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</si>
  <si>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</si>
  <si>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</si>
  <si>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</si>
  <si>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</si>
  <si>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</si>
  <si>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</si>
  <si>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</si>
  <si>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</si>
  <si>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</si>
  <si>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</si>
  <si>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</si>
  <si>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</si>
  <si>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</si>
  <si>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</si>
  <si>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</si>
  <si>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</si>
  <si>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</si>
  <si>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</si>
  <si>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</si>
  <si>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</si>
  <si>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</si>
  <si>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</si>
  <si>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</si>
  <si>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</si>
  <si>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</si>
  <si>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</si>
  <si>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</si>
  <si>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</si>
  <si>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</si>
  <si>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</si>
  <si>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</si>
  <si>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</si>
  <si>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</si>
  <si>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</si>
  <si>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</si>
  <si>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</si>
  <si>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</si>
  <si>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</si>
  <si>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</si>
  <si>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</si>
  <si>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</si>
  <si>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</si>
  <si>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</si>
  <si>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</si>
  <si>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</si>
  <si>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</si>
  <si>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</si>
  <si>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</si>
  <si>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</si>
  <si>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</si>
  <si>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</si>
  <si>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</si>
  <si>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</si>
  <si>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</si>
  <si>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</si>
  <si>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</si>
  <si>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</si>
  <si>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</si>
  <si>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</si>
  <si>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</si>
  <si>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</si>
  <si>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</si>
  <si>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</si>
  <si>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</si>
  <si>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</si>
  <si>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</si>
  <si>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</si>
  <si>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</si>
  <si>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</si>
  <si>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</si>
  <si>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</si>
  <si>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</si>
  <si>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</si>
  <si>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</si>
  <si>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</si>
  <si>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</si>
  <si>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</si>
  <si>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</si>
  <si>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</si>
  <si>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</si>
  <si>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</si>
  <si>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</si>
  <si>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</si>
  <si>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</si>
  <si>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</si>
  <si>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</si>
  <si>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</si>
  <si>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</si>
  <si>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</si>
  <si>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</si>
  <si>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</si>
  <si>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</si>
  <si>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</si>
  <si>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</si>
  <si>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</si>
  <si>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</si>
  <si>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</si>
  <si>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</si>
  <si>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</si>
  <si>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</si>
  <si>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</si>
  <si>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</si>
  <si>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</si>
  <si>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</si>
  <si>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</si>
  <si>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</si>
  <si>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</si>
  <si>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</si>
  <si>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</si>
  <si>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</si>
  <si>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</si>
  <si>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</si>
  <si>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</si>
  <si>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</si>
  <si>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</si>
  <si>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</si>
  <si>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</si>
  <si>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</si>
  <si>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</si>
  <si>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</si>
  <si>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</si>
  <si>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</si>
  <si>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</si>
  <si>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</si>
  <si>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</si>
  <si>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</si>
  <si>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</si>
  <si>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</si>
  <si>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</si>
  <si>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</si>
  <si>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</si>
  <si>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</si>
  <si>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</si>
  <si>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</si>
  <si>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</si>
  <si>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</si>
  <si>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</si>
  <si>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</si>
  <si>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</si>
  <si>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</si>
  <si>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</si>
  <si>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</si>
  <si>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</si>
  <si>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</si>
  <si>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</si>
  <si>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</si>
  <si>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</si>
  <si>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</si>
  <si>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</si>
  <si>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</si>
  <si>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</si>
  <si>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</si>
  <si>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</si>
  <si>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</si>
  <si>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</si>
  <si>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</si>
  <si>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</si>
  <si>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</si>
  <si>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</si>
  <si>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</si>
  <si>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</si>
  <si>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</si>
  <si>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</si>
  <si>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</si>
  <si>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</si>
  <si>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</si>
  <si>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</si>
  <si>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</si>
  <si>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</si>
  <si>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</si>
  <si>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</si>
  <si>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</si>
  <si>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</si>
  <si>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</si>
  <si>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</si>
  <si>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</si>
  <si>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</si>
  <si>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</si>
  <si>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</si>
  <si>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</si>
  <si>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</si>
  <si>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</si>
  <si>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</si>
  <si>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</si>
  <si>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</si>
  <si>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</si>
  <si>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</si>
  <si>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</si>
  <si>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</si>
  <si>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</si>
  <si>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</si>
  <si>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</si>
  <si>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</si>
  <si>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</si>
  <si>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</si>
  <si>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</si>
  <si>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</si>
  <si>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</si>
  <si>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</si>
  <si>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</si>
  <si>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</si>
  <si>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</si>
  <si>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</si>
  <si>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</si>
  <si>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</si>
  <si>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</si>
  <si>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</si>
  <si>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</si>
  <si>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</si>
  <si>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</si>
  <si>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</si>
  <si>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</si>
  <si>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</si>
  <si>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</si>
  <si>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</si>
  <si>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</si>
  <si>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</si>
  <si>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</si>
  <si>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</si>
  <si>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</si>
  <si>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</si>
  <si>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</si>
  <si>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</si>
  <si>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</si>
  <si>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</si>
  <si>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</si>
  <si>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</si>
  <si>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</si>
  <si>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</si>
  <si>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</si>
  <si>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</si>
  <si>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</si>
  <si>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</si>
  <si>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</si>
  <si>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</si>
  <si>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</si>
  <si>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</si>
  <si>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</si>
  <si>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</si>
  <si>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</si>
  <si>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</si>
  <si>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</si>
  <si>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</si>
  <si>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</si>
  <si>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</si>
  <si>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</si>
  <si>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</si>
  <si>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</si>
  <si>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</si>
  <si>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</si>
  <si>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</si>
  <si>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</si>
  <si>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</si>
  <si>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</si>
  <si>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</si>
  <si>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</si>
  <si>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</si>
  <si>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</si>
  <si>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</si>
  <si>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</si>
  <si>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</si>
  <si>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</si>
  <si>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</si>
  <si>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</si>
  <si>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</si>
  <si>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</si>
  <si>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</si>
  <si>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</si>
  <si>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</si>
  <si>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</si>
  <si>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</si>
  <si>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</si>
  <si>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</si>
  <si>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</si>
  <si>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</si>
  <si>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</si>
  <si>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</si>
  <si>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</si>
  <si>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</si>
  <si>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</si>
  <si>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</si>
  <si>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</si>
  <si>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</si>
  <si>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</si>
  <si>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</si>
  <si>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</si>
  <si>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</si>
  <si>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</si>
  <si>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</si>
  <si>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</si>
  <si>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</si>
  <si>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</si>
  <si>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</si>
  <si>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</si>
  <si>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</si>
  <si>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</si>
  <si>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</si>
  <si>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</si>
  <si>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</si>
  <si>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</si>
  <si>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</si>
  <si>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</si>
  <si>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</si>
  <si>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</si>
  <si>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</si>
  <si>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</si>
  <si>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</si>
  <si>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</si>
  <si>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</si>
  <si>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</si>
  <si>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</si>
  <si>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</si>
  <si>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</si>
  <si>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</si>
  <si>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</si>
  <si>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</si>
  <si>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</si>
  <si>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</si>
  <si>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</si>
  <si>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</si>
  <si>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</si>
  <si>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</si>
  <si>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</si>
  <si>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</si>
  <si>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</si>
  <si>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</si>
  <si>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</si>
  <si>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</si>
  <si>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</si>
  <si>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</si>
  <si>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</si>
  <si>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</si>
  <si>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</si>
  <si>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</si>
  <si>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</si>
  <si>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</si>
  <si>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</si>
  <si>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</si>
  <si>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</si>
  <si>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</si>
  <si>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</si>
  <si>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</si>
  <si>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</si>
  <si>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</si>
  <si>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</si>
  <si>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</si>
  <si>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</si>
  <si>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</si>
  <si>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</si>
  <si>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</si>
  <si>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</si>
  <si>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</si>
  <si>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</si>
  <si>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</si>
  <si>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</si>
  <si>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</si>
  <si>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</si>
  <si>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</si>
  <si>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</si>
  <si>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</si>
  <si>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</si>
  <si>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</si>
  <si>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</si>
  <si>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</si>
  <si>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</si>
  <si>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</si>
  <si>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</si>
  <si>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</si>
  <si>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</si>
  <si>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</si>
  <si>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</si>
  <si>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</si>
  <si>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</si>
  <si>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</si>
  <si>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</si>
  <si>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</si>
  <si>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</si>
  <si>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</si>
  <si>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</si>
  <si>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</si>
  <si>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</si>
  <si>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</si>
  <si>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</si>
  <si>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</si>
  <si>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</si>
  <si>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</si>
  <si>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</si>
  <si>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</si>
  <si>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</si>
  <si>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</si>
  <si>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</si>
  <si>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</si>
  <si>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</si>
  <si>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</si>
  <si>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</si>
  <si>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</si>
  <si>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</si>
  <si>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</si>
  <si>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</si>
  <si>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</si>
  <si>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</si>
  <si>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</si>
  <si>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</si>
  <si>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</si>
  <si>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</si>
  <si>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</si>
  <si>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</si>
  <si>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</si>
  <si>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</si>
  <si>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</si>
  <si>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</si>
  <si>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</si>
  <si>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</si>
  <si>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</si>
  <si>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</si>
  <si>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</si>
  <si>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</si>
  <si>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</si>
  <si>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</si>
  <si>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</si>
  <si>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</si>
  <si>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</si>
  <si>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</si>
  <si>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</si>
  <si>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</si>
  <si>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</si>
  <si>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</si>
  <si>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</si>
  <si>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</si>
  <si>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</si>
  <si>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</si>
  <si>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</si>
  <si>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</si>
  <si>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</si>
  <si>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</si>
  <si>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</si>
  <si>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</si>
  <si>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</si>
  <si>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</si>
  <si>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</si>
  <si>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</si>
  <si>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</si>
  <si>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</si>
  <si>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</si>
  <si>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</si>
  <si>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</si>
  <si>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</si>
  <si>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</si>
  <si>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</si>
  <si>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</si>
  <si>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</si>
  <si>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</si>
  <si>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</si>
  <si>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</si>
  <si>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</si>
  <si>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</si>
  <si>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</si>
  <si>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</si>
  <si>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</si>
  <si>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</si>
  <si>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</si>
  <si>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</si>
  <si>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</si>
  <si>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</si>
  <si>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</si>
  <si>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</si>
  <si>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</si>
  <si>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</si>
  <si>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</si>
  <si>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</si>
  <si>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</si>
  <si>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</si>
  <si>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</si>
  <si>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</si>
  <si>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</si>
  <si>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</si>
  <si>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</si>
  <si>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</si>
  <si>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</si>
  <si>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</si>
  <si>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</si>
  <si>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</si>
  <si>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</si>
  <si>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</si>
  <si>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</si>
  <si>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</si>
  <si>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</si>
  <si>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</si>
  <si>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</si>
  <si>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</si>
  <si>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</si>
  <si>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</si>
  <si>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</si>
  <si>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</si>
  <si>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</si>
  <si>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</si>
  <si>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</si>
  <si>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</si>
  <si>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</si>
  <si>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</si>
  <si>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</si>
  <si>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</si>
  <si>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</si>
  <si>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</si>
  <si>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</si>
  <si>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</si>
  <si>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</si>
  <si>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</si>
  <si>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</si>
  <si>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</si>
  <si>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</si>
  <si>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</si>
  <si>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</si>
  <si>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</si>
  <si>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</si>
  <si>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</si>
  <si>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</si>
  <si>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</si>
  <si>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</si>
  <si>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</si>
  <si>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</si>
  <si>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</si>
  <si>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</si>
  <si>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</si>
  <si>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</si>
  <si>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</si>
  <si>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</si>
  <si>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</si>
  <si>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</si>
  <si>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</si>
  <si>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</si>
  <si>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</si>
  <si>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</si>
  <si>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</si>
  <si>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</si>
  <si>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</si>
  <si>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</si>
  <si>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</si>
  <si>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</si>
  <si>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</si>
  <si>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</si>
  <si>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</si>
  <si>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</si>
  <si>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</si>
  <si>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</si>
  <si>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</si>
  <si>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</si>
  <si>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</si>
  <si>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</si>
  <si>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</si>
  <si>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</si>
  <si>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</si>
  <si>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</si>
  <si>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</si>
  <si>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</si>
  <si>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</si>
  <si>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</si>
  <si>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</si>
  <si>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</si>
  <si>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</si>
  <si>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</si>
  <si>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</si>
  <si>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</si>
  <si>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</si>
  <si>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</si>
  <si>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</si>
  <si>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</si>
  <si>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</si>
  <si>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</si>
  <si>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</si>
  <si>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</si>
  <si>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</si>
  <si>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</si>
  <si>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</si>
  <si>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</si>
  <si>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</si>
  <si>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</si>
  <si>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</si>
  <si>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</si>
  <si>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</si>
  <si>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</si>
  <si>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</si>
  <si>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</si>
  <si>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</si>
  <si>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</si>
  <si>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</si>
  <si>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</si>
  <si>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</si>
  <si>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</si>
  <si>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</si>
  <si>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</si>
  <si>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</si>
  <si>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</si>
  <si>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</si>
  <si>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</si>
  <si>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</si>
  <si>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</si>
  <si>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</si>
  <si>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</si>
  <si>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</si>
  <si>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</si>
  <si>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</si>
  <si>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</si>
  <si>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</si>
  <si>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</si>
  <si>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</si>
  <si>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</si>
  <si>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</si>
  <si>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</si>
  <si>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</si>
  <si>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</si>
  <si>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</si>
  <si>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</si>
  <si>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</si>
  <si>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</si>
  <si>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</si>
  <si>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</si>
  <si>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</si>
  <si>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</si>
  <si>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</si>
  <si>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</si>
  <si>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</si>
  <si>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</si>
  <si>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</si>
  <si>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</si>
  <si>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</si>
  <si>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</si>
  <si>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</si>
  <si>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</si>
  <si>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</si>
  <si>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</si>
  <si>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</si>
  <si>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</si>
  <si>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</si>
  <si>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</si>
  <si>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</si>
  <si>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</si>
  <si>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</si>
  <si>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</si>
  <si>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</si>
  <si>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</si>
  <si>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</si>
  <si>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</si>
  <si>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</si>
  <si>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</si>
  <si>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</si>
  <si>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</si>
  <si>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</si>
  <si>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</si>
  <si>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</si>
  <si>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</si>
  <si>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</si>
  <si>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</si>
  <si>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</si>
  <si>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</si>
  <si>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</si>
  <si>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</si>
  <si>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</si>
  <si>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</si>
  <si>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</si>
  <si>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</si>
  <si>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</si>
  <si>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</si>
  <si>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</si>
  <si>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</si>
  <si>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</si>
  <si>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</si>
  <si>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</si>
  <si>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</si>
  <si>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</si>
  <si>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</si>
  <si>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</si>
  <si>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</si>
  <si>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</si>
  <si>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</si>
  <si>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</si>
  <si>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</si>
  <si>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</si>
  <si>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</si>
  <si>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</si>
  <si>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</si>
  <si>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</si>
  <si>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</si>
  <si>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</si>
  <si>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</si>
  <si>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</si>
  <si>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</si>
  <si>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</si>
  <si>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</si>
  <si>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</si>
  <si>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</si>
  <si>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</si>
  <si>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</si>
  <si>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</si>
  <si>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</si>
  <si>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</si>
  <si>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</si>
  <si>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</si>
  <si>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</si>
  <si>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</si>
  <si>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</si>
  <si>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</si>
  <si>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</si>
  <si>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</si>
  <si>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</si>
  <si>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</si>
  <si>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</si>
  <si>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</si>
  <si>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</si>
  <si>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</si>
  <si>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</si>
  <si>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</si>
  <si>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</si>
  <si>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</si>
  <si>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</si>
  <si>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</si>
  <si>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</si>
  <si>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</si>
  <si>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</si>
  <si>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</si>
  <si>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</si>
  <si>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</si>
  <si>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</si>
  <si>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</si>
  <si>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</si>
  <si>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</si>
  <si>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</si>
  <si>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</si>
  <si>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</si>
  <si>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</si>
  <si>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</si>
  <si>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</si>
  <si>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</si>
  <si>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</si>
  <si>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</si>
  <si>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</si>
  <si>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</si>
  <si>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</si>
  <si>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</si>
  <si>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</si>
  <si>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</si>
  <si>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</si>
  <si>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</si>
  <si>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</si>
  <si>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</si>
  <si>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</si>
  <si>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</si>
  <si>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</si>
  <si>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</si>
  <si>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</si>
  <si>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</si>
  <si>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</si>
  <si>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</si>
  <si>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</si>
  <si>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</si>
  <si>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</si>
  <si>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</si>
  <si>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</si>
  <si>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</si>
  <si>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</si>
  <si>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</si>
  <si>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</si>
  <si>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</si>
  <si>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</si>
  <si>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</si>
  <si>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</si>
  <si>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</si>
  <si>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</si>
  <si>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</si>
  <si>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</si>
  <si>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</si>
  <si>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</si>
  <si>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</si>
  <si>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</si>
  <si>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</si>
  <si>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</si>
  <si>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</si>
  <si>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</si>
  <si>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</si>
  <si>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</si>
  <si>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</si>
  <si>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</si>
  <si>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</si>
  <si>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</si>
  <si>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</si>
  <si>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</si>
  <si>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</si>
  <si>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</si>
  <si>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</si>
  <si>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</si>
  <si>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</si>
  <si>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</si>
  <si>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</si>
  <si>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</si>
  <si>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</si>
  <si>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</si>
  <si>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</si>
  <si>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</si>
  <si>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</si>
  <si>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</si>
  <si>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</si>
  <si>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</si>
  <si>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</si>
  <si>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</si>
  <si>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</si>
  <si>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</si>
  <si>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</si>
  <si>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</si>
  <si>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</si>
  <si>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</si>
  <si>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</si>
  <si>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</si>
  <si>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</si>
  <si>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</si>
  <si>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</si>
  <si>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</si>
  <si>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</si>
  <si>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</si>
  <si>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</si>
  <si>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</si>
  <si>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</si>
  <si>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</si>
  <si>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</si>
  <si>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</si>
  <si>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</si>
  <si>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</si>
  <si>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</si>
  <si>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</si>
  <si>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</si>
  <si>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</si>
  <si>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</si>
  <si>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</si>
  <si>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</si>
  <si>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</si>
  <si>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</si>
  <si>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</si>
  <si>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</si>
  <si>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</si>
  <si>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</si>
  <si>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</si>
  <si>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</si>
  <si>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</si>
  <si>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</si>
  <si>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</si>
  <si>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</si>
  <si>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</si>
  <si>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</si>
  <si>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</si>
  <si>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</si>
  <si>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</si>
  <si>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</si>
  <si>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</si>
  <si>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</si>
  <si>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</si>
  <si>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</si>
  <si>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</si>
  <si>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</si>
  <si>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</si>
  <si>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</si>
  <si>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</si>
  <si>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</si>
  <si>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</si>
  <si>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</si>
  <si>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</si>
  <si>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</si>
  <si>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</si>
  <si>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</si>
  <si>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</si>
  <si>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</si>
  <si>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</si>
  <si>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</si>
  <si>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</si>
  <si>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</si>
  <si>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</si>
  <si>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</si>
  <si>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</si>
  <si>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</si>
  <si>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</si>
  <si>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</si>
  <si>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</si>
  <si>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</si>
  <si>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</si>
  <si>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</si>
  <si>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</si>
  <si>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</si>
  <si>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</si>
  <si>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</si>
  <si>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</si>
  <si>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</si>
  <si>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</si>
  <si>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</si>
  <si>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</si>
  <si>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</si>
  <si>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</si>
  <si>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</si>
  <si>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</si>
  <si>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</si>
  <si>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</si>
  <si>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</si>
  <si>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</si>
  <si>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</si>
  <si>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</si>
  <si>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</si>
  <si>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</si>
  <si>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</si>
  <si>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</si>
  <si>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</si>
  <si>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</si>
  <si>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</si>
  <si>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</si>
  <si>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</si>
  <si>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</si>
  <si>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</si>
  <si>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</si>
  <si>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</si>
  <si>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</si>
  <si>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</si>
  <si>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</si>
  <si>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</si>
  <si>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</si>
  <si>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</si>
  <si>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</si>
  <si>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</si>
  <si>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</si>
  <si>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</si>
  <si>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</si>
  <si>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</si>
  <si>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</si>
  <si>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</si>
  <si>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</si>
  <si>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</si>
  <si>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</si>
  <si>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</si>
  <si>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</si>
  <si>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</si>
  <si>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</si>
  <si>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</si>
  <si>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</si>
  <si>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</si>
  <si>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</si>
  <si>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</si>
  <si>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</si>
  <si>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</si>
  <si>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</si>
  <si>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</si>
  <si>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</si>
  <si>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</si>
  <si>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</si>
  <si>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</si>
  <si>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</si>
  <si>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</si>
  <si>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</si>
  <si>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</si>
  <si>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</si>
  <si>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</si>
  <si>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</si>
  <si>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</si>
  <si>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</si>
  <si>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</si>
  <si>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</si>
  <si>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</si>
  <si>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</si>
  <si>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</si>
  <si>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</si>
  <si>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</si>
  <si>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</si>
  <si>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</si>
  <si>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</si>
  <si>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</si>
  <si>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</si>
  <si>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</si>
  <si>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</si>
  <si>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</si>
  <si>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</si>
  <si>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</si>
  <si>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</si>
  <si>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</si>
  <si>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</si>
  <si>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</si>
  <si>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</si>
  <si>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</si>
  <si>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</si>
  <si>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</si>
  <si>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</si>
  <si>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</si>
  <si>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</si>
  <si>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</si>
  <si>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</si>
  <si>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</si>
  <si>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</si>
  <si>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</si>
  <si>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</si>
  <si>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</si>
  <si>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</si>
  <si>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</si>
  <si>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</si>
  <si>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</si>
  <si>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</si>
  <si>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</si>
  <si>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</si>
  <si>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</si>
  <si>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</si>
  <si>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</si>
  <si>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</si>
  <si>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</si>
  <si>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</si>
  <si>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</si>
  <si>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</si>
  <si>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</si>
  <si>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</si>
  <si>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</si>
  <si>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</si>
  <si>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</si>
  <si>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</si>
  <si>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</si>
  <si>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</si>
  <si>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</si>
  <si>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</si>
  <si>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</si>
  <si>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</si>
  <si>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</si>
  <si>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</si>
  <si>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</si>
  <si>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</si>
  <si>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</si>
  <si>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</si>
  <si>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</si>
  <si>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</si>
  <si>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</si>
  <si>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</si>
  <si>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</si>
  <si>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</si>
  <si>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</si>
  <si>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</si>
  <si>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</si>
  <si>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</si>
  <si>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</si>
  <si>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</si>
  <si>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</si>
  <si>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</si>
  <si>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</si>
  <si>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</si>
  <si>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</si>
  <si>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</si>
  <si>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</si>
  <si>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</si>
  <si>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</si>
  <si>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</si>
  <si>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</si>
  <si>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</si>
  <si>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</si>
  <si>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</si>
  <si>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</si>
  <si>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</si>
  <si>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</si>
  <si>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</si>
  <si>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</si>
  <si>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</si>
  <si>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</si>
  <si>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</si>
  <si>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</si>
  <si>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</si>
  <si>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</si>
  <si>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</si>
  <si>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</si>
  <si>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</si>
  <si>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</si>
  <si>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</si>
  <si>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</si>
  <si>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</si>
  <si>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</si>
  <si>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</si>
  <si>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</si>
  <si>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</si>
  <si>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</si>
  <si>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</si>
  <si>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</si>
  <si>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</si>
  <si>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</si>
  <si>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</si>
  <si>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</si>
  <si>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</si>
  <si>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</si>
  <si>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</si>
  <si>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</si>
  <si>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</si>
  <si>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</si>
  <si>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</si>
  <si>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</si>
  <si>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</si>
  <si>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</si>
  <si>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</si>
  <si>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</si>
  <si>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</si>
  <si>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</si>
  <si>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</si>
  <si>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</si>
  <si>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</si>
  <si>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</si>
  <si>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</si>
  <si>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</si>
  <si>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</si>
  <si>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</si>
  <si>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</si>
  <si>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</si>
  <si>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</si>
  <si>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</si>
  <si>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</si>
  <si>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</si>
  <si>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</si>
  <si>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</si>
  <si>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</si>
  <si>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</si>
  <si>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</si>
  <si>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</si>
  <si>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</si>
  <si>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</si>
  <si>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</si>
  <si>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</si>
  <si>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</si>
  <si>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</si>
  <si>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</si>
  <si>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</si>
  <si>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</si>
  <si>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</si>
  <si>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</si>
  <si>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</si>
  <si>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</si>
  <si>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</si>
  <si>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</si>
  <si>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</si>
  <si>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</si>
  <si>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</si>
  <si>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</si>
  <si>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</si>
  <si>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</si>
  <si>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</si>
  <si>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</si>
  <si>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</si>
  <si>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</si>
  <si>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</si>
  <si>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</si>
  <si>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</si>
  <si>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</si>
  <si>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</si>
  <si>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</si>
  <si>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</si>
  <si>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</si>
  <si>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</si>
  <si>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</si>
  <si>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</si>
  <si>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</si>
  <si>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</si>
  <si>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</si>
  <si>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</si>
  <si>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</si>
  <si>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</si>
  <si>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</si>
  <si>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</si>
  <si>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</si>
  <si>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</si>
  <si>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</si>
  <si>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</si>
  <si>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</si>
  <si>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</si>
  <si>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</si>
  <si>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</si>
  <si>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</si>
  <si>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</si>
  <si>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</si>
  <si>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</si>
  <si>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</si>
  <si>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</si>
  <si>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</si>
  <si>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</si>
  <si>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</si>
  <si>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</si>
  <si>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</si>
  <si>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</si>
  <si>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</si>
  <si>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</si>
  <si>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</si>
  <si>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</si>
  <si>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</si>
  <si>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</si>
  <si>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</si>
  <si>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</si>
  <si>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</si>
  <si>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</si>
  <si>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</si>
  <si>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</si>
  <si>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</si>
  <si>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</si>
  <si>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</si>
  <si>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</si>
  <si>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</si>
  <si>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</si>
  <si>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</si>
  <si>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</si>
  <si>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</si>
  <si>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</si>
  <si>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</si>
  <si>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</si>
  <si>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</si>
  <si>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</si>
  <si>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</si>
  <si>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</si>
  <si>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</si>
  <si>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</si>
  <si>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</si>
  <si>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</si>
  <si>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</si>
  <si>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</si>
  <si>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</si>
  <si>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</si>
  <si>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</si>
  <si>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</si>
  <si>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</si>
  <si>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</si>
  <si>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</si>
  <si>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</si>
  <si>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</si>
  <si>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</si>
  <si>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</si>
  <si>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</si>
  <si>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</si>
  <si>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</si>
  <si>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</si>
  <si>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</si>
  <si>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</si>
  <si>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</si>
  <si>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</si>
  <si>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</si>
  <si>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</si>
  <si>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</si>
  <si>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</si>
  <si>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</si>
  <si>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</si>
  <si>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</si>
  <si>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</si>
  <si>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</si>
  <si>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</si>
  <si>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</si>
  <si>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</si>
  <si>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</si>
  <si>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</si>
  <si>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</si>
  <si>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</si>
  <si>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</si>
  <si>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</si>
  <si>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</si>
  <si>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</si>
  <si>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</si>
  <si>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</si>
  <si>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</si>
  <si>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</si>
  <si>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</si>
  <si>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</si>
  <si>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</si>
  <si>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</si>
  <si>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</si>
  <si>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</si>
  <si>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</si>
  <si>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</si>
  <si>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</si>
  <si>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</si>
  <si>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</si>
  <si>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</si>
  <si>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</si>
  <si>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</si>
  <si>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</si>
  <si>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</si>
  <si>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</si>
  <si>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</si>
  <si>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</si>
  <si>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</si>
  <si>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</si>
  <si>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</si>
  <si>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</si>
  <si>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</si>
  <si>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</si>
  <si>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</si>
  <si>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</si>
  <si>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</si>
  <si>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</si>
  <si>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</si>
  <si>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</si>
  <si>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</si>
  <si>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</si>
  <si>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</si>
  <si>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</si>
  <si>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</si>
  <si>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</si>
  <si>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</si>
  <si>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</si>
  <si>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</si>
  <si>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</si>
  <si>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</si>
  <si>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</si>
  <si>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</si>
  <si>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</si>
  <si>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</si>
  <si>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</si>
  <si>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</si>
  <si>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</si>
  <si>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</si>
  <si>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</si>
  <si>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</si>
  <si>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</si>
  <si>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</si>
  <si>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</si>
  <si>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</si>
  <si>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</si>
  <si>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</si>
  <si>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</si>
  <si>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</si>
  <si>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</si>
  <si>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</si>
  <si>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</si>
  <si>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</si>
  <si>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</si>
  <si>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</si>
  <si>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</si>
  <si>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</si>
  <si>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</si>
  <si>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</si>
  <si>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</si>
  <si>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</si>
  <si>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</si>
  <si>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</si>
  <si>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</si>
  <si>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</si>
  <si>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</si>
  <si>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</si>
  <si>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</si>
  <si>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</si>
  <si>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</si>
  <si>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</si>
  <si>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</si>
  <si>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</si>
  <si>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</si>
  <si>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</si>
  <si>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</si>
  <si>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</si>
  <si>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</si>
  <si>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</si>
  <si>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</si>
  <si>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</si>
  <si>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</si>
  <si>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</si>
  <si>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</si>
  <si>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</si>
  <si>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</si>
  <si>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</si>
  <si>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</si>
  <si>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</si>
  <si>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</si>
  <si>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</si>
  <si>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</si>
  <si>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</si>
  <si>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</si>
  <si>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</si>
  <si>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</si>
  <si>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</si>
  <si>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</si>
  <si>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</si>
  <si>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</si>
  <si>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</si>
  <si>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</si>
  <si>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</si>
  <si>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</si>
  <si>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</si>
  <si>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</si>
  <si>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</si>
  <si>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</si>
  <si>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</si>
  <si>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</si>
  <si>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</si>
  <si>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</si>
  <si>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</si>
  <si>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</si>
  <si>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</si>
  <si>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</si>
  <si>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</si>
  <si>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</si>
  <si>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</si>
  <si>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</si>
  <si>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</si>
  <si>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</si>
  <si>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</si>
  <si>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</si>
  <si>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</si>
  <si>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</si>
  <si>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</si>
  <si>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</si>
  <si>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</si>
  <si>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</si>
  <si>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</si>
  <si>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</si>
  <si>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</si>
  <si>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</si>
  <si>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</si>
  <si>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</si>
  <si>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</si>
  <si>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</si>
  <si>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</si>
  <si>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</si>
  <si>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</si>
  <si>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</si>
  <si>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</si>
  <si>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</si>
  <si>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</si>
  <si>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</si>
  <si>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</si>
  <si>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</si>
  <si>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</si>
  <si>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</si>
  <si>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</si>
  <si>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</si>
  <si>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</si>
  <si>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</si>
  <si>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</si>
  <si>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</si>
  <si>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</si>
  <si>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</si>
  <si>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</si>
  <si>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</si>
  <si>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</si>
  <si>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</si>
  <si>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</si>
  <si>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</si>
  <si>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</si>
  <si>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</si>
  <si>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</si>
  <si>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</si>
  <si>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</si>
  <si>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</si>
  <si>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</si>
  <si>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</si>
  <si>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</si>
  <si>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</si>
  <si>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</si>
  <si>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</si>
  <si>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</si>
  <si>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</si>
  <si>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</si>
  <si>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</si>
  <si>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</si>
  <si>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</si>
  <si>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</si>
  <si>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</si>
  <si>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</si>
  <si>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</si>
  <si>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</si>
  <si>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</si>
  <si>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</si>
  <si>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</si>
  <si>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</si>
  <si>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</si>
  <si>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</si>
  <si>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</si>
  <si>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</si>
  <si>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</si>
  <si>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</si>
  <si>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</si>
  <si>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</si>
  <si>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</si>
  <si>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</si>
  <si>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</si>
  <si>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</si>
  <si>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</si>
  <si>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</si>
  <si>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</si>
  <si>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</si>
  <si>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</si>
  <si>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</si>
  <si>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rest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</si>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</sst>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3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 count="79">
        <s v="Aufgrund Konsistenz nicht genommen. Zu wenig VOS verarbeitet. Vom Warmen ins Kalte -&gt; Schimmel"/>
        <s v="Trennung vom Klebeband aus Produkt zu aufwendig"/>
        <s v="höhere Produktion an Abschnitten als Einsatz im Rework"/>
        <s v="keinen Abnehmer/Schälen"/>
        <s v="Laborprobe"/>
        <s v="Metall"/>
        <s v="seltene Verwendung / Abschnitte nur für Creme noblesse"/>
        <s v="stehen geblieben / übersehen"/>
        <s v="keine Verwendung möglich"/>
        <s v="&lt;300kg/Monat"/>
        <s v="erforderlich"/>
        <s v="-"/>
        <s v="Sensorik"/>
        <s v="Produktion unregelmäßig"/>
        <s v="Luftzieher/Folienriss durch Transport"/>
        <s v="Freigabe QM über Produktion Weisenhorn(Ethylinoxid)"/>
        <s v="Rückstellproben"/>
        <s v="Schmutz"/>
        <s v="fehlende Zuständigkeiten"/>
        <s v="MHD abgelaufen"/>
        <s v="nur bestimmter Einsatz möglich"/>
        <s v="gemischt, weil mehrere Produkte in einen Auftrag einfließen. VOS Trennung erforderlich"/>
        <s v="nicht eindeutig"/>
        <s v="VOS &gt; Einsatz"/>
        <s v="Einwaage Labor"/>
        <s v="Rückrufaktion"/>
        <s v="sporalische Produktion, kein Vakuunieren , da Allergene --&gt; Zeitliche Probleme. A zu wenig Leute. B zu sporalische Produktion C. Allergen sorgt für zu lange Zeiten. D Schmelze nimmt VOS eventuell nicht (Wärme produkt)"/>
        <s v="ausgefettet"/>
        <s v="Darm geplatzt"/>
        <s v="Verformung"/>
        <s v="Ware konnte nicht vakuumiert werden, nicht genügend LA"/>
        <s v="wird eigentlich gesammelt und verarbeitet"/>
        <s v="keine weitere Verwendung"/>
        <s v="Da keine Aufträge für  weitere Verwendung"/>
        <s v="&lt;20kg/Monat"/>
        <s v="Muster"/>
        <s v="&lt;50kg/Monat"/>
        <s v="&lt;100kg/Monat"/>
        <s v="&lt;1000kg/Monat"/>
        <s v="keinen Verwendungszweck"/>
        <s v="Clip gerissen"/>
        <s v="Abschnitte eingelagert, um Verwendung zu finden. Aber keine Verwendungsentscheidung gefunden"/>
        <s v="Luftzieher"/>
        <s v="nur bei bestimmten Produkten"/>
        <s v="Riss in Alufolie"/>
        <s v="Schlaufe gerissen"/>
        <s v="&lt;500kg/Monat"/>
        <s v="keinen Abnehmer"/>
        <s v="Kunststoff"/>
        <s v="gemischtes Produkt"/>
        <s v="wurde nicht eingesetzt"/>
        <s v="Reste von Würste beim Köpfen"/>
        <s v="in Logistik stehen geblieben"/>
        <s v="Auftrag abgeschlossen, Reste stehen gelassen"/>
        <s v="unterfüllt"/>
        <s v="Rohware zu weich"/>
        <s v="zu heiß geräuchert"/>
        <s v="kein Verkauf, kein Einsatz möglich"/>
        <s v="Keinen Einsatz"/>
        <s v="aus der Hand gerutscht"/>
        <s v="unrelmäßige Produktion"/>
        <s v="kam zurück Nagel und wurde als Abschnitte reduziert. Schimmel im Produkt entdeckt"/>
        <s v="offene Verpackung"/>
        <s v="Interleaver im Produkt von L34"/>
        <s v="MHD abgelaufen, weils immer wieder verlängert wird. Mehr Abschnitte, als verbraucht wird"/>
        <s v="Schimmel, Reklamation QM"/>
        <s v="Retoure"/>
        <s v="wenig Verwendung"/>
        <s v="guter Zustand"/>
        <s v="Luftzieher, aber trotzdem guter Zustand"/>
        <s v="Fehlproduktion/unterbefüllt"/>
        <s v="Reklamation erhalten"/>
        <s v="mehr VOS als Rework"/>
        <s v="Rinde Extra"/>
        <s v="nur für Vorschmelzwürste"/>
        <s v="spezifischer Einsatz"/>
        <s v="Enstücke"/>
        <s v="hätte im Juni verkauft werden sollen"/>
        <s v="keine Verlängerung, da Ananas"/>
      </sharedItems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x v="0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x v="0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x v="0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x v="1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x v="2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x v="2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x v="2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x v="4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x v="5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x v="6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x v="7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x v="8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x v="9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x v="10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x v="11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x v="13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x v="0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x v="14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x v="0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x v="0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x v="15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x v="17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x v="18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x v="10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x v="19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x v="3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x v="3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x v="3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x v="3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x v="3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x v="11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x v="3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x v="3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x v="3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x v="3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x v="3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x v="20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x v="8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x v="11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x v="22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x v="0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x v="23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x v="14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x v="0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x v="24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x v="23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x v="25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x v="22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x v="23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x v="3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x v="8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x v="11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x v="26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x v="22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x v="8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x v="22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x v="22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x v="11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x v="23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x v="27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x v="11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x v="28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x v="22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x v="22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x v="22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x v="0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x v="19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x v="29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x v="30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x v="31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x v="1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x v="32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x v="33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x v="3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x v="34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x v="34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x v="8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x v="35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x v="35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x v="36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x v="34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x v="9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x v="37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x v="36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x v="9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x v="9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x v="9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x v="38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x v="37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x v="9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x v="9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x v="9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x v="36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x v="9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x v="39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x v="39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x v="10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x v="11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x v="22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x v="0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x v="40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x v="22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x v="22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x v="14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x v="41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x v="3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x v="3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x v="3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x v="42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x v="43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x v="43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x v="8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x v="22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x v="0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x v="1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x v="1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x v="1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x v="1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x v="1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x v="11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x v="3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x v="44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x v="8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x v="8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x v="3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x v="11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x v="45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x v="0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x v="21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x v="32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x v="3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x v="3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x v="3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x v="3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x v="5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x v="7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x v="29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x v="8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x v="22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x v="32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x v="32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x v="7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x v="34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x v="36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x v="37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x v="46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x v="32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x v="37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x v="9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x v="9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x v="34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x v="46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x v="46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x v="9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x v="37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x v="39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x v="32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x v="22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x v="22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x v="22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x v="22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x v="11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x v="0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x v="47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x v="47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x v="3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x v="3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x v="4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x v="8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x v="9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x v="9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x v="28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x v="46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x v="38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x v="37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x v="9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x v="46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x v="22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x v="22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x v="10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x v="0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x v="8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x v="8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x v="3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x v="3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x v="3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x v="19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x v="48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x v="23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x v="37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x v="49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x v="50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x v="9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x v="34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x v="3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x v="37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x v="51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x v="22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x v="11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x v="28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x v="22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x v="22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x v="10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x v="28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x v="28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x v="28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x v="3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x v="42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x v="23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x v="23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x v="52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x v="50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x v="34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x v="46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x v="9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x v="9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x v="45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x v="22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x v="14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x v="53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x v="11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x v="11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x v="8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x v="23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x v="16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x v="50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x v="25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x v="17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x v="10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x v="14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x v="0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x v="0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x v="0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x v="0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x v="8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x v="8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x v="8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x v="32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x v="3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x v="3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x v="3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x v="3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x v="3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x v="3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x v="3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x v="3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x v="42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x v="5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x v="16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x v="32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x v="32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x v="50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x v="11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x v="54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x v="28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x v="0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x v="33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x v="3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x v="11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x v="11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x v="3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x v="3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x v="55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x v="9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x v="9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x v="9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x v="38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x v="37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x v="37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x v="37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x v="34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x v="36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x v="9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x v="37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x v="39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x v="39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x v="39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x v="0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x v="14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x v="14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x v="0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x v="0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x v="56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x v="47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x v="47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x v="47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x v="47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x v="47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x v="47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x v="47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x v="47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x v="47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x v="47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x v="3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x v="3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x v="3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x v="48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x v="42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x v="23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x v="36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x v="57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x v="58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x v="58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x v="9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x v="34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x v="9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x v="9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x v="9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x v="34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x v="38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x v="37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x v="9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x v="9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x v="46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x v="9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x v="39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x v="39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x v="22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x v="59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x v="28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x v="28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x v="45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x v="22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x v="22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x v="22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x v="3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x v="11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x v="3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x v="58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x v="9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x v="38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x v="9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x v="9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x v="46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x v="37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x v="35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x v="11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x v="10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x v="10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x v="59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x v="14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x v="0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x v="0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x v="60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x v="61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x v="50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x v="51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x v="36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x v="36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x v="36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x v="9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x v="40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x v="45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x v="22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x v="22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x v="0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x v="11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x v="22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x v="0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x v="8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x v="3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x v="3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x v="3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x v="5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x v="16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x v="51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x v="9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x v="38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x v="9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x v="17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x v="22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x v="22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x v="10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x v="22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x v="14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x v="24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x v="8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x v="3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x v="42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x v="9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x v="46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x v="9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x v="9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x v="39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x v="62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x v="40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x v="22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x v="14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x v="63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x v="11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x v="8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x v="8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x v="64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x v="65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x v="66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x v="38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x v="38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x v="9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x v="9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x v="11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x v="46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x v="37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x v="58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x v="22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x v="22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x v="22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x v="58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x v="19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x v="17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x v="8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x v="3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x v="3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x v="3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x v="3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x v="3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x v="11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x v="11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x v="11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x v="3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x v="3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x v="17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x v="57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x v="50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x v="9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x v="46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x v="9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x v="22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x v="22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x v="22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x v="14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x v="0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x v="25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x v="17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x v="8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x v="17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x v="11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x v="58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x v="22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x v="59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x v="28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x v="22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x v="0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x v="0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x v="0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x v="0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x v="0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x v="19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x v="17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x v="3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x v="3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x v="3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x v="3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x v="3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x v="3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x v="66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x v="17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x v="8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x v="0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x v="28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x v="22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x v="14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x v="3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x v="23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x v="50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x v="57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x v="34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x v="36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x v="8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x v="22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x v="50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x v="9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x v="9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x v="9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x v="9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x v="9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x v="46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x v="38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x v="38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x v="37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x v="8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x v="9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x v="9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x v="9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x v="9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x v="46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x v="9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x v="10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x v="39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x v="39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x v="22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x v="40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x v="0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x v="0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x v="11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x v="32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x v="11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x v="42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x v="50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x v="67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x v="67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x v="51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x v="57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x v="22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x v="50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x v="9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x v="9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x v="8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x v="9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x v="46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x v="9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x v="37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x v="17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x v="10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x v="22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x v="45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x v="11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x v="22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x v="0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x v="0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x v="0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x v="3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x v="42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x v="17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x v="19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x v="19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x v="19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x v="19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x v="22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x v="50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x v="68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x v="50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x v="9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x v="46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x v="69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x v="8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x v="8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x v="22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x v="22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x v="19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x v="4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x v="16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x v="11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x v="24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x v="11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x v="22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x v="22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x v="11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x v="11"/>
    <n v="40"/>
    <s v="Produkte"/>
    <s v="BUs"/>
    <s v="Symptome"/>
    <s v="0"/>
    <s v="RWV"/>
    <s v="RW"/>
    <n v="22"/>
  </r>
  <r>
    <x v="2"/>
    <n v="9"/>
    <x v="2"/>
    <s v="RW"/>
    <s v="RW natur"/>
    <x v="0"/>
    <x v="2"/>
    <x v="23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x v="11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x v="11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x v="11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x v="22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x v="11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x v="11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x v="70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x v="11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x v="11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x v="11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x v="11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x v="11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x v="11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x v="11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x v="11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x v="11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x v="11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x v="11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x v="11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x v="11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x v="11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x v="11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x v="11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x v="13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x v="11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x v="11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x v="11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x v="11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x v="11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x v="11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x v="11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x v="11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x v="11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x v="11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x v="11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x v="11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x v="11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x v="11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x v="11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x v="11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x v="11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x v="11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x v="11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x v="11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x v="11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x v="11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x v="11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x v="11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x v="11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x v="11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x v="11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x v="11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x v="11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x v="11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x v="11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x v="11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x v="11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x v="11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x v="11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x v="11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x v="11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x v="11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x v="11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x v="11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x v="11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x v="11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x v="11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x v="11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x v="11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x v="11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x v="11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x v="11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x v="11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x v="11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x v="11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x v="40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x v="11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x v="11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x v="11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x v="11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x v="11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x v="11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x v="11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x v="11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x v="11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x v="11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x v="11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x v="11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x v="11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x v="11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x v="11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x v="11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x v="11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x v="11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x v="11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x v="11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x v="11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x v="17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x v="17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x v="11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x v="11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x v="11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x v="11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x v="11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x v="11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x v="11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x v="11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x v="11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x v="11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x v="11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x v="11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x v="11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x v="11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x v="11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x v="11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x v="11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x v="11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x v="11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x v="11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x v="11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x v="11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x v="11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x v="11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x v="11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x v="11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x v="11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x v="11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x v="11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x v="11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x v="11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x v="11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x v="11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x v="11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x v="11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x v="11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x v="11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x v="11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x v="11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x v="11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x v="11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x v="11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x v="11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x v="11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x v="11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x v="11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x v="11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x v="11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x v="11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x v="11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x v="11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x v="71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x v="71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x v="11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x v="72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x v="11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x v="11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x v="11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x v="11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x v="11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x v="11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x v="11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x v="11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x v="11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x v="11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x v="11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x v="11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x v="73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x v="11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x v="11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x v="72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x v="72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x v="74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x v="11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x v="72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x v="11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x v="11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x v="75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x v="11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x v="11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x v="11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x v="11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x v="76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x v="72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x v="72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x v="72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x v="11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x v="11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x v="11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x v="11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x v="11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x v="11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x v="11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x v="11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x v="11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x v="11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x v="11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x v="11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x v="11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x v="11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x v="11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x v="11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x v="11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x v="11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x v="11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x v="11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x v="11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x v="11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x v="11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x v="11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x v="11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x v="11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x v="11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x v="11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x v="11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x v="11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x v="11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x v="11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x v="11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x v="11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x v="11"/>
    <n v="41"/>
    <s v="Produkte"/>
    <s v="BUs"/>
    <s v="Symptome"/>
    <s v="0"/>
    <s v="L1"/>
    <s v="-"/>
    <n v="30"/>
  </r>
  <r>
    <x v="4"/>
    <n v="47"/>
    <x v="41"/>
    <s v="Rest"/>
    <s v="-"/>
    <x v="2"/>
    <x v="14"/>
    <x v="11"/>
    <n v="41"/>
    <s v="Produkte"/>
    <s v="BUs"/>
    <s v="Symptome"/>
    <s v="0"/>
    <s v="Labor"/>
    <s v="-"/>
    <n v="70"/>
  </r>
  <r>
    <x v="4"/>
    <n v="9.5"/>
    <x v="41"/>
    <s v="Rest"/>
    <s v="-"/>
    <x v="2"/>
    <x v="11"/>
    <x v="11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x v="11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x v="11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x v="11"/>
    <n v="41"/>
    <s v="Produkte"/>
    <s v="BUs"/>
    <s v="Symptome"/>
    <s v="0"/>
    <s v="Labor"/>
    <s v="-"/>
    <n v="74"/>
  </r>
  <r>
    <x v="2"/>
    <n v="4.5"/>
    <x v="42"/>
    <s v="Rest"/>
    <s v="-"/>
    <x v="3"/>
    <x v="17"/>
    <x v="11"/>
    <n v="41"/>
    <s v="Produkte"/>
    <s v="BUs"/>
    <s v="Symptome"/>
    <s v="0"/>
    <s v="Bu3"/>
    <s v="-"/>
    <n v="30"/>
  </r>
  <r>
    <x v="2"/>
    <n v="40"/>
    <x v="42"/>
    <s v="Rest"/>
    <s v="-"/>
    <x v="3"/>
    <x v="17"/>
    <x v="11"/>
    <n v="41"/>
    <s v="Produkte"/>
    <s v="BUs"/>
    <s v="Symptome"/>
    <s v="0"/>
    <s v="L1"/>
    <s v="-"/>
    <n v="30"/>
  </r>
  <r>
    <x v="1"/>
    <n v="35"/>
    <x v="42"/>
    <s v="Rest"/>
    <s v="-"/>
    <x v="3"/>
    <x v="17"/>
    <x v="11"/>
    <n v="41"/>
    <s v="Produkte"/>
    <s v="BUs"/>
    <s v="Symptome"/>
    <s v="0"/>
    <s v="BU4"/>
    <s v="-"/>
    <n v="30"/>
  </r>
  <r>
    <x v="2"/>
    <n v="8"/>
    <x v="42"/>
    <s v="Rest"/>
    <s v="-"/>
    <x v="3"/>
    <x v="17"/>
    <x v="11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x v="11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x v="11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x v="11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x v="11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x v="11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x v="11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x v="11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x v="11"/>
    <n v="41"/>
    <s v="Produkte"/>
    <s v="BUs"/>
    <s v="Symptome"/>
    <s v="0"/>
    <s v="Bu2"/>
    <s v="Blöcke"/>
    <n v="12"/>
  </r>
  <r>
    <x v="5"/>
    <n v="39"/>
    <x v="42"/>
    <s v="Rest"/>
    <s v="-"/>
    <x v="3"/>
    <x v="17"/>
    <x v="11"/>
    <n v="41"/>
    <s v="Produkte"/>
    <s v="BUs"/>
    <s v="Symptome"/>
    <s v="0"/>
    <s v="Bu2"/>
    <s v="-"/>
    <n v="30"/>
  </r>
  <r>
    <x v="4"/>
    <n v="8.5"/>
    <x v="42"/>
    <s v="Rest"/>
    <s v="-"/>
    <x v="2"/>
    <x v="11"/>
    <x v="11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x v="11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x v="11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x v="11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x v="11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x v="11"/>
    <n v="41"/>
    <s v="Produkte"/>
    <s v="BUs"/>
    <s v="Symptome"/>
    <s v="0"/>
    <s v="Labor"/>
    <s v="-"/>
    <n v="74"/>
  </r>
  <r>
    <x v="4"/>
    <n v="14.5"/>
    <x v="43"/>
    <s v="Rest"/>
    <s v="-"/>
    <x v="2"/>
    <x v="43"/>
    <x v="11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x v="11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x v="11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x v="11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x v="11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x v="11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x v="11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x v="11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x v="11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x v="11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x v="11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x v="11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x v="11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x v="11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x v="11"/>
    <n v="42"/>
    <s v="Produkte"/>
    <s v="BUs"/>
    <s v="Symptome"/>
    <s v="0"/>
    <s v="BU3"/>
    <s v="-"/>
    <n v="30"/>
  </r>
  <r>
    <x v="0"/>
    <n v="60"/>
    <x v="43"/>
    <s v="Rest"/>
    <s v="-"/>
    <x v="0"/>
    <x v="2"/>
    <x v="11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x v="11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x v="11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x v="11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x v="11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x v="11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x v="11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x v="11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x v="11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x v="11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x v="11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x v="11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x v="11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x v="11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x v="11"/>
    <n v="42"/>
    <s v="Produkte"/>
    <s v="BUs"/>
    <s v="Symptome"/>
    <s v="0"/>
    <s v="QM"/>
    <s v="-"/>
    <n v="74"/>
  </r>
  <r>
    <x v="2"/>
    <n v="21"/>
    <x v="43"/>
    <s v="RW"/>
    <s v="RW Natur"/>
    <x v="3"/>
    <x v="17"/>
    <x v="11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x v="11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x v="11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x v="11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x v="11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x v="11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x v="11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x v="11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x v="11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x v="11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x v="11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x v="11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x v="11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x v="11"/>
    <n v="42"/>
    <s v="Produkte"/>
    <s v="BUs"/>
    <s v="Symptome"/>
    <s v="0"/>
    <s v="Labor"/>
    <s v="-"/>
    <n v="70"/>
  </r>
  <r>
    <x v="5"/>
    <n v="20"/>
    <x v="44"/>
    <s v="Rest"/>
    <s v="-"/>
    <x v="3"/>
    <x v="17"/>
    <x v="11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x v="11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x v="11"/>
    <n v="42"/>
    <s v="Produkte"/>
    <s v="BUs"/>
    <s v="Symptome"/>
    <s v="0"/>
    <s v="Labor"/>
    <s v="-"/>
    <n v="70"/>
  </r>
  <r>
    <x v="0"/>
    <n v="163"/>
    <x v="44"/>
    <s v="Rest"/>
    <s v="-"/>
    <x v="0"/>
    <x v="39"/>
    <x v="11"/>
    <n v="42"/>
    <s v="Produkte"/>
    <s v="BUs"/>
    <s v="Symptome"/>
    <s v="0"/>
    <s v="RWV"/>
    <s v="-"/>
    <n v="12"/>
  </r>
  <r>
    <x v="2"/>
    <n v="24"/>
    <x v="44"/>
    <s v="Rest"/>
    <s v="-"/>
    <x v="4"/>
    <x v="23"/>
    <x v="11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x v="11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x v="11"/>
    <n v="42"/>
    <s v="Produkte"/>
    <s v="BUs"/>
    <s v="Symptome"/>
    <s v="0"/>
    <s v="RWV"/>
    <s v="-"/>
    <n v="60"/>
  </r>
  <r>
    <x v="0"/>
    <n v="42"/>
    <x v="44"/>
    <s v="Rest"/>
    <s v="-"/>
    <x v="1"/>
    <x v="41"/>
    <x v="11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x v="11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x v="11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x v="11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x v="11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x v="11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x v="11"/>
    <n v="42"/>
    <s v="Produkte"/>
    <s v="BUs"/>
    <s v="Symptome"/>
    <s v="0"/>
    <s v="WVP"/>
    <s v="-"/>
    <n v="72"/>
  </r>
  <r>
    <x v="0"/>
    <n v="24"/>
    <x v="44"/>
    <s v="Rest"/>
    <s v="-"/>
    <x v="2"/>
    <x v="14"/>
    <x v="11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x v="11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x v="11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x v="11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x v="11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x v="11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x v="11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x v="11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x v="11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x v="11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x v="11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x v="11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x v="11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x v="11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x v="11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x v="11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x v="11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x v="11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x v="11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x v="11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x v="11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x v="11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x v="11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x v="11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x v="11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x v="11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x v="11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x v="11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x v="11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x v="11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x v="11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x v="11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x v="11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x v="11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x v="11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x v="11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x v="11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x v="11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x v="77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x v="78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x v="11"/>
    <n v="42"/>
    <s v="Produkte"/>
    <s v="BUs"/>
    <s v="Symptome"/>
    <s v="0"/>
    <s v="Labor"/>
    <s v="-"/>
    <n v="73"/>
  </r>
  <r>
    <x v="4"/>
    <n v="11"/>
    <x v="46"/>
    <s v="Rest"/>
    <s v="-"/>
    <x v="2"/>
    <x v="43"/>
    <x v="11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x v="11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x v="11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x v="11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x v="11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x v="11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x v="11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x v="11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x v="11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x v="11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x v="11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x v="11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x v="11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x v="11"/>
    <n v="42"/>
    <s v="Produkte"/>
    <s v="BUs"/>
    <s v="Symptome"/>
    <s v="0"/>
    <s v="BU2"/>
    <s v="Blöcke"/>
    <n v="12"/>
  </r>
  <r>
    <x v="5"/>
    <n v="27"/>
    <x v="45"/>
    <s v="Rest"/>
    <s v="-"/>
    <x v="3"/>
    <x v="17"/>
    <x v="11"/>
    <n v="42"/>
    <s v="Produkte"/>
    <s v="BUs"/>
    <s v="Symptome"/>
    <s v="0"/>
    <s v="BU2"/>
    <s v="-"/>
    <n v="30"/>
  </r>
  <r>
    <x v="1"/>
    <n v="29"/>
    <x v="45"/>
    <s v="Rest"/>
    <s v="-"/>
    <x v="3"/>
    <x v="17"/>
    <x v="11"/>
    <n v="42"/>
    <s v="Produkte"/>
    <s v="BUs"/>
    <s v="Symptome"/>
    <s v="0"/>
    <s v="BU4"/>
    <s v="-"/>
    <n v="30"/>
  </r>
  <r>
    <x v="2"/>
    <n v="25"/>
    <x v="45"/>
    <s v="ABS"/>
    <s v="Würfel"/>
    <x v="3"/>
    <x v="17"/>
    <x v="11"/>
    <n v="42"/>
    <s v="Produkte"/>
    <s v="BUs"/>
    <s v="Symptome"/>
    <s v="0"/>
    <s v="L35"/>
    <s v="Würfel"/>
    <n v="30"/>
  </r>
  <r>
    <x v="2"/>
    <n v="30"/>
    <x v="45"/>
    <s v="Rest"/>
    <s v="-"/>
    <x v="3"/>
    <x v="17"/>
    <x v="11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x v="11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x v="11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x v="11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x v="11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x v="11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x v="11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x v="11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x v="11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x v="11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x v="11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x v="11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x v="11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x v="11"/>
    <n v="42"/>
    <s v="Produkte"/>
    <s v="BUs"/>
    <s v="Symptome"/>
    <s v="0"/>
    <s v="BU2"/>
    <s v="Blöcke"/>
    <n v="12"/>
  </r>
  <r>
    <x v="5"/>
    <n v="52"/>
    <x v="47"/>
    <s v="Rest"/>
    <s v="-"/>
    <x v="3"/>
    <x v="17"/>
    <x v="11"/>
    <n v="42"/>
    <s v="Produkte"/>
    <s v="BUs"/>
    <s v="Symptome"/>
    <s v="0"/>
    <s v="Bu2"/>
    <s v="-"/>
    <n v="30"/>
  </r>
  <r>
    <x v="0"/>
    <n v="24.8"/>
    <x v="47"/>
    <s v="Rest"/>
    <s v="-"/>
    <x v="0"/>
    <x v="39"/>
    <x v="11"/>
    <n v="42"/>
    <s v="Produkte"/>
    <s v="BUs"/>
    <s v="Symptome"/>
    <s v="0"/>
    <n v="3020"/>
    <s v="-"/>
    <n v="12"/>
  </r>
  <r>
    <x v="0"/>
    <n v="123"/>
    <x v="47"/>
    <s v="Rest"/>
    <s v="-"/>
    <x v="0"/>
    <x v="39"/>
    <x v="11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x v="11"/>
    <n v="42"/>
    <s v="Produkte"/>
    <s v="BUs"/>
    <s v="Symptome"/>
    <s v="0"/>
    <n v="3020"/>
    <s v="-"/>
    <n v="10"/>
  </r>
  <r>
    <x v="0"/>
    <n v="84"/>
    <x v="47"/>
    <s v="Rest"/>
    <s v="-"/>
    <x v="0"/>
    <x v="39"/>
    <x v="11"/>
    <n v="42"/>
    <s v="Produkte"/>
    <s v="BUs"/>
    <s v="Symptome"/>
    <s v="0"/>
    <n v="3020"/>
    <s v="-"/>
    <n v="12"/>
  </r>
  <r>
    <x v="0"/>
    <n v="29"/>
    <x v="47"/>
    <s v="Rest"/>
    <s v="-"/>
    <x v="3"/>
    <x v="20"/>
    <x v="11"/>
    <n v="42"/>
    <s v="Produkte"/>
    <s v="BUs"/>
    <s v="Symptome"/>
    <s v="0"/>
    <n v="3020"/>
    <s v="-"/>
    <n v="31"/>
  </r>
  <r>
    <x v="0"/>
    <n v="21.6"/>
    <x v="47"/>
    <s v="Rest"/>
    <s v="-"/>
    <x v="3"/>
    <x v="17"/>
    <x v="11"/>
    <n v="42"/>
    <s v="Produkte"/>
    <s v="BUs"/>
    <s v="Symptome"/>
    <s v="0"/>
    <n v="3020"/>
    <s v="-"/>
    <n v="30"/>
  </r>
  <r>
    <x v="0"/>
    <n v="50"/>
    <x v="47"/>
    <s v="Rest"/>
    <s v="-"/>
    <x v="3"/>
    <x v="9"/>
    <x v="11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x v="11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x v="11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x v="11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x v="11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x v="11"/>
    <n v="42"/>
    <s v="Produkte"/>
    <s v="BUs"/>
    <s v="Symptome"/>
    <s v="0"/>
    <s v="BU4"/>
    <s v="-"/>
    <n v="30"/>
  </r>
  <r>
    <x v="2"/>
    <n v="39"/>
    <x v="44"/>
    <s v="Rest"/>
    <s v="-"/>
    <x v="3"/>
    <x v="17"/>
    <x v="11"/>
    <n v="42"/>
    <s v="Produkte"/>
    <s v="BUs"/>
    <s v="Symptome"/>
    <s v="0"/>
    <s v="L35"/>
    <s v="-"/>
    <n v="30"/>
  </r>
  <r>
    <x v="5"/>
    <n v="117"/>
    <x v="44"/>
    <s v="Rest"/>
    <s v="-"/>
    <x v="3"/>
    <x v="17"/>
    <x v="11"/>
    <n v="42"/>
    <s v="Produkte"/>
    <s v="BUs"/>
    <s v="Symptome"/>
    <s v="0"/>
    <s v="BU2"/>
    <s v="-"/>
    <n v="30"/>
  </r>
  <r>
    <x v="2"/>
    <n v="418"/>
    <x v="44"/>
    <s v="Rest"/>
    <s v="-"/>
    <x v="1"/>
    <x v="13"/>
    <x v="11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x v="11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x v="11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x v="11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x v="11"/>
    <n v="42"/>
    <s v="Produkte"/>
    <s v="BUs"/>
    <s v="Symptome"/>
    <s v="0"/>
    <s v="Labor"/>
    <s v="-"/>
    <n v="74"/>
  </r>
  <r>
    <x v="0"/>
    <n v="173"/>
    <x v="47"/>
    <s v="Rest"/>
    <s v="-"/>
    <x v="3"/>
    <x v="9"/>
    <x v="11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x v="11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x v="11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x v="11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x v="11"/>
    <n v="42"/>
    <s v="Produkte"/>
    <s v="BUs"/>
    <s v="Symptome"/>
    <s v="0"/>
    <s v="L33"/>
    <s v="-"/>
    <n v="30"/>
  </r>
  <r>
    <x v="2"/>
    <n v="7.6"/>
    <x v="47"/>
    <s v="Rest"/>
    <s v="-"/>
    <x v="3"/>
    <x v="17"/>
    <x v="11"/>
    <n v="42"/>
    <s v="Produkte"/>
    <s v="BUs"/>
    <s v="Symptome"/>
    <s v="0"/>
    <s v="Bu3"/>
    <s v="-"/>
    <n v="30"/>
  </r>
  <r>
    <x v="4"/>
    <n v="2.5"/>
    <x v="46"/>
    <s v="Rest"/>
    <s v="-"/>
    <x v="2"/>
    <x v="11"/>
    <x v="11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x v="11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x v="11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x v="11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x v="11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x v="11"/>
    <n v="42"/>
    <s v="Produkte"/>
    <s v="BUs"/>
    <s v="Symptome"/>
    <s v="0"/>
    <s v="QM"/>
    <s v="-"/>
    <n v="74"/>
  </r>
  <r>
    <x v="4"/>
    <n v="170"/>
    <x v="45"/>
    <s v="Rest"/>
    <s v="-"/>
    <x v="2"/>
    <x v="43"/>
    <x v="11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x v="11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x v="11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x v="11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x v="11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x v="11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x v="11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x v="11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x v="11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x v="11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x v="11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x v="11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x v="11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x v="11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x v="11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x v="11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x v="11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x v="11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x v="11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x v="11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x v="11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x v="11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x v="11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x v="11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x v="11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x v="11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x v="11"/>
    <n v="43"/>
    <s v="Produkte"/>
    <s v="BUs"/>
    <s v="Symptome"/>
    <s v="0"/>
    <s v="Labor"/>
    <s v="-"/>
    <n v="70"/>
  </r>
  <r>
    <x v="4"/>
    <n v="3.5"/>
    <x v="48"/>
    <s v="Rest"/>
    <s v="-"/>
    <x v="2"/>
    <x v="11"/>
    <x v="11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x v="11"/>
    <n v="43"/>
    <s v="Produkte"/>
    <s v="BUs"/>
    <s v="Symptome"/>
    <s v="0"/>
    <s v="L9"/>
    <s v="RW Natur"/>
    <n v="30"/>
  </r>
  <r>
    <x v="4"/>
    <n v="20"/>
    <x v="48"/>
    <s v="Rest"/>
    <s v="-"/>
    <x v="2"/>
    <x v="24"/>
    <x v="11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x v="11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x v="11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x v="11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x v="11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x v="11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x v="11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x v="11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x v="11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x v="11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x v="11"/>
    <n v="43"/>
    <s v="Produkte"/>
    <s v="BUs"/>
    <s v="Symptome"/>
    <s v="0"/>
    <s v="L33"/>
    <s v="-"/>
    <n v="30"/>
  </r>
  <r>
    <x v="1"/>
    <n v="15"/>
    <x v="48"/>
    <s v="Rest"/>
    <s v="-"/>
    <x v="3"/>
    <x v="17"/>
    <x v="11"/>
    <n v="43"/>
    <s v="Produkte"/>
    <s v="BUs"/>
    <s v="Symptome"/>
    <s v="0"/>
    <s v="Bu4"/>
    <s v="-"/>
    <n v="30"/>
  </r>
  <r>
    <x v="2"/>
    <n v="44"/>
    <x v="48"/>
    <s v="Rest"/>
    <s v="-"/>
    <x v="3"/>
    <x v="17"/>
    <x v="11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x v="11"/>
    <n v="43"/>
    <s v="Produkte"/>
    <s v="BUs"/>
    <s v="Symptome"/>
    <s v="0"/>
    <s v="Schmelze"/>
    <s v="-"/>
    <n v="10"/>
  </r>
  <r>
    <x v="5"/>
    <n v="79"/>
    <x v="48"/>
    <s v="Rest"/>
    <s v="-"/>
    <x v="3"/>
    <x v="17"/>
    <x v="11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x v="11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x v="11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x v="11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x v="11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x v="11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x v="11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x v="11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6" totalsRowShown="0" headerRowDxfId="61" dataDxfId="60">
  <autoFilter ref="A1:H1376" xr:uid="{795DB81A-7973-4ACB-A932-FC4413184BCA}"/>
  <sortState xmlns:xlrd2="http://schemas.microsoft.com/office/spreadsheetml/2017/richdata2" ref="A2:H1376">
    <sortCondition ref="B1:B1376"/>
  </sortState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39" totalsRowShown="0" headerRowDxfId="52" dataDxfId="50" headerRowBorderDxfId="51" tableBorderDxfId="49">
  <autoFilter ref="A1:P1339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4" totalsRowShown="0" headerRowDxfId="17" dataDxfId="16">
  <autoFilter ref="A2:D44" xr:uid="{ED501062-7555-4B2B-BABE-8AB5F606310C}"/>
  <sortState xmlns:xlrd2="http://schemas.microsoft.com/office/spreadsheetml/2017/richdata2" ref="A3:D44">
    <sortCondition ref="B2:B44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15258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15261</v>
      </c>
      <c r="B67" s="5">
        <v>7.4550182834323409E-3</v>
      </c>
    </row>
    <row r="68" spans="1:2" x14ac:dyDescent="0.25">
      <c r="A68" s="3" t="s">
        <v>15277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15270</v>
      </c>
      <c r="B73" s="5">
        <v>1.6152539614103405E-3</v>
      </c>
    </row>
    <row r="74" spans="1:2" x14ac:dyDescent="0.25">
      <c r="A74" s="3" t="s">
        <v>15283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6"/>
  <sheetViews>
    <sheetView workbookViewId="0">
      <pane ySplit="1" topLeftCell="A2" activePane="bottomLeft" state="frozen"/>
      <selection pane="bottomLeft" activeCell="B5" sqref="B5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15255</v>
      </c>
      <c r="B1" s="34" t="s">
        <v>15256</v>
      </c>
      <c r="C1" s="35" t="s">
        <v>15257</v>
      </c>
      <c r="D1" s="36" t="s">
        <v>15157</v>
      </c>
      <c r="E1" s="35" t="s">
        <v>3</v>
      </c>
      <c r="F1" s="38" t="s">
        <v>15259</v>
      </c>
      <c r="G1" s="38" t="s">
        <v>15264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15207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373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373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15204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377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376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377</v>
      </c>
      <c r="B12" s="25">
        <v>23500062</v>
      </c>
      <c r="C12" s="25">
        <v>427</v>
      </c>
      <c r="D12" s="25">
        <v>12</v>
      </c>
      <c r="E12" s="37">
        <v>44476</v>
      </c>
      <c r="F12" t="s">
        <v>376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15207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215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15270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15147</v>
      </c>
      <c r="G16" s="55" t="s">
        <v>15147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F17" t="s">
        <v>177</v>
      </c>
      <c r="G17" s="55" t="s">
        <v>178</v>
      </c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187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187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15250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15189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15148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15188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15188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15188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15188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15188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15188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15188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15188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15155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15152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10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15148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15155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15152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15155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15148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15155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15155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15152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15148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15150</v>
      </c>
      <c r="G54" s="25" t="s">
        <v>333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15224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15283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74</v>
      </c>
      <c r="B59" s="25">
        <v>29500539</v>
      </c>
      <c r="C59" s="25">
        <v>20</v>
      </c>
      <c r="D59" s="25">
        <v>12</v>
      </c>
      <c r="E59" s="37">
        <v>44469</v>
      </c>
      <c r="F59" t="s">
        <v>39</v>
      </c>
      <c r="G59" s="25" t="s">
        <v>95</v>
      </c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41</v>
      </c>
      <c r="B60" s="25">
        <v>29500539</v>
      </c>
      <c r="C60" s="25">
        <v>22</v>
      </c>
      <c r="D60" s="25">
        <v>12</v>
      </c>
      <c r="E60" s="37">
        <v>44468</v>
      </c>
      <c r="F60" t="s">
        <v>15148</v>
      </c>
      <c r="G60" s="25"/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15148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355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15148</v>
      </c>
      <c r="G63" s="55" t="s">
        <v>15148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15148</v>
      </c>
      <c r="G64" s="55" t="s">
        <v>15148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15148</v>
      </c>
      <c r="G65" s="55" t="s">
        <v>15148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377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15153</v>
      </c>
      <c r="G66" s="55" t="s">
        <v>288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377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15153</v>
      </c>
      <c r="G67" s="25" t="s">
        <v>288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377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15153</v>
      </c>
      <c r="G68" s="25" t="s">
        <v>288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377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15153</v>
      </c>
      <c r="G69" s="25" t="s">
        <v>288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377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74</v>
      </c>
      <c r="B72" s="25">
        <v>29500605</v>
      </c>
      <c r="C72" s="25">
        <v>9</v>
      </c>
      <c r="D72" s="25">
        <v>12</v>
      </c>
      <c r="E72" s="37">
        <v>44483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15148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15245</v>
      </c>
      <c r="B74" s="25">
        <v>29500606</v>
      </c>
      <c r="C74" s="25">
        <v>424</v>
      </c>
      <c r="D74" s="25">
        <v>12</v>
      </c>
      <c r="E74" s="37">
        <v>44481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374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15148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374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15148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349</v>
      </c>
      <c r="B78" s="25">
        <v>29500613</v>
      </c>
      <c r="C78" s="25">
        <v>11</v>
      </c>
      <c r="D78" s="25">
        <v>10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15207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15150</v>
      </c>
      <c r="G81" s="25" t="s">
        <v>333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15211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10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15245</v>
      </c>
      <c r="B89" s="25">
        <v>29500734</v>
      </c>
      <c r="C89" s="25">
        <v>30</v>
      </c>
      <c r="D89" s="25">
        <v>12</v>
      </c>
      <c r="E89" s="37">
        <v>44481</v>
      </c>
      <c r="G89" s="25" t="s">
        <v>15248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377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15153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377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377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377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15207</v>
      </c>
      <c r="B94" s="25">
        <v>29500776</v>
      </c>
      <c r="C94" s="25">
        <v>30</v>
      </c>
      <c r="D94" s="25">
        <v>10</v>
      </c>
      <c r="E94" s="37">
        <v>44435</v>
      </c>
      <c r="F94" t="s">
        <v>25</v>
      </c>
      <c r="G94" s="55" t="s">
        <v>76</v>
      </c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15207</v>
      </c>
      <c r="B95" s="25">
        <v>29500776</v>
      </c>
      <c r="C95" s="25">
        <v>13</v>
      </c>
      <c r="D95" s="25">
        <v>12</v>
      </c>
      <c r="E95" s="37">
        <v>44456</v>
      </c>
      <c r="F95" t="s">
        <v>15149</v>
      </c>
      <c r="G95" s="55" t="s">
        <v>298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15207</v>
      </c>
      <c r="B96" s="25">
        <v>29500776</v>
      </c>
      <c r="C96" s="25">
        <v>50</v>
      </c>
      <c r="D96" s="25">
        <v>120</v>
      </c>
      <c r="E96" s="37">
        <v>44431</v>
      </c>
      <c r="F96" t="s">
        <v>36</v>
      </c>
      <c r="G96" s="25"/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15147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341</v>
      </c>
      <c r="G99" s="25" t="s">
        <v>342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377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284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15208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350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15198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15198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15198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15198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15198</v>
      </c>
      <c r="B118" s="25">
        <v>29500885</v>
      </c>
      <c r="C118" s="25">
        <v>9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8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15198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15198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15198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209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15198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209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15198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209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15198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209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15198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209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15198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209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15198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209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15198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209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15198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209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15198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209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15198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209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15223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15133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15223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15374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15175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15175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15175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15175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15175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15175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15175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15175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15175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15171</v>
      </c>
      <c r="B159" s="25">
        <v>29500892</v>
      </c>
      <c r="C159" s="25">
        <v>56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74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15235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15235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15171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15171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15175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15175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15175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15175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15175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15175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15175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15175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15175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15175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15175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15175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15198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15198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15198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15198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15198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15198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15223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15175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15188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209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15188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209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15188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209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15188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209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15188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209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15188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209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15188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209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311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15188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209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15188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209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15188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209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15223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15171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15171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15171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15171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15171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15171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39</v>
      </c>
      <c r="D255" s="25">
        <v>60</v>
      </c>
      <c r="E255" s="37">
        <v>44481</v>
      </c>
      <c r="F255" t="s">
        <v>15236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17</v>
      </c>
      <c r="D256" s="25">
        <v>60</v>
      </c>
      <c r="E256" s="37">
        <v>44481</v>
      </c>
      <c r="G256" s="25" t="s">
        <v>19</v>
      </c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53</v>
      </c>
      <c r="D257" s="25">
        <v>60</v>
      </c>
      <c r="E257" s="37">
        <v>44480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6</v>
      </c>
      <c r="D258" s="25">
        <v>60</v>
      </c>
      <c r="E258" s="37">
        <v>44480</v>
      </c>
      <c r="G258" s="25"/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15262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9</v>
      </c>
      <c r="B269" s="25">
        <v>29500917</v>
      </c>
      <c r="C269" s="25">
        <v>66</v>
      </c>
      <c r="D269" s="25">
        <v>12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9</v>
      </c>
      <c r="B270" s="25">
        <v>29500917</v>
      </c>
      <c r="C270" s="25">
        <v>21</v>
      </c>
      <c r="D270" s="25">
        <v>61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74</v>
      </c>
      <c r="B271" s="25">
        <v>29500917</v>
      </c>
      <c r="C271" s="25">
        <v>21</v>
      </c>
      <c r="D271" s="25">
        <v>60</v>
      </c>
      <c r="E271" s="37">
        <v>44489</v>
      </c>
      <c r="G271" s="25"/>
      <c r="H271" s="56" t="str">
        <f>IFERROR(VLOOKUP(Tabelle1[[#This Row],[Artikelnr. (wenn vorhanden)]],Artikel!A:C,3,FALSE),Tabelle1[[#This Row],[Artikelnr. (wenn vorhanden)]])</f>
        <v>VOS-ABS ENTSORGUNG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44488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59</v>
      </c>
      <c r="B273" s="25">
        <v>29500917</v>
      </c>
      <c r="C273" s="25">
        <v>1.4</v>
      </c>
      <c r="D273" s="25">
        <v>74</v>
      </c>
      <c r="E273" s="37">
        <v>44488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21</v>
      </c>
      <c r="D274" s="25">
        <v>60</v>
      </c>
      <c r="E274" s="37">
        <v>44489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74</v>
      </c>
      <c r="B275" s="25">
        <v>29500917</v>
      </c>
      <c r="C275" s="25">
        <v>30</v>
      </c>
      <c r="D275" s="25">
        <v>60</v>
      </c>
      <c r="E275" s="37">
        <v>44494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15223</v>
      </c>
      <c r="B276" s="25">
        <v>29500917</v>
      </c>
      <c r="C276" s="25">
        <v>30</v>
      </c>
      <c r="D276" s="25">
        <v>61</v>
      </c>
      <c r="E276" s="37">
        <v>44496</v>
      </c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15223</v>
      </c>
      <c r="B277" s="25">
        <v>29500917</v>
      </c>
      <c r="C277" s="25">
        <v>6</v>
      </c>
      <c r="D277" s="25">
        <v>61</v>
      </c>
      <c r="E277" s="37">
        <v>44496</v>
      </c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15223</v>
      </c>
      <c r="B278" s="25">
        <v>29500917</v>
      </c>
      <c r="C278" s="25">
        <v>13</v>
      </c>
      <c r="D278" s="25">
        <v>61</v>
      </c>
      <c r="E278" s="37">
        <v>44496</v>
      </c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x14ac:dyDescent="0.25">
      <c r="A279" s="25" t="s">
        <v>15223</v>
      </c>
      <c r="B279" s="25">
        <v>29500917</v>
      </c>
      <c r="C279" s="25">
        <v>10</v>
      </c>
      <c r="D279" s="25">
        <v>61</v>
      </c>
      <c r="E279" s="37">
        <v>44496</v>
      </c>
      <c r="G279" s="25"/>
      <c r="H279" s="56" t="str">
        <f>IFERROR(VLOOKUP(Tabelle1[[#This Row],[Artikelnr. (wenn vorhanden)]],Artikel!A:C,3,FALSE),Tabelle1[[#This Row],[Artikelnr. (wenn vorhanden)]])</f>
        <v>VOS-ABS ENTSORGUNG</v>
      </c>
    </row>
    <row r="280" spans="1:8" ht="30" x14ac:dyDescent="0.25">
      <c r="A280" s="25" t="s">
        <v>41</v>
      </c>
      <c r="B280" s="25">
        <v>29500918</v>
      </c>
      <c r="C280" s="25">
        <v>48</v>
      </c>
      <c r="D280" s="25">
        <v>12</v>
      </c>
      <c r="E280" s="37">
        <v>44453</v>
      </c>
      <c r="F280" t="s">
        <v>39</v>
      </c>
      <c r="G280" s="5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41</v>
      </c>
      <c r="B281" s="25">
        <v>29500918</v>
      </c>
      <c r="C281" s="25">
        <v>92</v>
      </c>
      <c r="D281" s="25">
        <v>12</v>
      </c>
      <c r="E281" s="37">
        <v>44466</v>
      </c>
      <c r="F281" t="s">
        <v>39</v>
      </c>
      <c r="G281" s="25" t="s">
        <v>40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63</v>
      </c>
      <c r="B282" s="25">
        <v>29500918</v>
      </c>
      <c r="C282" s="25">
        <v>97</v>
      </c>
      <c r="D282" s="25">
        <v>12</v>
      </c>
      <c r="E282" s="37">
        <v>44473</v>
      </c>
      <c r="F282" t="s">
        <v>39</v>
      </c>
      <c r="G282" s="25" t="s">
        <v>36</v>
      </c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41</v>
      </c>
      <c r="B283" s="25">
        <v>29500918</v>
      </c>
      <c r="C283" s="25">
        <v>11</v>
      </c>
      <c r="D283" s="25">
        <v>12</v>
      </c>
      <c r="E283" s="37">
        <v>44481</v>
      </c>
      <c r="F283" t="s">
        <v>39</v>
      </c>
      <c r="G283" s="25"/>
      <c r="H283" s="25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20</v>
      </c>
      <c r="D284">
        <v>12</v>
      </c>
      <c r="E284" s="37">
        <v>44491</v>
      </c>
      <c r="F284" t="s">
        <v>15148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63</v>
      </c>
      <c r="B285" s="25">
        <v>29500918</v>
      </c>
      <c r="C285" s="25">
        <v>24</v>
      </c>
      <c r="D285">
        <v>12</v>
      </c>
      <c r="E285" s="37">
        <v>44491</v>
      </c>
      <c r="F285" t="s">
        <v>15148</v>
      </c>
      <c r="G285" s="25"/>
      <c r="H285" s="56" t="str">
        <f>IFERROR(VLOOKUP(Tabelle1[[#This Row],[Artikelnr. (wenn vorhanden)]],Artikel!A:C,3,FALSE),Tabelle1[[#This Row],[Artikelnr. (wenn vorhanden)]])</f>
        <v>VOS SKZ-GOU</v>
      </c>
    </row>
    <row r="286" spans="1:8" x14ac:dyDescent="0.25">
      <c r="A286" s="25" t="s">
        <v>15198</v>
      </c>
      <c r="B286" s="25">
        <v>29500925</v>
      </c>
      <c r="C286" s="25">
        <v>45</v>
      </c>
      <c r="D286" s="25">
        <v>61</v>
      </c>
      <c r="E286" s="37">
        <v>44439</v>
      </c>
      <c r="F286" t="s">
        <v>15</v>
      </c>
      <c r="G286" s="55" t="s">
        <v>151</v>
      </c>
      <c r="H286" s="25" t="str">
        <f>IFERROR(VLOOKUP(Tabelle1[[#This Row],[Artikelnr. (wenn vorhanden)]],Artikel!A:C,3,FALSE),Tabelle1[[#This Row],[Artikelnr. (wenn vorhanden)]])</f>
        <v>ABS GOU HALAL</v>
      </c>
    </row>
    <row r="287" spans="1:8" ht="30" x14ac:dyDescent="0.25">
      <c r="A287" s="25" t="s">
        <v>41</v>
      </c>
      <c r="B287" s="25">
        <v>29500929</v>
      </c>
      <c r="C287" s="25">
        <v>20</v>
      </c>
      <c r="D287" s="25">
        <v>12</v>
      </c>
      <c r="E287" s="37">
        <v>44456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URW-NATUR</v>
      </c>
    </row>
    <row r="288" spans="1:8" ht="30" x14ac:dyDescent="0.25">
      <c r="A288" s="25" t="s">
        <v>41</v>
      </c>
      <c r="B288" s="25">
        <v>29500930</v>
      </c>
      <c r="C288" s="25">
        <v>121</v>
      </c>
      <c r="D288" s="25">
        <v>12</v>
      </c>
      <c r="E288" s="37">
        <v>44459</v>
      </c>
      <c r="F288" t="s">
        <v>39</v>
      </c>
      <c r="G288" s="55" t="s">
        <v>40</v>
      </c>
      <c r="H288" s="25" t="str">
        <f>IFERROR(VLOOKUP(Tabelle1[[#This Row],[Artikelnr. (wenn vorhanden)]],Artikel!A:C,3,FALSE),Tabelle1[[#This Row],[Artikelnr. (wenn vorhanden)]])</f>
        <v>VOS URW-SCHI</v>
      </c>
    </row>
    <row r="289" spans="1:8" x14ac:dyDescent="0.25">
      <c r="A289" s="25" t="s">
        <v>15211</v>
      </c>
      <c r="B289" s="25">
        <v>29500939</v>
      </c>
      <c r="C289" s="25">
        <v>153.4</v>
      </c>
      <c r="D289" s="25">
        <v>12</v>
      </c>
      <c r="E289" s="37">
        <v>44427</v>
      </c>
      <c r="F289" t="s">
        <v>15149</v>
      </c>
      <c r="G289" s="55" t="s">
        <v>358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33</v>
      </c>
      <c r="D290" s="25">
        <v>12</v>
      </c>
      <c r="E290" s="37">
        <v>44473</v>
      </c>
      <c r="F290" t="s">
        <v>15149</v>
      </c>
      <c r="G290" s="25" t="s">
        <v>358</v>
      </c>
      <c r="H290" s="25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63</v>
      </c>
      <c r="B291" s="25">
        <v>29500939</v>
      </c>
      <c r="C291" s="25">
        <v>20</v>
      </c>
      <c r="D291">
        <v>12</v>
      </c>
      <c r="E291" s="37">
        <v>44491</v>
      </c>
      <c r="F291" t="s">
        <v>15148</v>
      </c>
      <c r="G291" s="25"/>
      <c r="H291" s="56" t="str">
        <f>IFERROR(VLOOKUP(Tabelle1[[#This Row],[Artikelnr. (wenn vorhanden)]],Artikel!A:C,3,FALSE),Tabelle1[[#This Row],[Artikelnr. (wenn vorhanden)]])</f>
        <v>VOS URW-GRS-KRÄU OGT</v>
      </c>
    </row>
    <row r="292" spans="1:8" x14ac:dyDescent="0.25">
      <c r="A292" s="25" t="s">
        <v>74</v>
      </c>
      <c r="B292" s="25">
        <v>29500943</v>
      </c>
      <c r="C292" s="25">
        <v>25</v>
      </c>
      <c r="D292" s="25">
        <v>12</v>
      </c>
      <c r="E292" s="37">
        <v>44469</v>
      </c>
      <c r="F292" t="s">
        <v>39</v>
      </c>
      <c r="G292" s="25" t="s">
        <v>95</v>
      </c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57" t="s">
        <v>74</v>
      </c>
      <c r="B293" s="25">
        <v>29500943</v>
      </c>
      <c r="C293" s="25">
        <v>95</v>
      </c>
      <c r="D293" s="25">
        <v>12</v>
      </c>
      <c r="E293" s="37">
        <v>44481</v>
      </c>
      <c r="G293" s="25"/>
      <c r="H293" s="25" t="str">
        <f>IFERROR(VLOOKUP(Tabelle1[[#This Row],[Artikelnr. (wenn vorhanden)]],Artikel!A:C,3,FALSE),Tabelle1[[#This Row],[Artikelnr. (wenn vorhanden)]])</f>
        <v>VOS URW-NUSS-OGT</v>
      </c>
    </row>
    <row r="294" spans="1:8" x14ac:dyDescent="0.25">
      <c r="A294" s="25" t="s">
        <v>41</v>
      </c>
      <c r="B294" s="25">
        <v>29500945</v>
      </c>
      <c r="C294" s="25">
        <v>26.5</v>
      </c>
      <c r="D294" s="25">
        <v>12</v>
      </c>
      <c r="E294" s="37">
        <v>44463</v>
      </c>
      <c r="F294" t="s">
        <v>39</v>
      </c>
      <c r="G294" s="25" t="s">
        <v>40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41</v>
      </c>
      <c r="B295" s="25">
        <v>29500945</v>
      </c>
      <c r="C295" s="25">
        <v>75</v>
      </c>
      <c r="D295" s="25">
        <v>12</v>
      </c>
      <c r="E295" s="37">
        <v>44473</v>
      </c>
      <c r="F295" t="s">
        <v>39</v>
      </c>
      <c r="G295" s="25" t="s">
        <v>36</v>
      </c>
      <c r="H295" s="25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29500945</v>
      </c>
      <c r="C296" s="25">
        <v>16</v>
      </c>
      <c r="D296">
        <v>12</v>
      </c>
      <c r="E296" s="37">
        <v>44491</v>
      </c>
      <c r="F296" t="s">
        <v>15148</v>
      </c>
      <c r="G296" s="25"/>
      <c r="H296" s="56" t="str">
        <f>IFERROR(VLOOKUP(Tabelle1[[#This Row],[Artikelnr. (wenn vorhanden)]],Artikel!A:C,3,FALSE),Tabelle1[[#This Row],[Artikelnr. (wenn vorhanden)]])</f>
        <v>VOS URW-SCHI-NAT</v>
      </c>
    </row>
    <row r="297" spans="1:8" x14ac:dyDescent="0.25">
      <c r="A297" s="25" t="s">
        <v>63</v>
      </c>
      <c r="B297" s="25">
        <v>29500946</v>
      </c>
      <c r="C297" s="25">
        <v>52</v>
      </c>
      <c r="D297" s="25">
        <v>12</v>
      </c>
      <c r="E297" s="37">
        <v>44473</v>
      </c>
      <c r="F297" t="s">
        <v>39</v>
      </c>
      <c r="G297" s="25" t="s">
        <v>36</v>
      </c>
      <c r="H297" s="25" t="str">
        <f>IFERROR(VLOOKUP(Tabelle1[[#This Row],[Artikelnr. (wenn vorhanden)]],Artikel!A:C,3,FALSE),Tabelle1[[#This Row],[Artikelnr. (wenn vorhanden)]])</f>
        <v>VOS URW-JALA-NAT</v>
      </c>
    </row>
    <row r="298" spans="1:8" x14ac:dyDescent="0.25">
      <c r="A298" s="25" t="s">
        <v>74</v>
      </c>
      <c r="B298" s="25">
        <v>29500947</v>
      </c>
      <c r="C298" s="25">
        <v>15</v>
      </c>
      <c r="D298" s="25">
        <v>12</v>
      </c>
      <c r="E298" s="37">
        <v>44469</v>
      </c>
      <c r="F298" t="s">
        <v>39</v>
      </c>
      <c r="G298" s="25" t="s">
        <v>95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x14ac:dyDescent="0.25">
      <c r="A299" s="25" t="s">
        <v>74</v>
      </c>
      <c r="B299" s="25">
        <v>29500947</v>
      </c>
      <c r="C299" s="25">
        <v>18</v>
      </c>
      <c r="D299" s="25">
        <v>12</v>
      </c>
      <c r="E299" s="37">
        <v>44474</v>
      </c>
      <c r="F299" t="s">
        <v>39</v>
      </c>
      <c r="G299" s="25" t="s">
        <v>36</v>
      </c>
      <c r="H299" s="25" t="str">
        <f>IFERROR(VLOOKUP(Tabelle1[[#This Row],[Artikelnr. (wenn vorhanden)]],Artikel!A:C,3,FALSE),Tabelle1[[#This Row],[Artikelnr. (wenn vorhanden)]])</f>
        <v>VOS URW-NATUR-EXTRA</v>
      </c>
    </row>
    <row r="300" spans="1:8" ht="30" x14ac:dyDescent="0.25">
      <c r="A300" s="25" t="s">
        <v>41</v>
      </c>
      <c r="B300" s="25">
        <v>29500948</v>
      </c>
      <c r="C300" s="25">
        <v>16</v>
      </c>
      <c r="D300" s="25">
        <v>12</v>
      </c>
      <c r="E300" s="37">
        <v>44452</v>
      </c>
      <c r="F300" t="s">
        <v>39</v>
      </c>
      <c r="G300" s="55" t="s">
        <v>40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74</v>
      </c>
      <c r="B301" s="25">
        <v>29500948</v>
      </c>
      <c r="C301" s="25">
        <v>100</v>
      </c>
      <c r="D301" s="25">
        <v>12</v>
      </c>
      <c r="E301" s="37">
        <v>44469</v>
      </c>
      <c r="F301" t="s">
        <v>39</v>
      </c>
      <c r="G301" s="25" t="s">
        <v>95</v>
      </c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x14ac:dyDescent="0.25">
      <c r="A302" s="25" t="s">
        <v>41</v>
      </c>
      <c r="B302" s="25">
        <v>29500948</v>
      </c>
      <c r="C302" s="25">
        <v>19</v>
      </c>
      <c r="D302" s="25">
        <v>12</v>
      </c>
      <c r="E302" s="37">
        <v>44481</v>
      </c>
      <c r="F302" t="s">
        <v>39</v>
      </c>
      <c r="G302" s="25"/>
      <c r="H302" s="25" t="str">
        <f>IFERROR(VLOOKUP(Tabelle1[[#This Row],[Artikelnr. (wenn vorhanden)]],Artikel!A:C,3,FALSE),Tabelle1[[#This Row],[Artikelnr. (wenn vorhanden)]])</f>
        <v>VOS URW-VS-SPICKER-NATU</v>
      </c>
    </row>
    <row r="303" spans="1:8" ht="30" x14ac:dyDescent="0.25">
      <c r="A303" s="25" t="s">
        <v>41</v>
      </c>
      <c r="B303" s="25">
        <v>29500949</v>
      </c>
      <c r="C303" s="25">
        <v>572.5</v>
      </c>
      <c r="D303" s="25">
        <v>12</v>
      </c>
      <c r="E303" s="37">
        <v>44441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ht="30" x14ac:dyDescent="0.25">
      <c r="A304" s="25" t="s">
        <v>41</v>
      </c>
      <c r="B304" s="25">
        <v>29500949</v>
      </c>
      <c r="C304" s="25">
        <v>47</v>
      </c>
      <c r="D304" s="25">
        <v>12</v>
      </c>
      <c r="E304" s="37">
        <v>44452</v>
      </c>
      <c r="F304" t="s">
        <v>39</v>
      </c>
      <c r="G304" s="55" t="s">
        <v>40</v>
      </c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41</v>
      </c>
      <c r="B305" s="25">
        <v>29500949</v>
      </c>
      <c r="C305" s="25">
        <v>3</v>
      </c>
      <c r="D305" s="25">
        <v>12</v>
      </c>
      <c r="E305" s="37">
        <v>44481</v>
      </c>
      <c r="F305" t="s">
        <v>39</v>
      </c>
      <c r="G305" s="25"/>
      <c r="H305" s="25" t="str">
        <f>IFERROR(VLOOKUP(Tabelle1[[#This Row],[Artikelnr. (wenn vorhanden)]],Artikel!A:C,3,FALSE),Tabelle1[[#This Row],[Artikelnr. (wenn vorhanden)]])</f>
        <v>VOS URW-VS-SCHI</v>
      </c>
    </row>
    <row r="306" spans="1:8" x14ac:dyDescent="0.25">
      <c r="A306" s="25" t="s">
        <v>63</v>
      </c>
      <c r="B306" s="25">
        <v>29500949</v>
      </c>
      <c r="C306" s="25">
        <v>25</v>
      </c>
      <c r="D306">
        <v>12</v>
      </c>
      <c r="E306" s="37">
        <v>44491</v>
      </c>
      <c r="F306" t="s">
        <v>15148</v>
      </c>
      <c r="G306" s="25"/>
      <c r="H306" s="56" t="str">
        <f>IFERROR(VLOOKUP(Tabelle1[[#This Row],[Artikelnr. (wenn vorhanden)]],Artikel!A:C,3,FALSE),Tabelle1[[#This Row],[Artikelnr. (wenn vorhanden)]])</f>
        <v>VOS URW-VS-SCHI</v>
      </c>
    </row>
    <row r="307" spans="1:8" ht="30" x14ac:dyDescent="0.25">
      <c r="A307" s="25" t="s">
        <v>41</v>
      </c>
      <c r="B307" s="25">
        <v>29500950</v>
      </c>
      <c r="C307" s="25">
        <v>56</v>
      </c>
      <c r="D307" s="25">
        <v>12</v>
      </c>
      <c r="E307" s="37">
        <v>44431</v>
      </c>
      <c r="F307" t="s">
        <v>39</v>
      </c>
      <c r="G307" s="55" t="s">
        <v>40</v>
      </c>
      <c r="H307" s="25" t="str">
        <f>IFERROR(VLOOKUP(Tabelle1[[#This Row],[Artikelnr. (wenn vorhanden)]],Artikel!A:C,3,FALSE),Tabelle1[[#This Row],[Artikelnr. (wenn vorhanden)]])</f>
        <v>VOS URW-VS-CHILI</v>
      </c>
    </row>
    <row r="308" spans="1:8" x14ac:dyDescent="0.25">
      <c r="A308" s="25" t="s">
        <v>15198</v>
      </c>
      <c r="B308" s="25">
        <v>29500952</v>
      </c>
      <c r="C308" s="25">
        <v>7</v>
      </c>
      <c r="D308" s="25">
        <v>61</v>
      </c>
      <c r="E308" s="37">
        <v>44446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15198</v>
      </c>
      <c r="B309" s="25">
        <v>29500952</v>
      </c>
      <c r="C309" s="25">
        <v>12</v>
      </c>
      <c r="D309" s="25">
        <v>61</v>
      </c>
      <c r="E309" s="37">
        <v>44453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117</v>
      </c>
      <c r="B310" s="25">
        <v>29500952</v>
      </c>
      <c r="C310" s="25">
        <v>22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15198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20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117</v>
      </c>
      <c r="B313" s="25">
        <v>29500952</v>
      </c>
      <c r="C313" s="25">
        <v>15</v>
      </c>
      <c r="D313" s="25">
        <v>61</v>
      </c>
      <c r="E313" s="37">
        <v>44454</v>
      </c>
      <c r="F313" t="s">
        <v>15</v>
      </c>
      <c r="G313" s="5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15198</v>
      </c>
      <c r="B314" s="25">
        <v>29500952</v>
      </c>
      <c r="C314" s="25">
        <v>13</v>
      </c>
      <c r="D314" s="25">
        <v>61</v>
      </c>
      <c r="E314" s="37">
        <v>44467</v>
      </c>
      <c r="F314" t="s">
        <v>15</v>
      </c>
      <c r="G314" s="25" t="s">
        <v>79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9</v>
      </c>
      <c r="B315" s="25">
        <v>29500952</v>
      </c>
      <c r="C315" s="25">
        <v>8</v>
      </c>
      <c r="D315" s="25">
        <v>61</v>
      </c>
      <c r="E315" s="37">
        <v>44475</v>
      </c>
      <c r="F315" t="s">
        <v>36</v>
      </c>
      <c r="G315" s="25" t="s">
        <v>36</v>
      </c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20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117</v>
      </c>
      <c r="B317" s="25">
        <v>29500952</v>
      </c>
      <c r="C317" s="25">
        <v>18</v>
      </c>
      <c r="D317" s="25">
        <v>61</v>
      </c>
      <c r="E317" s="37">
        <v>44483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25">
        <v>29500952</v>
      </c>
      <c r="C318" s="25">
        <f>18+35</f>
        <v>53</v>
      </c>
      <c r="D318" s="25">
        <v>61</v>
      </c>
      <c r="E318" s="37">
        <v>44484</v>
      </c>
      <c r="G318" s="25"/>
      <c r="H318" s="25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9</v>
      </c>
      <c r="B319" s="59">
        <v>29500952</v>
      </c>
      <c r="C319" s="25">
        <v>3</v>
      </c>
      <c r="D319" s="25">
        <v>61</v>
      </c>
      <c r="E319" s="37">
        <v>44494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15223</v>
      </c>
      <c r="B320" s="25">
        <v>29500952</v>
      </c>
      <c r="C320" s="25">
        <v>3</v>
      </c>
      <c r="D320" s="25">
        <v>61</v>
      </c>
      <c r="E320" s="37">
        <v>44496</v>
      </c>
      <c r="G320" s="25"/>
      <c r="H320" s="56" t="str">
        <f>IFERROR(VLOOKUP(Tabelle1[[#This Row],[Artikelnr. (wenn vorhanden)]],Artikel!A:C,3,FALSE),Tabelle1[[#This Row],[Artikelnr. (wenn vorhanden)]])</f>
        <v>ABS GRÜN-PESTO</v>
      </c>
    </row>
    <row r="321" spans="1:8" x14ac:dyDescent="0.25">
      <c r="A321" s="25" t="s">
        <v>15168</v>
      </c>
      <c r="B321" s="25">
        <v>29500957</v>
      </c>
      <c r="C321" s="25">
        <v>2</v>
      </c>
      <c r="D321" s="25">
        <v>61</v>
      </c>
      <c r="E321" s="37">
        <v>44447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15168</v>
      </c>
      <c r="B322" s="25">
        <v>29500957</v>
      </c>
      <c r="C322" s="25">
        <v>3</v>
      </c>
      <c r="D322" s="25">
        <v>61</v>
      </c>
      <c r="E322" s="37">
        <v>44454</v>
      </c>
      <c r="F322" t="s">
        <v>15</v>
      </c>
      <c r="G322" s="55" t="s">
        <v>145</v>
      </c>
      <c r="H322" s="25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17</v>
      </c>
      <c r="D323" s="25">
        <v>12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9</v>
      </c>
      <c r="B324" s="25">
        <v>29500957</v>
      </c>
      <c r="C324" s="25">
        <v>28</v>
      </c>
      <c r="D324" s="25">
        <v>61</v>
      </c>
      <c r="E324" s="37">
        <v>44488</v>
      </c>
      <c r="G324" s="25"/>
      <c r="H324" s="56" t="str">
        <f>IFERROR(VLOOKUP(Tabelle1[[#This Row],[Artikelnr. (wenn vorhanden)]],Artikel!A:C,3,FALSE),Tabelle1[[#This Row],[Artikelnr. (wenn vorhanden)]])</f>
        <v>ABS Crémeux</v>
      </c>
    </row>
    <row r="325" spans="1:8" x14ac:dyDescent="0.25">
      <c r="A325" s="25" t="s">
        <v>15155</v>
      </c>
      <c r="B325" s="25">
        <v>29500963</v>
      </c>
      <c r="C325" s="25">
        <v>70.400000000000006</v>
      </c>
      <c r="D325" s="25">
        <v>12</v>
      </c>
      <c r="E325" s="37">
        <v>44440</v>
      </c>
      <c r="F325" t="s">
        <v>15152</v>
      </c>
      <c r="G325" s="55" t="s">
        <v>87</v>
      </c>
      <c r="H325" s="25" t="str">
        <f>IFERROR(VLOOKUP(Tabelle1[[#This Row],[Artikelnr. (wenn vorhanden)]],Artikel!A:C,3,FALSE),Tabelle1[[#This Row],[Artikelnr. (wenn vorhanden)]])</f>
        <v>VOS SKZ AMM Geräuchert</v>
      </c>
    </row>
    <row r="326" spans="1:8" x14ac:dyDescent="0.25">
      <c r="A326" s="25" t="s">
        <v>9</v>
      </c>
      <c r="B326" s="25">
        <v>29500966</v>
      </c>
      <c r="C326" s="25">
        <v>24</v>
      </c>
      <c r="D326" s="25">
        <v>61</v>
      </c>
      <c r="E326" s="37">
        <v>44439</v>
      </c>
      <c r="F326" t="s">
        <v>15</v>
      </c>
      <c r="G326" s="55" t="s">
        <v>151</v>
      </c>
      <c r="H326" s="25" t="str">
        <f>IFERROR(VLOOKUP(Tabelle1[[#This Row],[Artikelnr. (wenn vorhanden)]],Artikel!A:C,3,FALSE),Tabelle1[[#This Row],[Artikelnr. (wenn vorhanden)]])</f>
        <v>ABS BIOLAND-RINGELB</v>
      </c>
    </row>
    <row r="327" spans="1:8" x14ac:dyDescent="0.25">
      <c r="A327" s="25" t="s">
        <v>41</v>
      </c>
      <c r="B327" s="25">
        <v>29500967</v>
      </c>
      <c r="C327" s="25">
        <v>31</v>
      </c>
      <c r="D327" s="25">
        <v>12</v>
      </c>
      <c r="E327" s="37">
        <v>44442</v>
      </c>
      <c r="F327" t="s">
        <v>10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41</v>
      </c>
      <c r="B328" s="25">
        <v>29500967</v>
      </c>
      <c r="C328" s="25">
        <v>15</v>
      </c>
      <c r="D328" s="25">
        <v>12</v>
      </c>
      <c r="E328" s="37">
        <v>44445</v>
      </c>
      <c r="F328" t="s">
        <v>10</v>
      </c>
      <c r="G328" s="55" t="s">
        <v>70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8</v>
      </c>
      <c r="B329" s="25">
        <v>29500967</v>
      </c>
      <c r="C329" s="25">
        <v>20</v>
      </c>
      <c r="D329" s="25">
        <v>12</v>
      </c>
      <c r="E329" s="37">
        <v>44481</v>
      </c>
      <c r="G329" s="25" t="s">
        <v>15249</v>
      </c>
      <c r="H329" s="25" t="str">
        <f>IFERROR(VLOOKUP(Tabelle1[[#This Row],[Artikelnr. (wenn vorhanden)]],Artikel!A:C,3,FALSE),Tabelle1[[#This Row],[Artikelnr. (wenn vorhanden)]])</f>
        <v>ABS BERGK BERGLANDMILCH</v>
      </c>
    </row>
    <row r="330" spans="1:8" x14ac:dyDescent="0.25">
      <c r="A330" s="25" t="s">
        <v>37</v>
      </c>
      <c r="B330" s="25">
        <v>29501000</v>
      </c>
      <c r="C330" s="25">
        <f>35-23.8</f>
        <v>11.2</v>
      </c>
      <c r="D330" s="25">
        <v>12</v>
      </c>
      <c r="E330" s="37">
        <v>44494</v>
      </c>
      <c r="G330" s="25"/>
      <c r="H330" s="56" t="str">
        <f>IFERROR(VLOOKUP(Tabelle1[[#This Row],[Artikelnr. (wenn vorhanden)]],Artikel!A:C,3,FALSE),Tabelle1[[#This Row],[Artikelnr. (wenn vorhanden)]])</f>
        <v>ABS Bergkräuterkäse 50%</v>
      </c>
    </row>
    <row r="331" spans="1:8" x14ac:dyDescent="0.25">
      <c r="A331" s="25" t="s">
        <v>37</v>
      </c>
      <c r="B331" s="25">
        <v>29501002</v>
      </c>
      <c r="C331" s="25">
        <v>16</v>
      </c>
      <c r="D331" s="25">
        <v>12</v>
      </c>
      <c r="E331" s="37">
        <v>44475</v>
      </c>
      <c r="F331" t="s">
        <v>39</v>
      </c>
      <c r="G331" s="25" t="s">
        <v>36</v>
      </c>
      <c r="H331" s="25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74</v>
      </c>
      <c r="B332" s="25">
        <v>29501002</v>
      </c>
      <c r="C332" s="25">
        <v>10</v>
      </c>
      <c r="D332" s="25">
        <v>12</v>
      </c>
      <c r="E332" s="37">
        <v>44491</v>
      </c>
      <c r="G332" s="25"/>
      <c r="H332" s="56" t="str">
        <f>IFERROR(VLOOKUP(Tabelle1[[#This Row],[Artikelnr. (wenn vorhanden)]],Artikel!A:C,3,FALSE),Tabelle1[[#This Row],[Artikelnr. (wenn vorhanden)]])</f>
        <v>ABS Bunter Pfeffer 50%</v>
      </c>
    </row>
    <row r="333" spans="1:8" x14ac:dyDescent="0.25">
      <c r="A333" s="25" t="s">
        <v>37</v>
      </c>
      <c r="B333" s="25">
        <v>29501003</v>
      </c>
      <c r="C333" s="25">
        <v>240</v>
      </c>
      <c r="D333" s="25">
        <v>10</v>
      </c>
      <c r="E333" s="37">
        <v>44477</v>
      </c>
      <c r="F333" t="s">
        <v>111</v>
      </c>
      <c r="G333" s="55" t="s">
        <v>36</v>
      </c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241</v>
      </c>
      <c r="D334" s="25">
        <v>10</v>
      </c>
      <c r="E334" s="37">
        <v>44431</v>
      </c>
      <c r="F334" t="s">
        <v>25</v>
      </c>
      <c r="G334" s="55" t="s">
        <v>76</v>
      </c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150</v>
      </c>
      <c r="D335" s="25">
        <v>10</v>
      </c>
      <c r="E335" s="37">
        <v>44459</v>
      </c>
      <c r="F335" t="s">
        <v>111</v>
      </c>
      <c r="G335" s="55" t="s">
        <v>112</v>
      </c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148</v>
      </c>
      <c r="D336" s="25">
        <v>10</v>
      </c>
      <c r="E336" s="37">
        <v>44452</v>
      </c>
      <c r="F336" t="s">
        <v>111</v>
      </c>
      <c r="G336" s="55" t="s">
        <v>112</v>
      </c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145</v>
      </c>
      <c r="D337" s="25">
        <v>10</v>
      </c>
      <c r="E337" s="37">
        <v>44442</v>
      </c>
      <c r="F337" t="s">
        <v>111</v>
      </c>
      <c r="G337" s="55" t="s">
        <v>112</v>
      </c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143</v>
      </c>
      <c r="D338" s="25">
        <v>10</v>
      </c>
      <c r="E338" s="37">
        <v>44435</v>
      </c>
      <c r="F338" t="s">
        <v>111</v>
      </c>
      <c r="G338" s="55" t="s">
        <v>112</v>
      </c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138</v>
      </c>
      <c r="D339" s="25">
        <v>10</v>
      </c>
      <c r="E339" s="37">
        <v>44445</v>
      </c>
      <c r="F339" t="s">
        <v>111</v>
      </c>
      <c r="G339" s="55" t="s">
        <v>112</v>
      </c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117</v>
      </c>
      <c r="D340" s="25">
        <v>10</v>
      </c>
      <c r="E340" s="37">
        <v>44466</v>
      </c>
      <c r="F340" t="s">
        <v>111</v>
      </c>
      <c r="G340" s="55" t="s">
        <v>112</v>
      </c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105</v>
      </c>
      <c r="D341" s="25">
        <v>10</v>
      </c>
      <c r="E341" s="37">
        <v>44456</v>
      </c>
      <c r="F341" t="s">
        <v>111</v>
      </c>
      <c r="G341" s="55" t="s">
        <v>112</v>
      </c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86</v>
      </c>
      <c r="D342" s="25">
        <v>10</v>
      </c>
      <c r="E342" s="37">
        <v>44438</v>
      </c>
      <c r="F342" t="s">
        <v>111</v>
      </c>
      <c r="G342" s="55" t="s">
        <v>112</v>
      </c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17</v>
      </c>
      <c r="D343" s="25">
        <v>10</v>
      </c>
      <c r="E343" s="37">
        <v>44431</v>
      </c>
      <c r="F343" t="s">
        <v>111</v>
      </c>
      <c r="G343" s="25" t="s">
        <v>112</v>
      </c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117</v>
      </c>
      <c r="D344" s="25">
        <v>61</v>
      </c>
      <c r="E344" s="37">
        <v>44473</v>
      </c>
      <c r="F344" t="s">
        <v>15121</v>
      </c>
      <c r="G344" s="25" t="s">
        <v>36</v>
      </c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7</v>
      </c>
      <c r="B345" s="25">
        <v>29501003</v>
      </c>
      <c r="C345" s="25">
        <v>146</v>
      </c>
      <c r="D345" s="25">
        <v>12</v>
      </c>
      <c r="E345" s="37">
        <v>44487</v>
      </c>
      <c r="G345" s="25"/>
      <c r="H345" s="25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8</v>
      </c>
      <c r="B346" s="25">
        <v>29501003</v>
      </c>
      <c r="C346" s="25">
        <v>117</v>
      </c>
      <c r="D346" s="25">
        <v>81</v>
      </c>
      <c r="E346" s="37">
        <v>44491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41</v>
      </c>
      <c r="B347" s="25">
        <v>29501003</v>
      </c>
      <c r="C347" s="25">
        <v>51</v>
      </c>
      <c r="D347" s="25">
        <v>81</v>
      </c>
      <c r="E347" s="37">
        <v>44489</v>
      </c>
      <c r="G347" s="25"/>
      <c r="H347" s="56" t="str">
        <f>IFERROR(VLOOKUP(Tabelle1[[#This Row],[Artikelnr. (wenn vorhanden)]],Artikel!A:C,3,FALSE),Tabelle1[[#This Row],[Artikelnr. (wenn vorhanden)]])</f>
        <v>ABS CHED-PF-KRÄUK gemis</v>
      </c>
    </row>
    <row r="348" spans="1:8" x14ac:dyDescent="0.25">
      <c r="A348" s="25" t="s">
        <v>15198</v>
      </c>
      <c r="B348" s="25">
        <v>29501009</v>
      </c>
      <c r="C348" s="25">
        <v>41</v>
      </c>
      <c r="D348" s="25">
        <v>61</v>
      </c>
      <c r="E348" s="37">
        <v>44439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15198</v>
      </c>
      <c r="B349" s="25">
        <v>29501009</v>
      </c>
      <c r="C349" s="25">
        <v>46</v>
      </c>
      <c r="D349" s="25">
        <v>61</v>
      </c>
      <c r="E349" s="37">
        <v>44445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15198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15198</v>
      </c>
      <c r="B351" s="25">
        <v>29501009</v>
      </c>
      <c r="C351" s="25">
        <v>7</v>
      </c>
      <c r="D351" s="25">
        <v>61</v>
      </c>
      <c r="E351" s="37">
        <v>44449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15198</v>
      </c>
      <c r="B352" s="25">
        <v>29501009</v>
      </c>
      <c r="C352" s="25">
        <v>6</v>
      </c>
      <c r="D352" s="25">
        <v>61</v>
      </c>
      <c r="E352" s="37">
        <v>44453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15198</v>
      </c>
      <c r="B353" s="25">
        <v>29501009</v>
      </c>
      <c r="C353" s="25">
        <v>3</v>
      </c>
      <c r="D353" s="25">
        <v>61</v>
      </c>
      <c r="E353" s="37">
        <v>44454</v>
      </c>
      <c r="F353" t="s">
        <v>15</v>
      </c>
      <c r="G353" s="5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15198</v>
      </c>
      <c r="B354" s="25">
        <v>29501009</v>
      </c>
      <c r="C354" s="25">
        <v>9</v>
      </c>
      <c r="D354" s="25">
        <v>61</v>
      </c>
      <c r="E354" s="37">
        <v>44462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15198</v>
      </c>
      <c r="B355" s="25">
        <v>29501009</v>
      </c>
      <c r="C355" s="25">
        <v>3</v>
      </c>
      <c r="D355" s="25">
        <v>61</v>
      </c>
      <c r="E355" s="37">
        <v>44467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15198</v>
      </c>
      <c r="B356" s="25">
        <v>29501009</v>
      </c>
      <c r="C356" s="25">
        <v>7</v>
      </c>
      <c r="D356" s="25">
        <v>61</v>
      </c>
      <c r="E356" s="37">
        <v>44468</v>
      </c>
      <c r="F356" t="s">
        <v>15</v>
      </c>
      <c r="G356" s="25" t="s">
        <v>79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13</v>
      </c>
      <c r="D357" s="25">
        <v>61</v>
      </c>
      <c r="E357" s="37">
        <v>44473</v>
      </c>
      <c r="F357" t="s">
        <v>36</v>
      </c>
      <c r="G357" s="25" t="s">
        <v>36</v>
      </c>
      <c r="H357" s="25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29501009</v>
      </c>
      <c r="C358" s="25">
        <v>5</v>
      </c>
      <c r="D358" s="25">
        <v>61</v>
      </c>
      <c r="E358" s="37">
        <v>44488</v>
      </c>
      <c r="G358" s="25"/>
      <c r="H358" s="56" t="str">
        <f>IFERROR(VLOOKUP(Tabelle1[[#This Row],[Artikelnr. (wenn vorhanden)]],Artikel!A:C,3,FALSE),Tabelle1[[#This Row],[Artikelnr. (wenn vorhanden)]])</f>
        <v>ABS Whisky-Nuts</v>
      </c>
    </row>
    <row r="359" spans="1:8" x14ac:dyDescent="0.25">
      <c r="A359" s="25" t="s">
        <v>9</v>
      </c>
      <c r="B359" s="25">
        <v>29501010</v>
      </c>
      <c r="C359" s="25">
        <v>20</v>
      </c>
      <c r="D359" s="25">
        <v>61</v>
      </c>
      <c r="E359" s="37">
        <v>44476</v>
      </c>
      <c r="F359" t="s">
        <v>36</v>
      </c>
      <c r="G359" s="25" t="s">
        <v>36</v>
      </c>
      <c r="H359" s="25" t="str">
        <f>IFERROR(VLOOKUP(Tabelle1[[#This Row],[Artikelnr. (wenn vorhanden)]],Artikel!A:C,3,FALSE),Tabelle1[[#This Row],[Artikelnr. (wenn vorhanden)]])</f>
        <v>VOS SKZ EMM in Wurstfor</v>
      </c>
    </row>
    <row r="360" spans="1:8" x14ac:dyDescent="0.25">
      <c r="A360" s="25" t="s">
        <v>15175</v>
      </c>
      <c r="B360" s="25">
        <v>29501013</v>
      </c>
      <c r="C360" s="25">
        <v>7</v>
      </c>
      <c r="D360" s="25">
        <v>61</v>
      </c>
      <c r="E360" s="37">
        <v>44439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15175</v>
      </c>
      <c r="B361" s="25">
        <v>29501013</v>
      </c>
      <c r="C361" s="25">
        <v>4</v>
      </c>
      <c r="D361" s="25">
        <v>61</v>
      </c>
      <c r="E361" s="37">
        <v>44445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15175</v>
      </c>
      <c r="B362" s="25">
        <v>29501013</v>
      </c>
      <c r="C362" s="25">
        <v>3</v>
      </c>
      <c r="D362" s="25">
        <v>61</v>
      </c>
      <c r="E362" s="37">
        <v>44448</v>
      </c>
      <c r="F362" t="s">
        <v>15</v>
      </c>
      <c r="G362" s="5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15175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15175</v>
      </c>
      <c r="B364" s="25">
        <v>29501013</v>
      </c>
      <c r="C364" s="25">
        <v>3</v>
      </c>
      <c r="D364" s="25">
        <v>61</v>
      </c>
      <c r="E364" s="37">
        <v>44467</v>
      </c>
      <c r="F364" t="s">
        <v>15</v>
      </c>
      <c r="G364" s="25" t="s">
        <v>145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10</v>
      </c>
      <c r="D365" s="25">
        <v>61</v>
      </c>
      <c r="E365" s="37">
        <v>44476</v>
      </c>
      <c r="F365" t="s">
        <v>36</v>
      </c>
      <c r="G365" s="25" t="s">
        <v>36</v>
      </c>
      <c r="H365" s="25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7</v>
      </c>
      <c r="D366" s="25">
        <v>61</v>
      </c>
      <c r="E366" s="37">
        <v>44488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9</v>
      </c>
      <c r="B367" s="25">
        <v>29501013</v>
      </c>
      <c r="C367" s="25">
        <v>20</v>
      </c>
      <c r="D367" s="25">
        <v>61</v>
      </c>
      <c r="E367" s="37">
        <v>44494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15223</v>
      </c>
      <c r="B368" s="25">
        <v>29501013</v>
      </c>
      <c r="C368" s="25">
        <v>20</v>
      </c>
      <c r="D368" s="25">
        <v>61</v>
      </c>
      <c r="E368" s="37">
        <v>44496</v>
      </c>
      <c r="G368" s="25"/>
      <c r="H368" s="56" t="str">
        <f>IFERROR(VLOOKUP(Tabelle1[[#This Row],[Artikelnr. (wenn vorhanden)]],Artikel!A:C,3,FALSE),Tabelle1[[#This Row],[Artikelnr. (wenn vorhanden)]])</f>
        <v>ABS AT-ROTWEIN</v>
      </c>
    </row>
    <row r="369" spans="1:8" x14ac:dyDescent="0.25">
      <c r="A369" s="25" t="s">
        <v>15189</v>
      </c>
      <c r="B369" s="25">
        <v>29501017</v>
      </c>
      <c r="C369" s="25">
        <v>17</v>
      </c>
      <c r="D369" s="25">
        <v>61</v>
      </c>
      <c r="E369" s="37">
        <v>44447</v>
      </c>
      <c r="F369" t="s">
        <v>15153</v>
      </c>
      <c r="G369" s="55" t="s">
        <v>87</v>
      </c>
      <c r="H369" s="25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8</v>
      </c>
      <c r="B370" s="25">
        <v>29501017</v>
      </c>
      <c r="C370" s="25">
        <v>101</v>
      </c>
      <c r="D370" s="25">
        <v>61</v>
      </c>
      <c r="E370" s="37">
        <v>44488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310</v>
      </c>
      <c r="B371" s="25">
        <v>29501017</v>
      </c>
      <c r="C371" s="25">
        <v>31</v>
      </c>
      <c r="D371" s="25">
        <v>61</v>
      </c>
      <c r="E371" s="37">
        <v>44489</v>
      </c>
      <c r="G371" s="25"/>
      <c r="H371" s="56" t="str">
        <f>IFERROR(VLOOKUP(Tabelle1[[#This Row],[Artikelnr. (wenn vorhanden)]],Artikel!A:C,3,FALSE),Tabelle1[[#This Row],[Artikelnr. (wenn vorhanden)]])</f>
        <v>ABS Pfeffer-Bruch</v>
      </c>
    </row>
    <row r="372" spans="1:8" x14ac:dyDescent="0.25">
      <c r="A372" s="25" t="s">
        <v>15188</v>
      </c>
      <c r="B372" s="25">
        <v>29501020</v>
      </c>
      <c r="C372" s="25">
        <v>35.5</v>
      </c>
      <c r="D372" s="25">
        <v>22</v>
      </c>
      <c r="E372" s="37">
        <v>44438</v>
      </c>
      <c r="F372" t="s">
        <v>45</v>
      </c>
      <c r="G372" s="55" t="s">
        <v>46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15188</v>
      </c>
      <c r="B373" s="25">
        <v>29501020</v>
      </c>
      <c r="C373" s="25">
        <v>20</v>
      </c>
      <c r="D373" s="25">
        <v>61</v>
      </c>
      <c r="E373" s="37">
        <v>44439</v>
      </c>
      <c r="F373" t="s">
        <v>15</v>
      </c>
      <c r="G373" s="55" t="s">
        <v>15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15188</v>
      </c>
      <c r="B374" s="25">
        <v>29501020</v>
      </c>
      <c r="C374" s="25">
        <v>4.2</v>
      </c>
      <c r="D374" s="25">
        <v>10</v>
      </c>
      <c r="E374" s="37">
        <v>44446</v>
      </c>
      <c r="F374" t="s">
        <v>25</v>
      </c>
      <c r="G374" s="55" t="s">
        <v>76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15188</v>
      </c>
      <c r="B375" s="25">
        <v>29501020</v>
      </c>
      <c r="C375" s="25">
        <v>20</v>
      </c>
      <c r="D375" s="25">
        <v>61</v>
      </c>
      <c r="E375" s="37">
        <v>44453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15188</v>
      </c>
      <c r="B376" s="25">
        <v>29501020</v>
      </c>
      <c r="C376" s="25">
        <v>7</v>
      </c>
      <c r="D376" s="25">
        <v>61</v>
      </c>
      <c r="E376" s="37">
        <v>44454</v>
      </c>
      <c r="F376" t="s">
        <v>15</v>
      </c>
      <c r="G376" s="55" t="s">
        <v>15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9</v>
      </c>
      <c r="B377" s="25">
        <v>29501020</v>
      </c>
      <c r="C377" s="25">
        <v>6</v>
      </c>
      <c r="D377" s="25">
        <v>61</v>
      </c>
      <c r="E377" s="37">
        <v>44473</v>
      </c>
      <c r="F377" t="s">
        <v>36</v>
      </c>
      <c r="G377" s="25" t="s">
        <v>36</v>
      </c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117</v>
      </c>
      <c r="B378" s="25">
        <v>29501020</v>
      </c>
      <c r="C378" s="25">
        <v>12</v>
      </c>
      <c r="D378" s="25">
        <v>61</v>
      </c>
      <c r="E378" s="37">
        <v>44483</v>
      </c>
      <c r="G378" s="25"/>
      <c r="H378" s="25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4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9</v>
      </c>
      <c r="B380" s="59">
        <v>29501020</v>
      </c>
      <c r="C380" s="25">
        <v>16</v>
      </c>
      <c r="D380" s="25">
        <v>61</v>
      </c>
      <c r="E380" s="37">
        <v>44494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15223</v>
      </c>
      <c r="B381" s="25">
        <v>29501020</v>
      </c>
      <c r="C381" s="25">
        <v>4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x14ac:dyDescent="0.25">
      <c r="A382" s="25" t="s">
        <v>15223</v>
      </c>
      <c r="B382" s="25">
        <v>29501020</v>
      </c>
      <c r="C382" s="25">
        <v>16</v>
      </c>
      <c r="D382" s="25">
        <v>61</v>
      </c>
      <c r="E382" s="37">
        <v>44496</v>
      </c>
      <c r="G382" s="25"/>
      <c r="H382" s="56" t="str">
        <f>IFERROR(VLOOKUP(Tabelle1[[#This Row],[Artikelnr. (wenn vorhanden)]],Artikel!A:C,3,FALSE),Tabelle1[[#This Row],[Artikelnr. (wenn vorhanden)]])</f>
        <v>VOS WAL-THEKE</v>
      </c>
    </row>
    <row r="383" spans="1:8" ht="30" x14ac:dyDescent="0.25">
      <c r="A383" s="25" t="s">
        <v>41</v>
      </c>
      <c r="B383" s="25">
        <v>29501021</v>
      </c>
      <c r="C383" s="25">
        <v>19.399999999999999</v>
      </c>
      <c r="D383" s="25">
        <v>12</v>
      </c>
      <c r="E383" s="37">
        <v>44427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ht="30" x14ac:dyDescent="0.25">
      <c r="A384" s="25" t="s">
        <v>41</v>
      </c>
      <c r="B384" s="25">
        <v>29501021</v>
      </c>
      <c r="C384" s="25">
        <v>25</v>
      </c>
      <c r="D384" s="25">
        <v>12</v>
      </c>
      <c r="E384" s="37">
        <v>44453</v>
      </c>
      <c r="F384" t="s">
        <v>39</v>
      </c>
      <c r="G384" s="55" t="s">
        <v>40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44469</v>
      </c>
      <c r="F385" t="s">
        <v>39</v>
      </c>
      <c r="G385" s="25" t="s">
        <v>95</v>
      </c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74</v>
      </c>
      <c r="B386" s="25">
        <v>29501021</v>
      </c>
      <c r="C386" s="25">
        <v>25</v>
      </c>
      <c r="D386" s="25">
        <v>12</v>
      </c>
      <c r="E386" s="37">
        <v>44483</v>
      </c>
      <c r="G386" s="25"/>
      <c r="H386" s="25" t="str">
        <f>IFERROR(VLOOKUP(Tabelle1[[#This Row],[Artikelnr. (wenn vorhanden)]],Artikel!A:C,3,FALSE),Tabelle1[[#This Row],[Artikelnr. (wenn vorhanden)]])</f>
        <v>VOS URW NATUR AMM CO RE</v>
      </c>
    </row>
    <row r="387" spans="1:8" x14ac:dyDescent="0.25">
      <c r="A387" s="25" t="s">
        <v>15155</v>
      </c>
      <c r="B387" s="25">
        <v>29501022</v>
      </c>
      <c r="C387" s="25">
        <v>90</v>
      </c>
      <c r="D387" s="25">
        <v>12</v>
      </c>
      <c r="E387" s="37">
        <v>44431</v>
      </c>
      <c r="F387" t="s">
        <v>15152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15155</v>
      </c>
      <c r="B388" s="25">
        <v>29501022</v>
      </c>
      <c r="C388" s="25">
        <v>870</v>
      </c>
      <c r="D388" s="25">
        <v>12</v>
      </c>
      <c r="E388" s="37">
        <v>44431</v>
      </c>
      <c r="F388" t="s">
        <v>15152</v>
      </c>
      <c r="G388" s="55" t="s">
        <v>87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56</v>
      </c>
      <c r="B389" s="25">
        <v>29501022</v>
      </c>
      <c r="C389" s="25">
        <v>547</v>
      </c>
      <c r="D389" s="25">
        <v>22</v>
      </c>
      <c r="E389" s="37">
        <v>44432</v>
      </c>
      <c r="F389" t="s">
        <v>84</v>
      </c>
      <c r="G389" s="55" t="s">
        <v>118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15155</v>
      </c>
      <c r="B390" s="25">
        <v>29501022</v>
      </c>
      <c r="C390" s="25">
        <v>1029</v>
      </c>
      <c r="D390" s="25">
        <v>12</v>
      </c>
      <c r="E390" s="37">
        <v>44439</v>
      </c>
      <c r="F390" t="s">
        <v>15152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15155</v>
      </c>
      <c r="B391" s="25">
        <v>29501022</v>
      </c>
      <c r="C391" s="25">
        <v>565</v>
      </c>
      <c r="D391" s="25">
        <v>12</v>
      </c>
      <c r="E391" s="37">
        <v>44447</v>
      </c>
      <c r="F391" t="s">
        <v>15152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15155</v>
      </c>
      <c r="B392" s="25">
        <v>29501022</v>
      </c>
      <c r="C392" s="25">
        <v>1148</v>
      </c>
      <c r="D392" s="25">
        <v>12</v>
      </c>
      <c r="E392" s="37">
        <v>44447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15155</v>
      </c>
      <c r="B393" s="25">
        <v>29501022</v>
      </c>
      <c r="C393" s="25">
        <v>276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15155</v>
      </c>
      <c r="B394" s="25">
        <v>29501022</v>
      </c>
      <c r="C394" s="25">
        <v>525</v>
      </c>
      <c r="D394" s="25">
        <v>12</v>
      </c>
      <c r="E394" s="37">
        <v>44453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RW NATUR AMM CO REZ</v>
      </c>
    </row>
    <row r="395" spans="1:8" x14ac:dyDescent="0.25">
      <c r="A395" s="25" t="s">
        <v>15171</v>
      </c>
      <c r="B395" s="25">
        <v>29501023</v>
      </c>
      <c r="C395" s="25">
        <v>123</v>
      </c>
      <c r="D395" s="25">
        <v>61</v>
      </c>
      <c r="E395" s="37">
        <v>44447</v>
      </c>
      <c r="F395" t="s">
        <v>15</v>
      </c>
      <c r="G395" s="5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15171</v>
      </c>
      <c r="B396" s="25">
        <v>29501023</v>
      </c>
      <c r="C396" s="25">
        <v>57</v>
      </c>
      <c r="D396" s="25">
        <v>61</v>
      </c>
      <c r="E396" s="37">
        <v>44467</v>
      </c>
      <c r="F396" t="s">
        <v>15</v>
      </c>
      <c r="G396" s="25" t="s">
        <v>79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432</v>
      </c>
      <c r="D397" s="25">
        <v>61</v>
      </c>
      <c r="E397" s="37">
        <v>44473</v>
      </c>
      <c r="F397" t="s">
        <v>36</v>
      </c>
      <c r="G397" s="25" t="s">
        <v>36</v>
      </c>
      <c r="H397" s="25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9</v>
      </c>
      <c r="B398" s="25">
        <v>29501023</v>
      </c>
      <c r="C398" s="25">
        <v>170</v>
      </c>
      <c r="D398" s="25">
        <v>61</v>
      </c>
      <c r="E398" s="37">
        <v>44488</v>
      </c>
      <c r="G398" s="25"/>
      <c r="H398" s="56" t="str">
        <f>IFERROR(VLOOKUP(Tabelle1[[#This Row],[Artikelnr. (wenn vorhanden)]],Artikel!A:C,3,FALSE),Tabelle1[[#This Row],[Artikelnr. (wenn vorhanden)]])</f>
        <v>ABS CAMBOZOLA</v>
      </c>
    </row>
    <row r="399" spans="1:8" x14ac:dyDescent="0.25">
      <c r="A399" s="25" t="s">
        <v>15188</v>
      </c>
      <c r="B399" s="25">
        <v>29501028</v>
      </c>
      <c r="C399" s="25">
        <v>18</v>
      </c>
      <c r="D399" s="25">
        <v>22</v>
      </c>
      <c r="E399" s="37">
        <v>44427</v>
      </c>
      <c r="F399" t="s">
        <v>45</v>
      </c>
      <c r="G399" s="55" t="s">
        <v>46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15188</v>
      </c>
      <c r="B400" s="25">
        <v>29501028</v>
      </c>
      <c r="C400" s="25">
        <v>31</v>
      </c>
      <c r="D400" s="25">
        <v>61</v>
      </c>
      <c r="E400" s="37">
        <v>44439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15188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15188</v>
      </c>
      <c r="B402" s="25">
        <v>29501028</v>
      </c>
      <c r="C402" s="25">
        <v>8</v>
      </c>
      <c r="D402" s="25">
        <v>61</v>
      </c>
      <c r="E402" s="37">
        <v>44454</v>
      </c>
      <c r="F402" t="s">
        <v>15</v>
      </c>
      <c r="G402" s="5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15188</v>
      </c>
      <c r="B403" s="25">
        <v>29501028</v>
      </c>
      <c r="C403" s="25">
        <v>25</v>
      </c>
      <c r="D403" s="25">
        <v>61</v>
      </c>
      <c r="E403" s="37">
        <v>44467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15188</v>
      </c>
      <c r="B404" s="25">
        <v>29501028</v>
      </c>
      <c r="C404" s="25">
        <v>17</v>
      </c>
      <c r="D404" s="25">
        <v>61</v>
      </c>
      <c r="E404" s="37">
        <v>44468</v>
      </c>
      <c r="F404" t="s">
        <v>15</v>
      </c>
      <c r="G404" s="25" t="s">
        <v>79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6</v>
      </c>
      <c r="D405" s="25">
        <v>61</v>
      </c>
      <c r="E405" s="37">
        <v>44473</v>
      </c>
      <c r="F405" t="s">
        <v>36</v>
      </c>
      <c r="G405" s="25" t="s">
        <v>36</v>
      </c>
      <c r="H405" s="25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25">
        <v>29501028</v>
      </c>
      <c r="C406" s="25">
        <v>91</v>
      </c>
      <c r="D406" s="25">
        <v>61</v>
      </c>
      <c r="E406" s="37">
        <v>44488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17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9</v>
      </c>
      <c r="B408" s="59">
        <v>29501028</v>
      </c>
      <c r="C408" s="25">
        <v>20</v>
      </c>
      <c r="D408" s="25">
        <v>61</v>
      </c>
      <c r="E408" s="37">
        <v>44494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15223</v>
      </c>
      <c r="B409" s="25">
        <v>29501028</v>
      </c>
      <c r="C409" s="25">
        <v>17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15223</v>
      </c>
      <c r="B410" s="25">
        <v>29501028</v>
      </c>
      <c r="C410" s="25">
        <v>20</v>
      </c>
      <c r="D410" s="25">
        <v>61</v>
      </c>
      <c r="E410" s="37">
        <v>44496</v>
      </c>
      <c r="G410" s="25"/>
      <c r="H410" s="56" t="str">
        <f>IFERROR(VLOOKUP(Tabelle1[[#This Row],[Artikelnr. (wenn vorhanden)]],Artikel!A:C,3,FALSE),Tabelle1[[#This Row],[Artikelnr. (wenn vorhanden)]])</f>
        <v>ABS KELLERGEIST</v>
      </c>
    </row>
    <row r="411" spans="1:8" x14ac:dyDescent="0.25">
      <c r="A411" s="25" t="s">
        <v>15198</v>
      </c>
      <c r="B411" s="25">
        <v>29501029</v>
      </c>
      <c r="C411" s="25">
        <v>64</v>
      </c>
      <c r="D411" s="25">
        <v>61</v>
      </c>
      <c r="E411" s="37">
        <v>44439</v>
      </c>
      <c r="F411" t="s">
        <v>15</v>
      </c>
      <c r="G411" s="55" t="s">
        <v>79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15198</v>
      </c>
      <c r="B412" s="25">
        <v>29501029</v>
      </c>
      <c r="C412" s="25">
        <v>21</v>
      </c>
      <c r="D412" s="25">
        <v>22</v>
      </c>
      <c r="E412" s="37">
        <v>44441</v>
      </c>
      <c r="F412" t="s">
        <v>45</v>
      </c>
      <c r="G412" s="55" t="s">
        <v>46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15198</v>
      </c>
      <c r="B413" s="25">
        <v>29501029</v>
      </c>
      <c r="C413" s="25">
        <v>32</v>
      </c>
      <c r="D413" s="25">
        <v>61</v>
      </c>
      <c r="E413" s="37">
        <v>44446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15198</v>
      </c>
      <c r="B414" s="25">
        <v>29501029</v>
      </c>
      <c r="C414" s="25">
        <v>14</v>
      </c>
      <c r="D414" s="25">
        <v>61</v>
      </c>
      <c r="E414" s="37">
        <v>44453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15198</v>
      </c>
      <c r="B415" s="25">
        <v>29501029</v>
      </c>
      <c r="C415" s="25">
        <v>18</v>
      </c>
      <c r="D415" s="25">
        <v>61</v>
      </c>
      <c r="E415" s="37">
        <v>44454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15198</v>
      </c>
      <c r="B416" s="25">
        <v>29501029</v>
      </c>
      <c r="C416" s="25">
        <v>25</v>
      </c>
      <c r="D416" s="25">
        <v>61</v>
      </c>
      <c r="E416" s="37">
        <v>44459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15198</v>
      </c>
      <c r="B417" s="25">
        <v>29501029</v>
      </c>
      <c r="C417" s="25">
        <v>18</v>
      </c>
      <c r="D417" s="25">
        <v>61</v>
      </c>
      <c r="E417" s="37">
        <v>44460</v>
      </c>
      <c r="F417" t="s">
        <v>15</v>
      </c>
      <c r="G417" s="5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15198</v>
      </c>
      <c r="B418" s="25">
        <v>29501029</v>
      </c>
      <c r="C418" s="25">
        <v>36</v>
      </c>
      <c r="D418" s="25">
        <v>61</v>
      </c>
      <c r="E418" s="37">
        <v>44462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15198</v>
      </c>
      <c r="B419" s="25">
        <v>29501029</v>
      </c>
      <c r="C419" s="25">
        <v>20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15198</v>
      </c>
      <c r="B420" s="25">
        <v>29501029</v>
      </c>
      <c r="C420" s="25">
        <v>7</v>
      </c>
      <c r="D420" s="25">
        <v>61</v>
      </c>
      <c r="E420" s="37">
        <v>44467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15198</v>
      </c>
      <c r="B421" s="25">
        <v>29501029</v>
      </c>
      <c r="C421" s="25">
        <v>9</v>
      </c>
      <c r="D421" s="25">
        <v>61</v>
      </c>
      <c r="E421" s="37">
        <v>44469</v>
      </c>
      <c r="F421" t="s">
        <v>15</v>
      </c>
      <c r="G421" s="25" t="s">
        <v>79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9</v>
      </c>
      <c r="B422" s="25">
        <v>29501029</v>
      </c>
      <c r="C422" s="25">
        <v>1</v>
      </c>
      <c r="D422" s="25">
        <v>61</v>
      </c>
      <c r="E422" s="37">
        <v>44475</v>
      </c>
      <c r="F422" t="s">
        <v>36</v>
      </c>
      <c r="G422" s="25" t="s">
        <v>36</v>
      </c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117</v>
      </c>
      <c r="B423" s="25">
        <v>29501029</v>
      </c>
      <c r="C423" s="25">
        <v>39</v>
      </c>
      <c r="D423" s="25">
        <v>61</v>
      </c>
      <c r="E423" s="37">
        <v>44483</v>
      </c>
      <c r="G423" s="25"/>
      <c r="H423" s="25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11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25">
        <v>29501029</v>
      </c>
      <c r="C425" s="25">
        <v>132</v>
      </c>
      <c r="D425" s="25">
        <v>61</v>
      </c>
      <c r="E425" s="37">
        <v>44488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9</v>
      </c>
      <c r="B426" s="59">
        <v>29501029</v>
      </c>
      <c r="C426" s="25">
        <v>12</v>
      </c>
      <c r="D426" s="25">
        <v>61</v>
      </c>
      <c r="E426" s="37">
        <v>44494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15223</v>
      </c>
      <c r="B427" s="25">
        <v>29501029</v>
      </c>
      <c r="C427" s="25">
        <v>12</v>
      </c>
      <c r="D427" s="25">
        <v>61</v>
      </c>
      <c r="E427" s="37">
        <v>44496</v>
      </c>
      <c r="G427" s="25"/>
      <c r="H427" s="56" t="str">
        <f>IFERROR(VLOOKUP(Tabelle1[[#This Row],[Artikelnr. (wenn vorhanden)]],Artikel!A:C,3,FALSE),Tabelle1[[#This Row],[Artikelnr. (wenn vorhanden)]])</f>
        <v>ABS BRUSCHETTA</v>
      </c>
    </row>
    <row r="428" spans="1:8" x14ac:dyDescent="0.25">
      <c r="A428" s="25" t="s">
        <v>15198</v>
      </c>
      <c r="B428" s="25">
        <v>29501030</v>
      </c>
      <c r="C428" s="25">
        <v>53</v>
      </c>
      <c r="D428" s="25">
        <v>61</v>
      </c>
      <c r="E428" s="37">
        <v>44439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15198</v>
      </c>
      <c r="B429" s="25">
        <v>29501030</v>
      </c>
      <c r="C429" s="25">
        <v>3</v>
      </c>
      <c r="D429" s="25">
        <v>61</v>
      </c>
      <c r="E429" s="37">
        <v>44445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15198</v>
      </c>
      <c r="B430" s="25">
        <v>29501030</v>
      </c>
      <c r="C430" s="25">
        <v>5</v>
      </c>
      <c r="D430" s="25">
        <v>61</v>
      </c>
      <c r="E430" s="37">
        <v>44446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15198</v>
      </c>
      <c r="B431" s="25">
        <v>29501030</v>
      </c>
      <c r="C431" s="25">
        <v>8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15198</v>
      </c>
      <c r="B432" s="25">
        <v>29501030</v>
      </c>
      <c r="C432" s="25">
        <v>7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117</v>
      </c>
      <c r="B433" s="25">
        <v>29501030</v>
      </c>
      <c r="C433" s="25">
        <v>6</v>
      </c>
      <c r="D433" s="25">
        <v>61</v>
      </c>
      <c r="E433" s="37">
        <v>44453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15198</v>
      </c>
      <c r="B434" s="25">
        <v>29501030</v>
      </c>
      <c r="C434" s="25">
        <v>15</v>
      </c>
      <c r="D434" s="25">
        <v>61</v>
      </c>
      <c r="E434" s="37">
        <v>44454</v>
      </c>
      <c r="F434" t="s">
        <v>15</v>
      </c>
      <c r="G434" s="5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15198</v>
      </c>
      <c r="B435" s="25">
        <v>29501030</v>
      </c>
      <c r="C435" s="25">
        <v>2</v>
      </c>
      <c r="D435" s="25">
        <v>61</v>
      </c>
      <c r="E435" s="37">
        <v>44467</v>
      </c>
      <c r="F435" t="s">
        <v>15</v>
      </c>
      <c r="G435" s="25" t="s">
        <v>155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9</v>
      </c>
      <c r="B436" s="25">
        <v>29501030</v>
      </c>
      <c r="C436" s="25">
        <v>3</v>
      </c>
      <c r="D436" s="25">
        <v>61</v>
      </c>
      <c r="E436" s="37">
        <v>44475</v>
      </c>
      <c r="F436" t="s">
        <v>36</v>
      </c>
      <c r="G436" s="25" t="s">
        <v>36</v>
      </c>
      <c r="H436" s="25" t="str">
        <f>IFERROR(VLOOKUP(Tabelle1[[#This Row],[Artikelnr. (wenn vorhanden)]],Artikel!A:C,3,FALSE),Tabelle1[[#This Row],[Artikelnr. (wenn vorhanden)]])</f>
        <v>ABS ORANG-PESTO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10</v>
      </c>
      <c r="E437" s="37">
        <v>44431</v>
      </c>
      <c r="F437" t="s">
        <v>25</v>
      </c>
      <c r="G437" s="55" t="s">
        <v>76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10</v>
      </c>
      <c r="E438" s="37">
        <v>44459</v>
      </c>
      <c r="F438" t="s">
        <v>25</v>
      </c>
      <c r="G438" s="25" t="s">
        <v>76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44442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44452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28</v>
      </c>
      <c r="D443" s="25">
        <v>22</v>
      </c>
      <c r="E443" s="37">
        <v>44428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29</v>
      </c>
      <c r="D444" s="25">
        <v>61</v>
      </c>
      <c r="E444" s="37">
        <v>44473</v>
      </c>
      <c r="F444" t="s">
        <v>15121</v>
      </c>
      <c r="G444" s="25" t="s">
        <v>36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55</v>
      </c>
      <c r="D445" s="25">
        <v>22</v>
      </c>
      <c r="E445" s="37">
        <v>44477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311</v>
      </c>
      <c r="B446" s="25">
        <v>29501032</v>
      </c>
      <c r="C446" s="25">
        <v>28</v>
      </c>
      <c r="D446" s="25">
        <v>30</v>
      </c>
      <c r="E446" s="37">
        <v>44487</v>
      </c>
      <c r="G446" s="25"/>
      <c r="H446" s="25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8</v>
      </c>
      <c r="B447" s="25">
        <v>29501032</v>
      </c>
      <c r="C447" s="25">
        <v>32</v>
      </c>
      <c r="D447" s="25">
        <v>42</v>
      </c>
      <c r="E447" s="37">
        <v>44491</v>
      </c>
      <c r="G447" s="25"/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9</v>
      </c>
      <c r="B448" s="59">
        <v>29501032</v>
      </c>
      <c r="C448" s="25">
        <v>27</v>
      </c>
      <c r="D448" s="25">
        <v>61</v>
      </c>
      <c r="E448" s="37">
        <v>44494</v>
      </c>
      <c r="G448" s="25"/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37</v>
      </c>
      <c r="B449" s="25">
        <v>29501032</v>
      </c>
      <c r="C449" s="25">
        <v>27</v>
      </c>
      <c r="D449" s="25">
        <v>42</v>
      </c>
      <c r="E449" s="37">
        <v>44494</v>
      </c>
      <c r="G449" s="25"/>
      <c r="H449" s="56" t="str">
        <f>IFERROR(VLOOKUP(Tabelle1[[#This Row],[Artikelnr. (wenn vorhanden)]],Artikel!A:C,3,FALSE),Tabelle1[[#This Row],[Artikelnr. (wenn vorhanden)]])</f>
        <v>ABS CHED-ROT MIT ß-CARO</v>
      </c>
    </row>
    <row r="450" spans="1:8" x14ac:dyDescent="0.25">
      <c r="A450" s="25" t="s">
        <v>15171</v>
      </c>
      <c r="B450" s="25">
        <v>29501036</v>
      </c>
      <c r="C450" s="25">
        <v>3</v>
      </c>
      <c r="D450" s="25">
        <v>61</v>
      </c>
      <c r="E450" s="37">
        <v>44445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15171</v>
      </c>
      <c r="B451" s="25">
        <v>29501036</v>
      </c>
      <c r="C451" s="25">
        <v>3</v>
      </c>
      <c r="D451" s="25">
        <v>61</v>
      </c>
      <c r="E451" s="37">
        <v>44453</v>
      </c>
      <c r="F451" t="s">
        <v>15</v>
      </c>
      <c r="G451" s="55" t="s">
        <v>145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7</v>
      </c>
      <c r="D452" s="25">
        <v>61</v>
      </c>
      <c r="E452" s="37">
        <v>44475</v>
      </c>
      <c r="F452" t="s">
        <v>36</v>
      </c>
      <c r="G452" s="25" t="s">
        <v>36</v>
      </c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9</v>
      </c>
      <c r="B453" s="25">
        <v>29501036</v>
      </c>
      <c r="C453" s="25">
        <v>1</v>
      </c>
      <c r="D453" s="25">
        <v>61</v>
      </c>
      <c r="E453" s="37">
        <v>44484</v>
      </c>
      <c r="G453" s="25"/>
      <c r="H453" s="25" t="str">
        <f>IFERROR(VLOOKUP(Tabelle1[[#This Row],[Artikelnr. (wenn vorhanden)]],Artikel!A:C,3,FALSE),Tabelle1[[#This Row],[Artikelnr. (wenn vorhanden)]])</f>
        <v>ABS SAINT ANDRÉ</v>
      </c>
    </row>
    <row r="454" spans="1:8" x14ac:dyDescent="0.25">
      <c r="A454" s="25" t="s">
        <v>15188</v>
      </c>
      <c r="B454" s="25">
        <v>29501039</v>
      </c>
      <c r="C454" s="25">
        <v>210</v>
      </c>
      <c r="D454" s="25">
        <v>61</v>
      </c>
      <c r="E454" s="37">
        <v>44439</v>
      </c>
      <c r="F454" t="s">
        <v>15</v>
      </c>
      <c r="G454" s="55" t="s">
        <v>160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15188</v>
      </c>
      <c r="B455" s="25">
        <v>29501039</v>
      </c>
      <c r="C455" s="25">
        <v>45</v>
      </c>
      <c r="D455" s="25">
        <v>22</v>
      </c>
      <c r="E455" s="37">
        <v>44441</v>
      </c>
      <c r="F455" t="s">
        <v>45</v>
      </c>
      <c r="G455" s="55" t="s">
        <v>46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15188</v>
      </c>
      <c r="B456" s="25">
        <v>29501039</v>
      </c>
      <c r="C456" s="25">
        <v>117</v>
      </c>
      <c r="D456" s="25">
        <v>61</v>
      </c>
      <c r="E456" s="37">
        <v>44446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15188</v>
      </c>
      <c r="B457" s="25">
        <v>29501039</v>
      </c>
      <c r="C457" s="25">
        <v>14</v>
      </c>
      <c r="D457" s="25">
        <v>61</v>
      </c>
      <c r="E457" s="37">
        <v>44453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15188</v>
      </c>
      <c r="B458" s="25">
        <v>29501039</v>
      </c>
      <c r="C458" s="25">
        <v>22</v>
      </c>
      <c r="D458" s="25">
        <v>61</v>
      </c>
      <c r="E458" s="37">
        <v>44454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15188</v>
      </c>
      <c r="B459" s="25">
        <v>29501039</v>
      </c>
      <c r="C459" s="25">
        <v>40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15188</v>
      </c>
      <c r="B460" s="25">
        <v>29501039</v>
      </c>
      <c r="C460" s="25">
        <v>17</v>
      </c>
      <c r="D460" s="25">
        <v>61</v>
      </c>
      <c r="E460" s="37">
        <v>44455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15188</v>
      </c>
      <c r="B461" s="25">
        <v>29501039</v>
      </c>
      <c r="C461" s="25">
        <v>40</v>
      </c>
      <c r="D461" s="25">
        <v>61</v>
      </c>
      <c r="E461" s="37">
        <v>44456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15188</v>
      </c>
      <c r="B462" s="25">
        <v>29501039</v>
      </c>
      <c r="C462" s="25">
        <v>50</v>
      </c>
      <c r="D462" s="25">
        <v>61</v>
      </c>
      <c r="E462" s="37">
        <v>44459</v>
      </c>
      <c r="F462" t="s">
        <v>15</v>
      </c>
      <c r="G462" s="5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15188</v>
      </c>
      <c r="B463" s="25">
        <v>29501039</v>
      </c>
      <c r="C463" s="25">
        <v>79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15188</v>
      </c>
      <c r="B464" s="25">
        <v>29501039</v>
      </c>
      <c r="C464" s="25">
        <v>61</v>
      </c>
      <c r="D464" s="25">
        <v>61</v>
      </c>
      <c r="E464" s="37">
        <v>44461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15188</v>
      </c>
      <c r="B465" s="25">
        <v>29501039</v>
      </c>
      <c r="C465" s="25">
        <v>54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15188</v>
      </c>
      <c r="B466" s="25">
        <v>29501039</v>
      </c>
      <c r="C466" s="25">
        <v>24</v>
      </c>
      <c r="D466" s="25">
        <v>61</v>
      </c>
      <c r="E466" s="37">
        <v>44467</v>
      </c>
      <c r="F466" t="s">
        <v>15</v>
      </c>
      <c r="G466" s="25" t="s">
        <v>160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117</v>
      </c>
      <c r="B467" s="25">
        <v>29501039</v>
      </c>
      <c r="C467" s="25">
        <v>133</v>
      </c>
      <c r="D467" s="25">
        <v>61</v>
      </c>
      <c r="E467" s="37">
        <v>44474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17</v>
      </c>
      <c r="D468" s="25">
        <v>61</v>
      </c>
      <c r="E468" s="37">
        <v>44475</v>
      </c>
      <c r="F468" t="s">
        <v>36</v>
      </c>
      <c r="G468" s="25" t="s">
        <v>36</v>
      </c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55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9</v>
      </c>
      <c r="B470" s="25">
        <v>29501039</v>
      </c>
      <c r="C470" s="25">
        <v>21</v>
      </c>
      <c r="D470" s="25">
        <v>61</v>
      </c>
      <c r="E470" s="37">
        <v>44480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117</v>
      </c>
      <c r="B471" s="25">
        <v>29501039</v>
      </c>
      <c r="C471" s="25">
        <v>21</v>
      </c>
      <c r="D471" s="25">
        <v>61</v>
      </c>
      <c r="E471" s="37">
        <v>44483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112</v>
      </c>
      <c r="D472" s="25">
        <v>61</v>
      </c>
      <c r="E472" s="37">
        <v>44484</v>
      </c>
      <c r="G472" s="25"/>
      <c r="H472" s="25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27</v>
      </c>
      <c r="D473" s="25">
        <v>61</v>
      </c>
      <c r="E473" s="37">
        <v>44488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25">
        <v>29501039</v>
      </c>
      <c r="C474" s="25">
        <v>20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9</v>
      </c>
      <c r="B475" s="59">
        <v>29501039</v>
      </c>
      <c r="C475" s="25">
        <v>17</v>
      </c>
      <c r="D475" s="25">
        <v>61</v>
      </c>
      <c r="E475" s="37">
        <v>44494</v>
      </c>
      <c r="G475" s="25"/>
      <c r="H475" s="56" t="str">
        <f>IFERROR(VLOOKUP(Tabelle1[[#This Row],[Artikelnr. (wenn vorhanden)]],Artikel!A:C,3,FALSE),Tabelle1[[#This Row],[Artikelnr. (wenn vorhanden)]])</f>
        <v>ABS OLD-AMSTERDAM</v>
      </c>
    </row>
    <row r="476" spans="1:8" x14ac:dyDescent="0.25">
      <c r="A476" s="25" t="s">
        <v>15171</v>
      </c>
      <c r="B476" s="25">
        <v>29501040</v>
      </c>
      <c r="C476" s="25">
        <v>6</v>
      </c>
      <c r="D476" s="25">
        <v>61</v>
      </c>
      <c r="E476" s="37">
        <v>44454</v>
      </c>
      <c r="F476" t="s">
        <v>15</v>
      </c>
      <c r="G476" s="55" t="s">
        <v>145</v>
      </c>
      <c r="H476" s="25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9</v>
      </c>
      <c r="B477" s="25">
        <v>29501040</v>
      </c>
      <c r="C477" s="25">
        <v>20</v>
      </c>
      <c r="D477" s="25">
        <v>61</v>
      </c>
      <c r="E477" s="37">
        <v>44488</v>
      </c>
      <c r="G477" s="25"/>
      <c r="H477" s="56" t="str">
        <f>IFERROR(VLOOKUP(Tabelle1[[#This Row],[Artikelnr. (wenn vorhanden)]],Artikel!A:C,3,FALSE),Tabelle1[[#This Row],[Artikelnr. (wenn vorhanden)]])</f>
        <v>ABS MUNSTER</v>
      </c>
    </row>
    <row r="478" spans="1:8" x14ac:dyDescent="0.25">
      <c r="A478" s="25" t="s">
        <v>15198</v>
      </c>
      <c r="B478" s="25">
        <v>29501041</v>
      </c>
      <c r="C478" s="25">
        <v>31</v>
      </c>
      <c r="D478" s="25">
        <v>61</v>
      </c>
      <c r="E478" s="37">
        <v>44439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15198</v>
      </c>
      <c r="B479" s="25">
        <v>29501041</v>
      </c>
      <c r="C479" s="25">
        <v>40</v>
      </c>
      <c r="D479" s="25">
        <v>61</v>
      </c>
      <c r="E479" s="37">
        <v>44445</v>
      </c>
      <c r="F479" t="s">
        <v>15</v>
      </c>
      <c r="G479" s="55" t="s">
        <v>155</v>
      </c>
      <c r="H479" s="25" t="str">
        <f>IFERROR(VLOOKUP(Tabelle1[[#This Row],[Artikelnr. (wenn vorhanden)]],Artikel!A:C,3,FALSE),Tabelle1[[#This Row],[Artikelnr. (wenn vorhanden)]])</f>
        <v>ABS CHILI-ROUVEEN</v>
      </c>
    </row>
    <row r="480" spans="1:8" x14ac:dyDescent="0.25">
      <c r="A480" s="25" t="s">
        <v>9</v>
      </c>
      <c r="B480" s="25">
        <v>29501049</v>
      </c>
      <c r="C480" s="25">
        <v>424</v>
      </c>
      <c r="D480" s="25">
        <v>12</v>
      </c>
      <c r="E480" s="37">
        <v>44480</v>
      </c>
      <c r="F480" t="s">
        <v>15235</v>
      </c>
      <c r="G480" s="25"/>
      <c r="H480" s="25" t="str">
        <f>IFERROR(VLOOKUP(Tabelle1[[#This Row],[Artikelnr. (wenn vorhanden)]],Artikel!A:C,3,FALSE),Tabelle1[[#This Row],[Artikelnr. (wenn vorhanden)]])</f>
        <v>ABS GOU-ROYAL</v>
      </c>
    </row>
    <row r="481" spans="1:8" ht="30" x14ac:dyDescent="0.25">
      <c r="A481" s="25" t="s">
        <v>41</v>
      </c>
      <c r="B481" s="25">
        <v>29501052</v>
      </c>
      <c r="C481" s="25">
        <v>21.2</v>
      </c>
      <c r="D481" s="25">
        <v>12</v>
      </c>
      <c r="E481" s="37">
        <v>44427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143</v>
      </c>
      <c r="D482" s="25">
        <v>12</v>
      </c>
      <c r="E482" s="37">
        <v>44432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ht="30" x14ac:dyDescent="0.25">
      <c r="A483" s="25" t="s">
        <v>41</v>
      </c>
      <c r="B483" s="25">
        <v>29501052</v>
      </c>
      <c r="C483" s="25">
        <v>47</v>
      </c>
      <c r="D483" s="25">
        <v>12</v>
      </c>
      <c r="E483" s="37">
        <v>44452</v>
      </c>
      <c r="F483" t="s">
        <v>39</v>
      </c>
      <c r="G483" s="55" t="s">
        <v>40</v>
      </c>
      <c r="H483" s="25" t="str">
        <f>IFERROR(VLOOKUP(Tabelle1[[#This Row],[Artikelnr. (wenn vorhanden)]],Artikel!A:C,3,FALSE),Tabelle1[[#This Row],[Artikelnr. (wenn vorhanden)]])</f>
        <v>VOS URW-SPASTUP-3500034</v>
      </c>
    </row>
    <row r="484" spans="1:8" x14ac:dyDescent="0.25">
      <c r="A484" s="25" t="s">
        <v>15155</v>
      </c>
      <c r="B484" s="25">
        <v>29501053</v>
      </c>
      <c r="C484" s="25">
        <v>63</v>
      </c>
      <c r="D484" s="25">
        <v>12</v>
      </c>
      <c r="E484" s="37">
        <v>44431</v>
      </c>
      <c r="F484" t="s">
        <v>15152</v>
      </c>
      <c r="G484" s="5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15155</v>
      </c>
      <c r="B485" s="25">
        <v>29501053</v>
      </c>
      <c r="C485" s="25">
        <v>375</v>
      </c>
      <c r="D485" s="25">
        <v>12</v>
      </c>
      <c r="E485" s="37">
        <v>44466</v>
      </c>
      <c r="F485" t="s">
        <v>15152</v>
      </c>
      <c r="G485" s="25" t="s">
        <v>87</v>
      </c>
      <c r="H485" s="25" t="str">
        <f>IFERROR(VLOOKUP(Tabelle1[[#This Row],[Artikelnr. (wenn vorhanden)]],Artikel!A:C,3,FALSE),Tabelle1[[#This Row],[Artikelnr. (wenn vorhanden)]])</f>
        <v>VOS RW-ROT-CHEDD 8,1KG</v>
      </c>
    </row>
    <row r="486" spans="1:8" x14ac:dyDescent="0.25">
      <c r="A486" s="25" t="s">
        <v>41</v>
      </c>
      <c r="B486" s="25">
        <v>29501054</v>
      </c>
      <c r="C486" s="25">
        <v>52</v>
      </c>
      <c r="D486" s="25">
        <v>12</v>
      </c>
      <c r="E486" s="37">
        <v>44466</v>
      </c>
      <c r="F486" t="s">
        <v>39</v>
      </c>
      <c r="G486" s="25" t="s">
        <v>40</v>
      </c>
      <c r="H486" s="25" t="str">
        <f>IFERROR(VLOOKUP(Tabelle1[[#This Row],[Artikelnr. (wenn vorhanden)]],Artikel!A:C,3,FALSE),Tabelle1[[#This Row],[Artikelnr. (wenn vorhanden)]])</f>
        <v>VOS URW BUN-PF</v>
      </c>
    </row>
    <row r="487" spans="1:8" x14ac:dyDescent="0.25">
      <c r="A487" s="25" t="s">
        <v>350</v>
      </c>
      <c r="B487" s="25">
        <v>29501055</v>
      </c>
      <c r="C487" s="25">
        <v>63</v>
      </c>
      <c r="D487" s="25">
        <v>12</v>
      </c>
      <c r="E487" s="37">
        <v>44431</v>
      </c>
      <c r="F487" t="s">
        <v>15148</v>
      </c>
      <c r="G487" s="5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350</v>
      </c>
      <c r="B488" s="25">
        <v>29501055</v>
      </c>
      <c r="C488" s="25">
        <v>370</v>
      </c>
      <c r="D488" s="25">
        <v>12</v>
      </c>
      <c r="E488" s="37">
        <v>44468</v>
      </c>
      <c r="F488" t="s">
        <v>15148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x14ac:dyDescent="0.25">
      <c r="A489" s="25" t="s">
        <v>8</v>
      </c>
      <c r="B489" s="25">
        <v>29501055</v>
      </c>
      <c r="C489" s="25">
        <v>195</v>
      </c>
      <c r="D489" s="25">
        <v>12</v>
      </c>
      <c r="E489" s="37">
        <v>44473</v>
      </c>
      <c r="F489" t="s">
        <v>15148</v>
      </c>
      <c r="G489" s="25" t="s">
        <v>36</v>
      </c>
      <c r="H489" s="25" t="str">
        <f>IFERROR(VLOOKUP(Tabelle1[[#This Row],[Artikelnr. (wenn vorhanden)]],Artikel!A:C,3,FALSE),Tabelle1[[#This Row],[Artikelnr. (wenn vorhanden)]])</f>
        <v>VOS RW BUN-PF</v>
      </c>
    </row>
    <row r="490" spans="1:8" ht="30" x14ac:dyDescent="0.25">
      <c r="A490" s="25" t="s">
        <v>41</v>
      </c>
      <c r="B490" s="25">
        <v>29501056</v>
      </c>
      <c r="C490" s="25">
        <v>25</v>
      </c>
      <c r="D490" s="25">
        <v>12</v>
      </c>
      <c r="E490" s="37">
        <v>44442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UGRW SCHI-NATRIUMAR</v>
      </c>
    </row>
    <row r="491" spans="1:8" ht="30" x14ac:dyDescent="0.25">
      <c r="A491" s="25" t="s">
        <v>41</v>
      </c>
      <c r="B491" s="25">
        <v>29501057</v>
      </c>
      <c r="C491" s="25">
        <v>37.200000000000003</v>
      </c>
      <c r="D491" s="25">
        <v>12</v>
      </c>
      <c r="E491" s="37">
        <v>44427</v>
      </c>
      <c r="F491" t="s">
        <v>39</v>
      </c>
      <c r="G491" s="5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41</v>
      </c>
      <c r="B492" s="25">
        <v>29501057</v>
      </c>
      <c r="C492" s="25">
        <v>50</v>
      </c>
      <c r="D492" s="25">
        <v>12</v>
      </c>
      <c r="E492" s="37">
        <v>44466</v>
      </c>
      <c r="F492" t="s">
        <v>39</v>
      </c>
      <c r="G492" s="25" t="s">
        <v>40</v>
      </c>
      <c r="H492" s="25" t="str">
        <f>IFERROR(VLOOKUP(Tabelle1[[#This Row],[Artikelnr. (wenn vorhanden)]],Artikel!A:C,3,FALSE),Tabelle1[[#This Row],[Artikelnr. (wenn vorhanden)]])</f>
        <v>VOS URGW CHILI-NATRIUMA</v>
      </c>
    </row>
    <row r="493" spans="1:8" x14ac:dyDescent="0.25">
      <c r="A493" s="25" t="s">
        <v>15155</v>
      </c>
      <c r="B493" s="25">
        <v>29501060</v>
      </c>
      <c r="C493" s="25">
        <v>239</v>
      </c>
      <c r="D493" s="25">
        <v>12</v>
      </c>
      <c r="E493" s="37">
        <v>44462</v>
      </c>
      <c r="F493" t="s">
        <v>15152</v>
      </c>
      <c r="G493" s="25" t="s">
        <v>87</v>
      </c>
      <c r="H493" s="25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15155</v>
      </c>
      <c r="B494" s="25">
        <v>29501060</v>
      </c>
      <c r="C494" s="25">
        <v>10</v>
      </c>
      <c r="D494" s="25">
        <v>12</v>
      </c>
      <c r="E494" s="37">
        <v>44491</v>
      </c>
      <c r="F494" t="s">
        <v>15152</v>
      </c>
      <c r="G494" s="25"/>
      <c r="H494" s="56" t="str">
        <f>IFERROR(VLOOKUP(Tabelle1[[#This Row],[Artikelnr. (wenn vorhanden)]],Artikel!A:C,3,FALSE),Tabelle1[[#This Row],[Artikelnr. (wenn vorhanden)]])</f>
        <v>VOS RW-NATUR ZIPFEL 350</v>
      </c>
    </row>
    <row r="495" spans="1:8" x14ac:dyDescent="0.25">
      <c r="A495" s="25" t="s">
        <v>15155</v>
      </c>
      <c r="B495" s="25">
        <v>29501061</v>
      </c>
      <c r="C495" s="25">
        <v>148</v>
      </c>
      <c r="D495" s="25">
        <v>12</v>
      </c>
      <c r="E495" s="37">
        <v>44447</v>
      </c>
      <c r="F495" t="s">
        <v>15152</v>
      </c>
      <c r="G495" s="5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15155</v>
      </c>
      <c r="B496" s="25">
        <v>29501061</v>
      </c>
      <c r="C496" s="25">
        <v>205</v>
      </c>
      <c r="D496" s="25">
        <v>12</v>
      </c>
      <c r="E496" s="37">
        <v>44462</v>
      </c>
      <c r="F496" t="s">
        <v>15152</v>
      </c>
      <c r="G496" s="25" t="s">
        <v>87</v>
      </c>
      <c r="H496" s="25" t="str">
        <f>IFERROR(VLOOKUP(Tabelle1[[#This Row],[Artikelnr. (wenn vorhanden)]],Artikel!A:C,3,FALSE),Tabelle1[[#This Row],[Artikelnr. (wenn vorhanden)]])</f>
        <v>VOS RW-SCHI ZIPFEL 3500</v>
      </c>
    </row>
    <row r="497" spans="1:8" x14ac:dyDescent="0.25">
      <c r="A497" s="25" t="s">
        <v>15155</v>
      </c>
      <c r="B497" s="25">
        <v>29501062</v>
      </c>
      <c r="C497" s="25">
        <v>31</v>
      </c>
      <c r="D497" s="25">
        <v>12</v>
      </c>
      <c r="E497" s="37">
        <v>44487</v>
      </c>
      <c r="F497" t="s">
        <v>15152</v>
      </c>
      <c r="G497" s="25"/>
      <c r="H497" s="25" t="str">
        <f>IFERROR(VLOOKUP(Tabelle1[[#This Row],[Artikelnr. (wenn vorhanden)]],Artikel!A:C,3,FALSE),Tabelle1[[#This Row],[Artikelnr. (wenn vorhanden)]])</f>
        <v>VOS VS-NATUR ZIPFEL</v>
      </c>
    </row>
    <row r="498" spans="1:8" x14ac:dyDescent="0.25">
      <c r="A498" s="25" t="s">
        <v>15155</v>
      </c>
      <c r="B498" s="25">
        <v>29501063</v>
      </c>
      <c r="C498" s="25">
        <v>546</v>
      </c>
      <c r="D498" s="25">
        <v>12</v>
      </c>
      <c r="E498" s="37">
        <v>44431</v>
      </c>
      <c r="F498" t="s">
        <v>15152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15155</v>
      </c>
      <c r="B499" s="25">
        <v>29501063</v>
      </c>
      <c r="C499" s="25">
        <v>268</v>
      </c>
      <c r="D499" s="25">
        <v>12</v>
      </c>
      <c r="E499" s="37">
        <v>44452</v>
      </c>
      <c r="F499" t="s">
        <v>15152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15155</v>
      </c>
      <c r="B500" s="25">
        <v>29501063</v>
      </c>
      <c r="C500" s="25">
        <v>422</v>
      </c>
      <c r="D500" s="25">
        <v>12</v>
      </c>
      <c r="E500" s="37">
        <v>44452</v>
      </c>
      <c r="F500" t="s">
        <v>15152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15155</v>
      </c>
      <c r="B501" s="25">
        <v>29501063</v>
      </c>
      <c r="C501" s="25">
        <v>195</v>
      </c>
      <c r="D501" s="25">
        <v>12</v>
      </c>
      <c r="E501" s="37">
        <v>44454</v>
      </c>
      <c r="F501" t="s">
        <v>15152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15155</v>
      </c>
      <c r="B502" s="25">
        <v>29501063</v>
      </c>
      <c r="C502" s="25">
        <v>24</v>
      </c>
      <c r="D502" s="25">
        <v>12</v>
      </c>
      <c r="E502" s="37">
        <v>44455</v>
      </c>
      <c r="F502" t="s">
        <v>15152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15155</v>
      </c>
      <c r="B503" s="25">
        <v>29501063</v>
      </c>
      <c r="C503" s="25">
        <v>362.5</v>
      </c>
      <c r="D503" s="25">
        <v>12</v>
      </c>
      <c r="E503" s="37">
        <v>44459</v>
      </c>
      <c r="F503" t="s">
        <v>15152</v>
      </c>
      <c r="G503" s="55" t="s">
        <v>87</v>
      </c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74</v>
      </c>
      <c r="B504" s="25">
        <v>29501063</v>
      </c>
      <c r="C504" s="25">
        <v>56</v>
      </c>
      <c r="D504" s="25">
        <v>12</v>
      </c>
      <c r="E504" s="37">
        <v>44488</v>
      </c>
      <c r="G504" s="25"/>
      <c r="H504" s="25" t="str">
        <f>IFERROR(VLOOKUP(Tabelle1[[#This Row],[Artikelnr. (wenn vorhanden)]],Artikel!A:C,3,FALSE),Tabelle1[[#This Row],[Artikelnr. (wenn vorhanden)]])</f>
        <v>VOS GRW-NATUR ZIPFEL 35</v>
      </c>
    </row>
    <row r="505" spans="1:8" x14ac:dyDescent="0.25">
      <c r="A505" s="25" t="s">
        <v>15155</v>
      </c>
      <c r="B505" s="25">
        <v>29501064</v>
      </c>
      <c r="C505" s="25">
        <v>252</v>
      </c>
      <c r="D505" s="25">
        <v>12</v>
      </c>
      <c r="E505" s="37">
        <v>44431</v>
      </c>
      <c r="F505" t="s">
        <v>15152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15155</v>
      </c>
      <c r="B506" s="25">
        <v>29501064</v>
      </c>
      <c r="C506" s="25">
        <v>349</v>
      </c>
      <c r="D506" s="25">
        <v>12</v>
      </c>
      <c r="E506" s="37">
        <v>44446</v>
      </c>
      <c r="F506" t="s">
        <v>15152</v>
      </c>
      <c r="G506" s="5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15155</v>
      </c>
      <c r="B507" s="25">
        <v>29501064</v>
      </c>
      <c r="C507" s="25">
        <v>427</v>
      </c>
      <c r="D507" s="25">
        <v>12</v>
      </c>
      <c r="E507" s="37">
        <v>44466</v>
      </c>
      <c r="F507" t="s">
        <v>15152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15155</v>
      </c>
      <c r="B508" s="25">
        <v>29501064</v>
      </c>
      <c r="C508" s="25">
        <v>613</v>
      </c>
      <c r="D508" s="25">
        <v>12</v>
      </c>
      <c r="E508" s="37">
        <v>44466</v>
      </c>
      <c r="F508" t="s">
        <v>15152</v>
      </c>
      <c r="G508" s="25" t="s">
        <v>87</v>
      </c>
      <c r="H508" s="25" t="str">
        <f>IFERROR(VLOOKUP(Tabelle1[[#This Row],[Artikelnr. (wenn vorhanden)]],Artikel!A:C,3,FALSE),Tabelle1[[#This Row],[Artikelnr. (wenn vorhanden)]])</f>
        <v>VOS GRW-SCHI ZIPFEL 350</v>
      </c>
    </row>
    <row r="509" spans="1:8" x14ac:dyDescent="0.25">
      <c r="A509" s="25" t="s">
        <v>15155</v>
      </c>
      <c r="B509" s="25">
        <v>29501065</v>
      </c>
      <c r="C509" s="25">
        <v>132</v>
      </c>
      <c r="D509" s="25">
        <v>12</v>
      </c>
      <c r="E509" s="37">
        <v>44460</v>
      </c>
      <c r="F509" t="s">
        <v>15152</v>
      </c>
      <c r="G509" s="55" t="s">
        <v>87</v>
      </c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15155</v>
      </c>
      <c r="B510" s="25">
        <v>29501065</v>
      </c>
      <c r="C510" s="25">
        <v>60</v>
      </c>
      <c r="D510" s="25">
        <v>12</v>
      </c>
      <c r="E510" s="37">
        <v>44483</v>
      </c>
      <c r="F510" t="s">
        <v>15152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349</v>
      </c>
      <c r="B511" s="25">
        <v>29501065</v>
      </c>
      <c r="C511" s="25">
        <v>115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RW-NATUR-NAT ZIPFEL</v>
      </c>
    </row>
    <row r="512" spans="1:8" x14ac:dyDescent="0.25">
      <c r="A512" s="25" t="s">
        <v>349</v>
      </c>
      <c r="B512" s="25">
        <v>29501066</v>
      </c>
      <c r="C512" s="25">
        <v>92</v>
      </c>
      <c r="D512" s="25">
        <v>30</v>
      </c>
      <c r="E512" s="37">
        <v>44487</v>
      </c>
      <c r="G512" s="25"/>
      <c r="H512" s="25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15155</v>
      </c>
      <c r="B513" s="25">
        <v>29501066</v>
      </c>
      <c r="C513" s="25">
        <v>35</v>
      </c>
      <c r="D513" s="25">
        <v>12</v>
      </c>
      <c r="E513" s="37">
        <v>44494</v>
      </c>
      <c r="F513" t="s">
        <v>15152</v>
      </c>
      <c r="G513" s="25"/>
      <c r="H513" s="56" t="str">
        <f>IFERROR(VLOOKUP(Tabelle1[[#This Row],[Artikelnr. (wenn vorhanden)]],Artikel!A:C,3,FALSE),Tabelle1[[#This Row],[Artikelnr. (wenn vorhanden)]])</f>
        <v>VOS RW-NATUR ENDSTÜCK 3</v>
      </c>
    </row>
    <row r="514" spans="1:8" x14ac:dyDescent="0.25">
      <c r="A514" s="25" t="s">
        <v>15155</v>
      </c>
      <c r="B514" s="25">
        <v>29501067</v>
      </c>
      <c r="C514" s="25">
        <v>68</v>
      </c>
      <c r="D514" s="25">
        <v>12</v>
      </c>
      <c r="E514" s="37">
        <v>44441</v>
      </c>
      <c r="F514" t="s">
        <v>15152</v>
      </c>
      <c r="G514" s="5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41</v>
      </c>
      <c r="B515" s="25">
        <v>29501067</v>
      </c>
      <c r="C515" s="25">
        <v>120</v>
      </c>
      <c r="D515" s="25">
        <v>12</v>
      </c>
      <c r="E515" s="37">
        <v>44475</v>
      </c>
      <c r="F515" t="s">
        <v>39</v>
      </c>
      <c r="G515" s="25" t="s">
        <v>36</v>
      </c>
      <c r="H515" s="25" t="str">
        <f>IFERROR(VLOOKUP(Tabelle1[[#This Row],[Artikelnr. (wenn vorhanden)]],Artikel!A:C,3,FALSE),Tabelle1[[#This Row],[Artikelnr. (wenn vorhanden)]])</f>
        <v>VOS RW-SCHI ENDSTÜCK 35</v>
      </c>
    </row>
    <row r="516" spans="1:8" x14ac:dyDescent="0.25">
      <c r="A516" s="25" t="s">
        <v>15155</v>
      </c>
      <c r="B516" s="25">
        <v>29501069</v>
      </c>
      <c r="C516" s="25">
        <v>371</v>
      </c>
      <c r="D516" s="25">
        <v>12</v>
      </c>
      <c r="E516" s="37">
        <v>44446</v>
      </c>
      <c r="F516" t="s">
        <v>15152</v>
      </c>
      <c r="G516" s="5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15155</v>
      </c>
      <c r="B517" s="25">
        <v>29501069</v>
      </c>
      <c r="C517" s="25">
        <v>477</v>
      </c>
      <c r="D517" s="25">
        <v>12</v>
      </c>
      <c r="E517" s="37">
        <v>44466</v>
      </c>
      <c r="F517" t="s">
        <v>15152</v>
      </c>
      <c r="G517" s="25" t="s">
        <v>87</v>
      </c>
      <c r="H517" s="25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15155</v>
      </c>
      <c r="B518" s="25">
        <v>29501069</v>
      </c>
      <c r="C518" s="25">
        <v>452</v>
      </c>
      <c r="D518" s="25">
        <v>12</v>
      </c>
      <c r="E518" s="37">
        <v>44494</v>
      </c>
      <c r="F518" t="s">
        <v>15152</v>
      </c>
      <c r="G518" s="25"/>
      <c r="H518" s="56" t="str">
        <f>IFERROR(VLOOKUP(Tabelle1[[#This Row],[Artikelnr. (wenn vorhanden)]],Artikel!A:C,3,FALSE),Tabelle1[[#This Row],[Artikelnr. (wenn vorhanden)]])</f>
        <v>VOS GRW-NATUR ENDSTÜCK</v>
      </c>
    </row>
    <row r="519" spans="1:8" x14ac:dyDescent="0.25">
      <c r="A519" s="25" t="s">
        <v>15155</v>
      </c>
      <c r="B519" s="25">
        <v>29501070</v>
      </c>
      <c r="C519" s="25">
        <v>252</v>
      </c>
      <c r="D519" s="25">
        <v>12</v>
      </c>
      <c r="E519" s="37">
        <v>44431</v>
      </c>
      <c r="F519" t="s">
        <v>15152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15155</v>
      </c>
      <c r="B520" s="25">
        <v>29501070</v>
      </c>
      <c r="C520" s="25">
        <v>459</v>
      </c>
      <c r="D520" s="25">
        <v>12</v>
      </c>
      <c r="E520" s="37">
        <v>44452</v>
      </c>
      <c r="F520" t="s">
        <v>15152</v>
      </c>
      <c r="G520" s="5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15155</v>
      </c>
      <c r="B521" s="25">
        <v>29501070</v>
      </c>
      <c r="C521" s="25">
        <v>419</v>
      </c>
      <c r="D521" s="25">
        <v>12</v>
      </c>
      <c r="E521" s="37">
        <v>44466</v>
      </c>
      <c r="F521" t="s">
        <v>15152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15155</v>
      </c>
      <c r="B522" s="25">
        <v>29501070</v>
      </c>
      <c r="C522" s="25">
        <v>85.4</v>
      </c>
      <c r="D522" s="25">
        <v>12</v>
      </c>
      <c r="E522" s="37">
        <v>44467</v>
      </c>
      <c r="F522" t="s">
        <v>15152</v>
      </c>
      <c r="G522" s="25" t="s">
        <v>87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15155</v>
      </c>
      <c r="B523" s="25">
        <v>29501070</v>
      </c>
      <c r="C523" s="25">
        <v>386</v>
      </c>
      <c r="D523" s="25">
        <v>12</v>
      </c>
      <c r="E523" s="37">
        <v>44473</v>
      </c>
      <c r="F523" t="s">
        <v>15152</v>
      </c>
      <c r="G523" s="25" t="s">
        <v>36</v>
      </c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15155</v>
      </c>
      <c r="B524" s="25">
        <v>29501070</v>
      </c>
      <c r="C524" s="25">
        <v>474</v>
      </c>
      <c r="D524" s="25">
        <v>12</v>
      </c>
      <c r="E524" s="37">
        <v>44480</v>
      </c>
      <c r="F524" t="s">
        <v>15152</v>
      </c>
      <c r="G524" s="25"/>
      <c r="H524" s="25" t="str">
        <f>IFERROR(VLOOKUP(Tabelle1[[#This Row],[Artikelnr. (wenn vorhanden)]],Artikel!A:C,3,FALSE),Tabelle1[[#This Row],[Artikelnr. (wenn vorhanden)]])</f>
        <v>VOS GRW-SCHI-NAT ENDSTÜ</v>
      </c>
    </row>
    <row r="525" spans="1:8" x14ac:dyDescent="0.25">
      <c r="A525" s="25" t="s">
        <v>15155</v>
      </c>
      <c r="B525" s="25">
        <v>29501071</v>
      </c>
      <c r="C525" s="25">
        <v>75</v>
      </c>
      <c r="D525" s="25">
        <v>12</v>
      </c>
      <c r="E525" s="37">
        <v>44494</v>
      </c>
      <c r="F525" t="s">
        <v>15152</v>
      </c>
      <c r="G525" s="25"/>
      <c r="H525" s="56" t="str">
        <f>IFERROR(VLOOKUP(Tabelle1[[#This Row],[Artikelnr. (wenn vorhanden)]],Artikel!A:C,3,FALSE),Tabelle1[[#This Row],[Artikelnr. (wenn vorhanden)]])</f>
        <v>VOS RW-NATUR-NAT ENDSTÜ</v>
      </c>
    </row>
    <row r="526" spans="1:8" x14ac:dyDescent="0.25">
      <c r="A526" s="25" t="s">
        <v>15155</v>
      </c>
      <c r="B526" s="25">
        <v>29501072</v>
      </c>
      <c r="C526" s="25">
        <v>58</v>
      </c>
      <c r="D526" s="25">
        <v>12</v>
      </c>
      <c r="E526" s="37">
        <v>44441</v>
      </c>
      <c r="F526" t="s">
        <v>15152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15155</v>
      </c>
      <c r="B527" s="25">
        <v>29501072</v>
      </c>
      <c r="C527" s="25">
        <v>20</v>
      </c>
      <c r="D527" s="25">
        <v>12</v>
      </c>
      <c r="E527" s="37">
        <v>44442</v>
      </c>
      <c r="F527" t="s">
        <v>15152</v>
      </c>
      <c r="G527" s="55" t="s">
        <v>87</v>
      </c>
      <c r="H527" s="25" t="str">
        <f>IFERROR(VLOOKUP(Tabelle1[[#This Row],[Artikelnr. (wenn vorhanden)]],Artikel!A:C,3,FALSE),Tabelle1[[#This Row],[Artikelnr. (wenn vorhanden)]])</f>
        <v>VOS RW-CHILI-ZIPFEL</v>
      </c>
    </row>
    <row r="528" spans="1:8" x14ac:dyDescent="0.25">
      <c r="A528" s="25" t="s">
        <v>15155</v>
      </c>
      <c r="B528" s="25">
        <v>29501073</v>
      </c>
      <c r="C528" s="25">
        <v>70</v>
      </c>
      <c r="D528" s="25">
        <v>12</v>
      </c>
      <c r="E528" s="37">
        <v>44476</v>
      </c>
      <c r="F528" t="s">
        <v>15152</v>
      </c>
      <c r="G528" s="25" t="s">
        <v>36</v>
      </c>
      <c r="H528" s="25" t="str">
        <f>IFERROR(VLOOKUP(Tabelle1[[#This Row],[Artikelnr. (wenn vorhanden)]],Artikel!A:C,3,FALSE),Tabelle1[[#This Row],[Artikelnr. (wenn vorhanden)]])</f>
        <v>VOS RW-NUSS-ZIPFEL</v>
      </c>
    </row>
    <row r="529" spans="1:8" x14ac:dyDescent="0.25">
      <c r="A529" s="25" t="s">
        <v>15155</v>
      </c>
      <c r="B529" s="25">
        <v>29501074</v>
      </c>
      <c r="C529" s="25">
        <v>87</v>
      </c>
      <c r="D529" s="25">
        <v>12</v>
      </c>
      <c r="E529" s="37">
        <v>44454</v>
      </c>
      <c r="F529" t="s">
        <v>15152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GRW-KRÄU-ZIPFEL</v>
      </c>
    </row>
    <row r="530" spans="1:8" x14ac:dyDescent="0.25">
      <c r="A530" s="25" t="s">
        <v>15155</v>
      </c>
      <c r="B530" s="25">
        <v>29501075</v>
      </c>
      <c r="C530" s="25">
        <v>3</v>
      </c>
      <c r="D530" s="25">
        <v>12</v>
      </c>
      <c r="E530" s="37">
        <v>44442</v>
      </c>
      <c r="F530" t="s">
        <v>15152</v>
      </c>
      <c r="G530" s="55" t="s">
        <v>87</v>
      </c>
      <c r="H530" s="25" t="str">
        <f>IFERROR(VLOOKUP(Tabelle1[[#This Row],[Artikelnr. (wenn vorhanden)]],Artikel!A:C,3,FALSE),Tabelle1[[#This Row],[Artikelnr. (wenn vorhanden)]])</f>
        <v>VOS RW-CHILI-ENDSTÜCK</v>
      </c>
    </row>
    <row r="531" spans="1:8" x14ac:dyDescent="0.25">
      <c r="A531" s="25" t="s">
        <v>15155</v>
      </c>
      <c r="B531" s="25">
        <v>29501076</v>
      </c>
      <c r="C531" s="25">
        <v>249</v>
      </c>
      <c r="D531" s="25">
        <v>12</v>
      </c>
      <c r="E531" s="37">
        <v>44489</v>
      </c>
      <c r="F531" t="s">
        <v>15152</v>
      </c>
      <c r="G531" s="25"/>
      <c r="H531" s="56" t="str">
        <f>IFERROR(VLOOKUP(Tabelle1[[#This Row],[Artikelnr. (wenn vorhanden)]],Artikel!A:C,3,FALSE),Tabelle1[[#This Row],[Artikelnr. (wenn vorhanden)]])</f>
        <v>VOS RW-NUSS-ENDSTÜCK</v>
      </c>
    </row>
    <row r="532" spans="1:8" x14ac:dyDescent="0.25">
      <c r="A532" s="25" t="s">
        <v>15155</v>
      </c>
      <c r="B532" s="25">
        <v>29501077</v>
      </c>
      <c r="C532" s="25">
        <v>56</v>
      </c>
      <c r="D532" s="25">
        <v>12</v>
      </c>
      <c r="E532" s="37">
        <v>44454</v>
      </c>
      <c r="F532" t="s">
        <v>15152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GRW-KRÄU-ENDSTÜCK</v>
      </c>
    </row>
    <row r="533" spans="1:8" x14ac:dyDescent="0.25">
      <c r="A533" s="25" t="s">
        <v>15155</v>
      </c>
      <c r="B533" s="25">
        <v>29501078</v>
      </c>
      <c r="C533" s="25">
        <v>409</v>
      </c>
      <c r="D533" s="25">
        <v>12</v>
      </c>
      <c r="E533" s="37">
        <v>44459</v>
      </c>
      <c r="F533" t="s">
        <v>15152</v>
      </c>
      <c r="G533" s="55" t="s">
        <v>87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41</v>
      </c>
      <c r="B534" s="25">
        <v>29501078</v>
      </c>
      <c r="C534" s="25">
        <v>24</v>
      </c>
      <c r="D534" s="25">
        <v>12</v>
      </c>
      <c r="E534" s="37">
        <v>44474</v>
      </c>
      <c r="F534" t="s">
        <v>39</v>
      </c>
      <c r="G534" s="25" t="s">
        <v>36</v>
      </c>
      <c r="H534" s="25" t="str">
        <f>IFERROR(VLOOKUP(Tabelle1[[#This Row],[Artikelnr. (wenn vorhanden)]],Artikel!A:C,3,FALSE),Tabelle1[[#This Row],[Artikelnr. (wenn vorhanden)]])</f>
        <v>VOS GRW-CHILI-NAT ZIPFE</v>
      </c>
    </row>
    <row r="535" spans="1:8" x14ac:dyDescent="0.25">
      <c r="A535" s="25" t="s">
        <v>15155</v>
      </c>
      <c r="B535" s="25">
        <v>29501079</v>
      </c>
      <c r="C535" s="25">
        <v>48</v>
      </c>
      <c r="D535" s="25">
        <v>12</v>
      </c>
      <c r="E535" s="37">
        <v>44440</v>
      </c>
      <c r="F535" t="s">
        <v>15152</v>
      </c>
      <c r="G535" s="5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15155</v>
      </c>
      <c r="B536" s="25">
        <v>29501079</v>
      </c>
      <c r="C536" s="25">
        <v>302</v>
      </c>
      <c r="D536" s="25">
        <v>12</v>
      </c>
      <c r="E536" s="37">
        <v>44462</v>
      </c>
      <c r="F536" t="s">
        <v>15152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15155</v>
      </c>
      <c r="B537" s="25">
        <v>29501079</v>
      </c>
      <c r="C537" s="25">
        <v>230</v>
      </c>
      <c r="D537" s="25">
        <v>12</v>
      </c>
      <c r="E537" s="37">
        <v>44466</v>
      </c>
      <c r="F537" t="s">
        <v>15152</v>
      </c>
      <c r="G537" s="25" t="s">
        <v>87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15155</v>
      </c>
      <c r="B538" s="25">
        <v>29501079</v>
      </c>
      <c r="C538" s="25">
        <v>30</v>
      </c>
      <c r="D538" s="25">
        <v>12</v>
      </c>
      <c r="E538" s="37">
        <v>44481</v>
      </c>
      <c r="F538" t="s">
        <v>15152</v>
      </c>
      <c r="G538" s="25" t="s">
        <v>19</v>
      </c>
      <c r="H538" s="25" t="str">
        <f>IFERROR(VLOOKUP(Tabelle1[[#This Row],[Artikelnr. (wenn vorhanden)]],Artikel!A:C,3,FALSE),Tabelle1[[#This Row],[Artikelnr. (wenn vorhanden)]])</f>
        <v>VOS GRW-CHILI-NAT ENDST</v>
      </c>
    </row>
    <row r="539" spans="1:8" x14ac:dyDescent="0.25">
      <c r="A539" s="25" t="s">
        <v>15155</v>
      </c>
      <c r="B539" s="25">
        <v>29501081</v>
      </c>
      <c r="C539" s="25">
        <v>220</v>
      </c>
      <c r="D539" s="25">
        <v>12</v>
      </c>
      <c r="E539" s="37">
        <v>44476</v>
      </c>
      <c r="F539" t="s">
        <v>15152</v>
      </c>
      <c r="G539" s="25" t="s">
        <v>36</v>
      </c>
      <c r="H539" s="25" t="str">
        <f>IFERROR(VLOOKUP(Tabelle1[[#This Row],[Artikelnr. (wenn vorhanden)]],Artikel!A:C,3,FALSE),Tabelle1[[#This Row],[Artikelnr. (wenn vorhanden)]])</f>
        <v>VOS RW-JALA-NAT ENDSTÜC</v>
      </c>
    </row>
    <row r="540" spans="1:8" x14ac:dyDescent="0.25">
      <c r="A540" s="25" t="s">
        <v>15155</v>
      </c>
      <c r="B540" s="25">
        <v>29501082</v>
      </c>
      <c r="C540" s="25">
        <v>24</v>
      </c>
      <c r="D540" s="25">
        <v>12</v>
      </c>
      <c r="E540" s="37">
        <v>44442</v>
      </c>
      <c r="F540" t="s">
        <v>15152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15155</v>
      </c>
      <c r="B541" s="25">
        <v>29501082</v>
      </c>
      <c r="C541" s="25">
        <v>435</v>
      </c>
      <c r="D541" s="25">
        <v>12</v>
      </c>
      <c r="E541" s="37">
        <v>44452</v>
      </c>
      <c r="F541" t="s">
        <v>15152</v>
      </c>
      <c r="G541" s="5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15155</v>
      </c>
      <c r="B542" s="25">
        <v>29501082</v>
      </c>
      <c r="C542" s="25">
        <v>300</v>
      </c>
      <c r="D542" s="25">
        <v>12</v>
      </c>
      <c r="E542" s="37">
        <v>44462</v>
      </c>
      <c r="F542" t="s">
        <v>15152</v>
      </c>
      <c r="G542" s="25" t="s">
        <v>87</v>
      </c>
      <c r="H542" s="25" t="str">
        <f>IFERROR(VLOOKUP(Tabelle1[[#This Row],[Artikelnr. (wenn vorhanden)]],Artikel!A:C,3,FALSE),Tabelle1[[#This Row],[Artikelnr. (wenn vorhanden)]])</f>
        <v>VOS RW-NATUR-EXTRA ZIPF</v>
      </c>
    </row>
    <row r="543" spans="1:8" x14ac:dyDescent="0.25">
      <c r="A543" s="25" t="s">
        <v>8</v>
      </c>
      <c r="B543" s="25">
        <v>29501083</v>
      </c>
      <c r="C543" s="25">
        <v>25</v>
      </c>
      <c r="D543" s="25">
        <v>12</v>
      </c>
      <c r="E543" s="37">
        <v>44487</v>
      </c>
      <c r="F543" t="s">
        <v>15148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8</v>
      </c>
      <c r="B544" s="25">
        <v>29501083</v>
      </c>
      <c r="C544" s="25">
        <v>106</v>
      </c>
      <c r="D544" s="25">
        <v>12</v>
      </c>
      <c r="E544" s="37">
        <v>44487</v>
      </c>
      <c r="F544" t="s">
        <v>15148</v>
      </c>
      <c r="G544" s="25"/>
      <c r="H544" s="25" t="str">
        <f>IFERROR(VLOOKUP(Tabelle1[[#This Row],[Artikelnr. (wenn vorhanden)]],Artikel!A:C,3,FALSE),Tabelle1[[#This Row],[Artikelnr. (wenn vorhanden)]])</f>
        <v>VOS RW-NATUR-EXTRA ENDS</v>
      </c>
    </row>
    <row r="545" spans="1:8" x14ac:dyDescent="0.25">
      <c r="A545" s="25" t="s">
        <v>15155</v>
      </c>
      <c r="B545" s="25">
        <v>29501085</v>
      </c>
      <c r="C545" s="25">
        <v>346</v>
      </c>
      <c r="D545" s="25">
        <v>12</v>
      </c>
      <c r="E545" s="37">
        <v>44487</v>
      </c>
      <c r="F545" t="s">
        <v>15152</v>
      </c>
      <c r="G545" s="25"/>
      <c r="H545" s="25" t="str">
        <f>IFERROR(VLOOKUP(Tabelle1[[#This Row],[Artikelnr. (wenn vorhanden)]],Artikel!A:C,3,FALSE),Tabelle1[[#This Row],[Artikelnr. (wenn vorhanden)]])</f>
        <v>VOS RW-SCHI-NAT ENDSTÜC</v>
      </c>
    </row>
    <row r="546" spans="1:8" x14ac:dyDescent="0.25">
      <c r="A546" s="25" t="s">
        <v>15155</v>
      </c>
      <c r="B546" s="25">
        <v>29501086</v>
      </c>
      <c r="C546" s="25">
        <v>177</v>
      </c>
      <c r="D546" s="25">
        <v>12</v>
      </c>
      <c r="E546" s="37">
        <v>44431</v>
      </c>
      <c r="F546" t="s">
        <v>15152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VS-SCHI ZIPFEL</v>
      </c>
    </row>
    <row r="547" spans="1:8" x14ac:dyDescent="0.25">
      <c r="A547" s="25" t="s">
        <v>15155</v>
      </c>
      <c r="B547" s="25">
        <v>29501087</v>
      </c>
      <c r="C547" s="25">
        <v>207.5</v>
      </c>
      <c r="D547" s="25">
        <v>12</v>
      </c>
      <c r="E547" s="37">
        <v>44431</v>
      </c>
      <c r="F547" t="s">
        <v>15152</v>
      </c>
      <c r="G547" s="55" t="s">
        <v>87</v>
      </c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15155</v>
      </c>
      <c r="B548" s="25">
        <v>29501087</v>
      </c>
      <c r="C548" s="25">
        <v>38</v>
      </c>
      <c r="D548" s="25">
        <v>12</v>
      </c>
      <c r="E548" s="37">
        <v>44487</v>
      </c>
      <c r="F548" t="s">
        <v>15152</v>
      </c>
      <c r="G548" s="25"/>
      <c r="H548" s="25" t="str">
        <f>IFERROR(VLOOKUP(Tabelle1[[#This Row],[Artikelnr. (wenn vorhanden)]],Artikel!A:C,3,FALSE),Tabelle1[[#This Row],[Artikelnr. (wenn vorhanden)]])</f>
        <v>VOS VS-CHILI ZIPFEL</v>
      </c>
    </row>
    <row r="549" spans="1:8" x14ac:dyDescent="0.25">
      <c r="A549" s="25" t="s">
        <v>15155</v>
      </c>
      <c r="B549" s="25">
        <v>29501089</v>
      </c>
      <c r="C549" s="25">
        <v>25</v>
      </c>
      <c r="D549" s="25">
        <v>12</v>
      </c>
      <c r="E549" s="37">
        <v>44487</v>
      </c>
      <c r="F549" t="s">
        <v>15152</v>
      </c>
      <c r="G549" s="25"/>
      <c r="H549" s="25" t="str">
        <f>IFERROR(VLOOKUP(Tabelle1[[#This Row],[Artikelnr. (wenn vorhanden)]],Artikel!A:C,3,FALSE),Tabelle1[[#This Row],[Artikelnr. (wenn vorhanden)]])</f>
        <v>VOS VS-CHILI ENDSTÜCK</v>
      </c>
    </row>
    <row r="550" spans="1:8" x14ac:dyDescent="0.25">
      <c r="A550" s="25" t="s">
        <v>9</v>
      </c>
      <c r="B550" s="25">
        <v>29501099</v>
      </c>
      <c r="C550" s="25">
        <v>45</v>
      </c>
      <c r="D550" s="25">
        <v>61</v>
      </c>
      <c r="E550" s="37">
        <v>44480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71</v>
      </c>
      <c r="D551" s="25">
        <v>61</v>
      </c>
      <c r="E551" s="37">
        <v>44484</v>
      </c>
      <c r="G551" s="25"/>
      <c r="H551" s="25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9</v>
      </c>
      <c r="B552" s="25">
        <v>29501099</v>
      </c>
      <c r="C552" s="25">
        <v>30</v>
      </c>
      <c r="D552" s="25">
        <v>61</v>
      </c>
      <c r="E552" s="37">
        <v>44488</v>
      </c>
      <c r="G552" s="25"/>
      <c r="H552" s="56" t="str">
        <f>IFERROR(VLOOKUP(Tabelle1[[#This Row],[Artikelnr. (wenn vorhanden)]],Artikel!A:C,3,FALSE),Tabelle1[[#This Row],[Artikelnr. (wenn vorhanden)]])</f>
        <v>ABS Simmentaler</v>
      </c>
    </row>
    <row r="553" spans="1:8" x14ac:dyDescent="0.25">
      <c r="A553" s="25" t="s">
        <v>15168</v>
      </c>
      <c r="B553" s="25">
        <v>29501101</v>
      </c>
      <c r="C553" s="25">
        <v>10</v>
      </c>
      <c r="D553" s="25">
        <v>22</v>
      </c>
      <c r="E553" s="37">
        <v>44441</v>
      </c>
      <c r="F553" t="s">
        <v>45</v>
      </c>
      <c r="G553" s="55" t="s">
        <v>46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15168</v>
      </c>
      <c r="B554" s="25">
        <v>29501101</v>
      </c>
      <c r="C554" s="25">
        <v>10</v>
      </c>
      <c r="D554" s="25">
        <v>61</v>
      </c>
      <c r="E554" s="37">
        <v>44445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15168</v>
      </c>
      <c r="B555" s="25">
        <v>29501101</v>
      </c>
      <c r="C555" s="25">
        <v>6</v>
      </c>
      <c r="D555" s="25">
        <v>61</v>
      </c>
      <c r="E555" s="37">
        <v>44454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15168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2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117</v>
      </c>
      <c r="B558" s="25">
        <v>29501101</v>
      </c>
      <c r="C558" s="25">
        <v>1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15168</v>
      </c>
      <c r="B559" s="25">
        <v>29501101</v>
      </c>
      <c r="C559" s="25">
        <v>7</v>
      </c>
      <c r="D559" s="25">
        <v>61</v>
      </c>
      <c r="E559" s="37">
        <v>44467</v>
      </c>
      <c r="F559" t="s">
        <v>15</v>
      </c>
      <c r="G559" s="2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55</v>
      </c>
      <c r="D560" s="25">
        <v>61</v>
      </c>
      <c r="E560" s="37">
        <v>44474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9</v>
      </c>
      <c r="B561" s="25">
        <v>29501101</v>
      </c>
      <c r="C561" s="25">
        <v>15</v>
      </c>
      <c r="D561" s="25">
        <v>61</v>
      </c>
      <c r="E561" s="37">
        <v>44475</v>
      </c>
      <c r="F561" t="s">
        <v>36</v>
      </c>
      <c r="G561" s="25" t="s">
        <v>36</v>
      </c>
      <c r="H561" s="25" t="str">
        <f>IFERROR(VLOOKUP(Tabelle1[[#This Row],[Artikelnr. (wenn vorhanden)]],Artikel!A:C,3,FALSE),Tabelle1[[#This Row],[Artikelnr. (wenn vorhanden)]])</f>
        <v>ABS BRIE-PAP</v>
      </c>
    </row>
    <row r="562" spans="1:8" ht="30" x14ac:dyDescent="0.25">
      <c r="A562" s="25" t="s">
        <v>41</v>
      </c>
      <c r="B562" s="25">
        <v>29600001</v>
      </c>
      <c r="C562" s="25">
        <v>120</v>
      </c>
      <c r="D562" s="25">
        <v>12</v>
      </c>
      <c r="E562" s="37">
        <v>44447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OGT</v>
      </c>
    </row>
    <row r="563" spans="1:8" ht="30" x14ac:dyDescent="0.25">
      <c r="A563" s="25" t="s">
        <v>41</v>
      </c>
      <c r="B563" s="25">
        <v>29600002</v>
      </c>
      <c r="C563" s="25">
        <v>80</v>
      </c>
      <c r="D563" s="25">
        <v>12</v>
      </c>
      <c r="E563" s="37">
        <v>44456</v>
      </c>
      <c r="F563" t="s">
        <v>39</v>
      </c>
      <c r="G563" s="55" t="s">
        <v>40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ht="30" x14ac:dyDescent="0.25">
      <c r="A564" s="25" t="s">
        <v>84</v>
      </c>
      <c r="B564" s="25">
        <v>29600002</v>
      </c>
      <c r="C564" s="25">
        <v>153</v>
      </c>
      <c r="D564" s="25">
        <v>22</v>
      </c>
      <c r="E564" s="37">
        <v>44456</v>
      </c>
      <c r="F564" t="s">
        <v>84</v>
      </c>
      <c r="G564" s="55" t="s">
        <v>299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41</v>
      </c>
      <c r="B565" s="25">
        <v>29600002</v>
      </c>
      <c r="C565" s="25">
        <v>120</v>
      </c>
      <c r="D565" s="25">
        <v>12</v>
      </c>
      <c r="E565" s="37">
        <v>44466</v>
      </c>
      <c r="F565" t="s">
        <v>39</v>
      </c>
      <c r="G565" s="25" t="s">
        <v>40</v>
      </c>
      <c r="H565" s="25" t="str">
        <f>IFERROR(VLOOKUP(Tabelle1[[#This Row],[Artikelnr. (wenn vorhanden)]],Artikel!A:C,3,FALSE),Tabelle1[[#This Row],[Artikelnr. (wenn vorhanden)]])</f>
        <v>ABS 40-45% Konventionel</v>
      </c>
    </row>
    <row r="566" spans="1:8" x14ac:dyDescent="0.25">
      <c r="A566" s="25" t="s">
        <v>74</v>
      </c>
      <c r="B566" s="25">
        <v>29600003</v>
      </c>
      <c r="C566" s="25">
        <v>130</v>
      </c>
      <c r="D566" s="25">
        <v>12</v>
      </c>
      <c r="E566" s="37">
        <v>44477</v>
      </c>
      <c r="G566" s="25"/>
      <c r="H566" s="25" t="str">
        <f>IFERROR(VLOOKUP(Tabelle1[[#This Row],[Artikelnr. (wenn vorhanden)]],Artikel!A:C,3,FALSE),Tabelle1[[#This Row],[Artikelnr. (wenn vorhanden)]])</f>
        <v>ABS 45-48% OGT</v>
      </c>
    </row>
    <row r="567" spans="1:8" x14ac:dyDescent="0.25">
      <c r="A567" s="25" t="s">
        <v>41</v>
      </c>
      <c r="B567" s="25">
        <v>29600004</v>
      </c>
      <c r="C567" s="25">
        <v>195</v>
      </c>
      <c r="D567" s="25">
        <v>12</v>
      </c>
      <c r="E567" s="37">
        <v>44469</v>
      </c>
      <c r="F567" t="s">
        <v>39</v>
      </c>
      <c r="G567" s="25" t="s">
        <v>40</v>
      </c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160</v>
      </c>
      <c r="D568" s="25">
        <v>43</v>
      </c>
      <c r="E568" s="37">
        <v>44480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x14ac:dyDescent="0.25">
      <c r="A569" s="25" t="s">
        <v>41</v>
      </c>
      <c r="B569" s="25">
        <v>29600004</v>
      </c>
      <c r="C569" s="25">
        <v>207</v>
      </c>
      <c r="D569" s="25">
        <v>12</v>
      </c>
      <c r="E569" s="37">
        <v>44488</v>
      </c>
      <c r="F569" t="s">
        <v>39</v>
      </c>
      <c r="G569" s="25"/>
      <c r="H569" s="25" t="str">
        <f>IFERROR(VLOOKUP(Tabelle1[[#This Row],[Artikelnr. (wenn vorhanden)]],Artikel!A:C,3,FALSE),Tabelle1[[#This Row],[Artikelnr. (wenn vorhanden)]])</f>
        <v>ABS 45-48% Konventionel</v>
      </c>
    </row>
    <row r="570" spans="1:8" ht="30" x14ac:dyDescent="0.25">
      <c r="A570" s="25" t="s">
        <v>41</v>
      </c>
      <c r="B570" s="25">
        <v>29600009</v>
      </c>
      <c r="C570" s="25">
        <v>22</v>
      </c>
      <c r="D570" s="25">
        <v>12</v>
      </c>
      <c r="E570" s="37">
        <v>44452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Natur OGT</v>
      </c>
    </row>
    <row r="571" spans="1:8" ht="30" x14ac:dyDescent="0.25">
      <c r="A571" s="25" t="s">
        <v>41</v>
      </c>
      <c r="B571" s="25">
        <v>29600011</v>
      </c>
      <c r="C571" s="25">
        <v>212</v>
      </c>
      <c r="D571" s="25">
        <v>12</v>
      </c>
      <c r="E571" s="37">
        <v>44454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Schinken mit Rin</v>
      </c>
    </row>
    <row r="572" spans="1:8" ht="30" x14ac:dyDescent="0.25">
      <c r="A572" s="25" t="s">
        <v>41</v>
      </c>
      <c r="B572" s="25">
        <v>29600013</v>
      </c>
      <c r="C572" s="25">
        <v>184</v>
      </c>
      <c r="D572" s="25">
        <v>12</v>
      </c>
      <c r="E572" s="37">
        <v>44428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ht="30" x14ac:dyDescent="0.25">
      <c r="A573" s="25" t="s">
        <v>41</v>
      </c>
      <c r="B573" s="25">
        <v>29600013</v>
      </c>
      <c r="C573" s="25">
        <v>223</v>
      </c>
      <c r="D573" s="25">
        <v>12</v>
      </c>
      <c r="E573" s="37">
        <v>44454</v>
      </c>
      <c r="F573" t="s">
        <v>39</v>
      </c>
      <c r="G573" s="55" t="s">
        <v>40</v>
      </c>
      <c r="H573" s="25" t="str">
        <f>IFERROR(VLOOKUP(Tabelle1[[#This Row],[Artikelnr. (wenn vorhanden)]],Artikel!A:C,3,FALSE),Tabelle1[[#This Row],[Artikelnr. (wenn vorhanden)]])</f>
        <v>VS GRS Chili mit Rinde</v>
      </c>
    </row>
    <row r="574" spans="1:8" x14ac:dyDescent="0.25">
      <c r="A574" s="25" t="s">
        <v>41</v>
      </c>
      <c r="B574" s="25">
        <v>29600017</v>
      </c>
      <c r="C574" s="25">
        <v>66.8</v>
      </c>
      <c r="D574" s="25">
        <v>12</v>
      </c>
      <c r="E574" s="37">
        <v>44469</v>
      </c>
      <c r="F574" t="s">
        <v>39</v>
      </c>
      <c r="G574" s="25" t="s">
        <v>40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88</v>
      </c>
      <c r="B575" s="25">
        <v>29600017</v>
      </c>
      <c r="C575" s="25">
        <v>72</v>
      </c>
      <c r="D575" s="25">
        <v>12</v>
      </c>
      <c r="E575" s="37">
        <v>44469</v>
      </c>
      <c r="F575" t="s">
        <v>10</v>
      </c>
      <c r="G575" s="25" t="s">
        <v>20</v>
      </c>
      <c r="H575" s="25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29600017</v>
      </c>
      <c r="C576" s="25">
        <v>60</v>
      </c>
      <c r="D576">
        <v>12</v>
      </c>
      <c r="E576" s="37">
        <v>44491</v>
      </c>
      <c r="F576" t="s">
        <v>39</v>
      </c>
      <c r="G576" s="25"/>
      <c r="H576" s="56" t="str">
        <f>IFERROR(VLOOKUP(Tabelle1[[#This Row],[Artikelnr. (wenn vorhanden)]],Artikel!A:C,3,FALSE),Tabelle1[[#This Row],[Artikelnr. (wenn vorhanden)]])</f>
        <v>VS RW Schinken mit Rind</v>
      </c>
    </row>
    <row r="577" spans="1:8" x14ac:dyDescent="0.25">
      <c r="A577" s="25" t="s">
        <v>41</v>
      </c>
      <c r="B577" s="25">
        <v>29600023</v>
      </c>
      <c r="C577" s="25">
        <v>7</v>
      </c>
      <c r="D577" s="25">
        <v>12</v>
      </c>
      <c r="E577" s="37">
        <v>44466</v>
      </c>
      <c r="F577" t="s">
        <v>39</v>
      </c>
      <c r="G577" s="25" t="s">
        <v>40</v>
      </c>
      <c r="H577" s="25" t="str">
        <f>IFERROR(VLOOKUP(Tabelle1[[#This Row],[Artikelnr. (wenn vorhanden)]],Artikel!A:C,3,FALSE),Tabelle1[[#This Row],[Artikelnr. (wenn vorhanden)]])</f>
        <v>VS Natur geschält</v>
      </c>
    </row>
    <row r="578" spans="1:8" ht="30" x14ac:dyDescent="0.25">
      <c r="A578" s="25" t="s">
        <v>41</v>
      </c>
      <c r="B578" s="25">
        <v>29600025</v>
      </c>
      <c r="C578" s="25">
        <v>79</v>
      </c>
      <c r="D578" s="25">
        <v>12</v>
      </c>
      <c r="E578" s="37">
        <v>44435</v>
      </c>
      <c r="F578" t="s">
        <v>39</v>
      </c>
      <c r="G578" s="5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26</v>
      </c>
      <c r="D579" s="25">
        <v>12</v>
      </c>
      <c r="E579" s="37">
        <v>44466</v>
      </c>
      <c r="F579" t="s">
        <v>39</v>
      </c>
      <c r="G579" s="25" t="s">
        <v>40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41</v>
      </c>
      <c r="B580" s="25">
        <v>29600025</v>
      </c>
      <c r="C580" s="25">
        <v>77.599999999999994</v>
      </c>
      <c r="D580" s="25">
        <v>12</v>
      </c>
      <c r="E580" s="37">
        <v>44474</v>
      </c>
      <c r="F580" t="s">
        <v>39</v>
      </c>
      <c r="G580" s="25" t="s">
        <v>36</v>
      </c>
      <c r="H580" s="25" t="str">
        <f>IFERROR(VLOOKUP(Tabelle1[[#This Row],[Artikelnr. (wenn vorhanden)]],Artikel!A:C,3,FALSE),Tabelle1[[#This Row],[Artikelnr. (wenn vorhanden)]])</f>
        <v>VS Schinken geschält</v>
      </c>
    </row>
    <row r="581" spans="1:8" x14ac:dyDescent="0.25">
      <c r="A581" s="25" t="s">
        <v>74</v>
      </c>
      <c r="B581" s="25">
        <v>29600026</v>
      </c>
      <c r="C581" s="25">
        <v>259</v>
      </c>
      <c r="D581" s="25">
        <v>83</v>
      </c>
      <c r="E581" s="37">
        <v>44483</v>
      </c>
      <c r="G581" s="25"/>
      <c r="H581" s="25" t="str">
        <f>IFERROR(VLOOKUP(Tabelle1[[#This Row],[Artikelnr. (wenn vorhanden)]],Artikel!A:C,3,FALSE),Tabelle1[[#This Row],[Artikelnr. (wenn vorhanden)]])</f>
        <v>VS Schinken mit Rinde</v>
      </c>
    </row>
    <row r="582" spans="1:8" ht="30" x14ac:dyDescent="0.25">
      <c r="A582" s="25" t="s">
        <v>41</v>
      </c>
      <c r="B582" s="25">
        <v>29600027</v>
      </c>
      <c r="C582" s="25">
        <v>35.4</v>
      </c>
      <c r="D582" s="25">
        <v>12</v>
      </c>
      <c r="E582" s="37">
        <v>44427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ht="30" x14ac:dyDescent="0.25">
      <c r="A583" s="25" t="s">
        <v>41</v>
      </c>
      <c r="B583" s="25">
        <v>29600027</v>
      </c>
      <c r="C583" s="25">
        <v>162</v>
      </c>
      <c r="D583" s="25">
        <v>12</v>
      </c>
      <c r="E583" s="37">
        <v>44456</v>
      </c>
      <c r="F583" t="s">
        <v>39</v>
      </c>
      <c r="G583" s="55" t="s">
        <v>40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23</v>
      </c>
      <c r="D584" s="25">
        <v>12</v>
      </c>
      <c r="E584" s="37">
        <v>44474</v>
      </c>
      <c r="F584" t="s">
        <v>39</v>
      </c>
      <c r="G584" s="25" t="s">
        <v>36</v>
      </c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41</v>
      </c>
      <c r="B585" s="25">
        <v>29600027</v>
      </c>
      <c r="C585" s="25">
        <v>127</v>
      </c>
      <c r="D585" s="25">
        <v>12</v>
      </c>
      <c r="E585" s="37">
        <v>44483</v>
      </c>
      <c r="F585" t="s">
        <v>39</v>
      </c>
      <c r="G585" s="25"/>
      <c r="H585" s="25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63</v>
      </c>
      <c r="B586" s="25">
        <v>29600027</v>
      </c>
      <c r="C586" s="25">
        <v>20</v>
      </c>
      <c r="D586">
        <v>12</v>
      </c>
      <c r="E586" s="37">
        <v>44491</v>
      </c>
      <c r="F586" t="s">
        <v>15148</v>
      </c>
      <c r="G586" s="25"/>
      <c r="H586" s="56" t="str">
        <f>IFERROR(VLOOKUP(Tabelle1[[#This Row],[Artikelnr. (wenn vorhanden)]],Artikel!A:C,3,FALSE),Tabelle1[[#This Row],[Artikelnr. (wenn vorhanden)]])</f>
        <v>VS Chili geschält</v>
      </c>
    </row>
    <row r="587" spans="1:8" x14ac:dyDescent="0.25">
      <c r="A587" s="25" t="s">
        <v>41</v>
      </c>
      <c r="B587" s="25">
        <v>29600029</v>
      </c>
      <c r="C587" s="25">
        <v>115</v>
      </c>
      <c r="D587" s="25">
        <v>12</v>
      </c>
      <c r="E587" s="37">
        <v>44449</v>
      </c>
      <c r="F587" t="s">
        <v>39</v>
      </c>
      <c r="G587" s="55" t="s">
        <v>248</v>
      </c>
      <c r="H587" s="25" t="str">
        <f>IFERROR(VLOOKUP(Tabelle1[[#This Row],[Artikelnr. (wenn vorhanden)]],Artikel!A:C,3,FALSE),Tabelle1[[#This Row],[Artikelnr. (wenn vorhanden)]])</f>
        <v>ABS 40-60% WSCH</v>
      </c>
    </row>
    <row r="588" spans="1:8" x14ac:dyDescent="0.25">
      <c r="A588" s="25" t="s">
        <v>74</v>
      </c>
      <c r="B588" s="25">
        <v>29600030</v>
      </c>
      <c r="C588" s="25">
        <v>701</v>
      </c>
      <c r="D588" s="25">
        <v>12</v>
      </c>
      <c r="E588" s="37">
        <v>44488</v>
      </c>
      <c r="G588" s="25"/>
      <c r="H588" s="25" t="str">
        <f>IFERROR(VLOOKUP(Tabelle1[[#This Row],[Artikelnr. (wenn vorhanden)]],Artikel!A:C,3,FALSE),Tabelle1[[#This Row],[Artikelnr. (wenn vorhanden)]])</f>
        <v>VS SKZ Premium Würfel</v>
      </c>
    </row>
    <row r="589" spans="1:8" x14ac:dyDescent="0.25">
      <c r="A589" s="25" t="s">
        <v>15207</v>
      </c>
      <c r="B589" s="25">
        <v>29900002</v>
      </c>
      <c r="C589" s="25">
        <v>72.5</v>
      </c>
      <c r="D589" s="25">
        <v>12</v>
      </c>
      <c r="E589" s="37">
        <v>44431</v>
      </c>
      <c r="F589" t="s">
        <v>15148</v>
      </c>
      <c r="G589" s="55" t="s">
        <v>15148</v>
      </c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74</v>
      </c>
      <c r="B590" s="25">
        <v>29900002</v>
      </c>
      <c r="C590" s="25">
        <v>23</v>
      </c>
      <c r="D590" s="25">
        <v>12</v>
      </c>
      <c r="E590" s="37">
        <v>44461</v>
      </c>
      <c r="F590" t="s">
        <v>39</v>
      </c>
      <c r="G590" s="25" t="s">
        <v>15147</v>
      </c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</v>
      </c>
      <c r="B591" s="25">
        <v>29900002</v>
      </c>
      <c r="C591" s="25">
        <v>369</v>
      </c>
      <c r="D591" s="25">
        <v>42</v>
      </c>
      <c r="E591" s="37">
        <v>44480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88</v>
      </c>
      <c r="B592" s="25">
        <v>29900002</v>
      </c>
      <c r="C592" s="25">
        <v>257</v>
      </c>
      <c r="D592" s="25">
        <v>12</v>
      </c>
      <c r="E592" s="37">
        <v>44481</v>
      </c>
      <c r="G592" s="25" t="s">
        <v>19</v>
      </c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283</v>
      </c>
      <c r="D593" s="25">
        <v>61</v>
      </c>
      <c r="E593" s="37">
        <v>44487</v>
      </c>
      <c r="F593" t="s">
        <v>15148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303</v>
      </c>
      <c r="D594" s="25">
        <v>61</v>
      </c>
      <c r="E594" s="37">
        <v>44488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74.400000000000006</v>
      </c>
      <c r="D595" s="25">
        <v>22</v>
      </c>
      <c r="E595" s="37">
        <v>44488</v>
      </c>
      <c r="F595" t="s">
        <v>84</v>
      </c>
      <c r="G595" s="25"/>
      <c r="H595" s="25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8</v>
      </c>
      <c r="B596" s="25">
        <v>29900002</v>
      </c>
      <c r="C596" s="25">
        <v>138</v>
      </c>
      <c r="D596" s="25">
        <v>61</v>
      </c>
      <c r="E596" s="37">
        <v>44489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63</v>
      </c>
      <c r="B597" s="25">
        <v>29900002</v>
      </c>
      <c r="C597" s="25">
        <v>184.2</v>
      </c>
      <c r="D597" s="25">
        <v>61</v>
      </c>
      <c r="E597" s="37">
        <v>44495</v>
      </c>
      <c r="F597" t="s">
        <v>15148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15245</v>
      </c>
      <c r="B598" s="25">
        <v>29900002</v>
      </c>
      <c r="C598" s="25">
        <f>249+263</f>
        <v>512</v>
      </c>
      <c r="D598" s="25">
        <v>61</v>
      </c>
      <c r="E598" s="37">
        <v>44496</v>
      </c>
      <c r="F598" t="s">
        <v>15148</v>
      </c>
      <c r="G598" s="25"/>
      <c r="H598" s="56" t="str">
        <f>IFERROR(VLOOKUP(Tabelle1[[#This Row],[Artikelnr. (wenn vorhanden)]],Artikel!A:C,3,FALSE),Tabelle1[[#This Row],[Artikelnr. (wenn vorhanden)]])</f>
        <v>VOS VEG-SCH MILD</v>
      </c>
    </row>
    <row r="599" spans="1:8" x14ac:dyDescent="0.25">
      <c r="A599" s="25" t="s">
        <v>15207</v>
      </c>
      <c r="B599" s="25">
        <v>29900003</v>
      </c>
      <c r="C599" s="25">
        <v>133</v>
      </c>
      <c r="D599" s="25">
        <v>12</v>
      </c>
      <c r="E599" s="37">
        <v>44448</v>
      </c>
      <c r="F599" t="s">
        <v>15148</v>
      </c>
      <c r="G599" s="55" t="s">
        <v>15148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15207</v>
      </c>
      <c r="B600" s="25">
        <v>29900003</v>
      </c>
      <c r="C600" s="25">
        <v>54</v>
      </c>
      <c r="D600" s="25">
        <v>61</v>
      </c>
      <c r="E600" s="37">
        <v>44452</v>
      </c>
      <c r="F600" t="s">
        <v>15148</v>
      </c>
      <c r="G600" s="55" t="s">
        <v>36</v>
      </c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15207</v>
      </c>
      <c r="B601" s="25">
        <v>29900003</v>
      </c>
      <c r="C601" s="25">
        <v>63</v>
      </c>
      <c r="D601" s="25">
        <v>12</v>
      </c>
      <c r="E601" s="37">
        <v>44467</v>
      </c>
      <c r="F601" t="s">
        <v>15148</v>
      </c>
      <c r="G601" s="25" t="s">
        <v>15148</v>
      </c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74</v>
      </c>
      <c r="B602" s="25">
        <v>29900003</v>
      </c>
      <c r="C602" s="25">
        <v>24</v>
      </c>
      <c r="D602" s="25">
        <v>12</v>
      </c>
      <c r="E602" s="37">
        <v>44469</v>
      </c>
      <c r="F602" t="s">
        <v>173</v>
      </c>
      <c r="G602" s="25" t="s">
        <v>173</v>
      </c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88</v>
      </c>
      <c r="B603" s="25">
        <v>29900003</v>
      </c>
      <c r="C603" s="25">
        <v>240</v>
      </c>
      <c r="D603" s="25">
        <v>12</v>
      </c>
      <c r="E603" s="37">
        <v>44481</v>
      </c>
      <c r="G603" s="25" t="s">
        <v>19</v>
      </c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640</v>
      </c>
      <c r="D604" s="25">
        <v>61</v>
      </c>
      <c r="E604" s="37">
        <v>44488</v>
      </c>
      <c r="G604" s="25"/>
      <c r="H604" s="25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</v>
      </c>
      <c r="B605" s="25">
        <v>29900003</v>
      </c>
      <c r="C605" s="25">
        <v>70</v>
      </c>
      <c r="D605" s="25">
        <v>61</v>
      </c>
      <c r="E605" s="37">
        <v>44489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88</v>
      </c>
      <c r="B606" s="25">
        <v>29900003</v>
      </c>
      <c r="C606" s="25">
        <f>403+285</f>
        <v>688</v>
      </c>
      <c r="D606" s="25">
        <v>61</v>
      </c>
      <c r="E606" s="37">
        <v>44495</v>
      </c>
      <c r="F606" t="s">
        <v>15148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29900003</v>
      </c>
      <c r="C607" s="25">
        <v>10</v>
      </c>
      <c r="D607" s="25">
        <v>61</v>
      </c>
      <c r="E607" s="37">
        <v>44496</v>
      </c>
      <c r="F607" t="s">
        <v>15148</v>
      </c>
      <c r="G607" s="25"/>
      <c r="H607" s="56" t="str">
        <f>IFERROR(VLOOKUP(Tabelle1[[#This Row],[Artikelnr. (wenn vorhanden)]],Artikel!A:C,3,FALSE),Tabelle1[[#This Row],[Artikelnr. (wenn vorhanden)]])</f>
        <v>VOS VEG-SCH WÜRZIG</v>
      </c>
    </row>
    <row r="608" spans="1:8" x14ac:dyDescent="0.25">
      <c r="A608" s="25" t="s">
        <v>63</v>
      </c>
      <c r="B608" s="25">
        <v>31000076</v>
      </c>
      <c r="C608" s="25">
        <v>26.6</v>
      </c>
      <c r="D608" s="25">
        <v>10</v>
      </c>
      <c r="E608" s="37">
        <v>44439</v>
      </c>
      <c r="F608" t="s">
        <v>187</v>
      </c>
      <c r="G608" s="55" t="s">
        <v>205</v>
      </c>
      <c r="H608" s="25" t="str">
        <f>IFERROR(VLOOKUP(Tabelle1[[#This Row],[Artikelnr. (wenn vorhanden)]],Artikel!A:C,3,FALSE),Tabelle1[[#This Row],[Artikelnr. (wenn vorhanden)]])</f>
        <v>Würste 9100g USA- Räuch</v>
      </c>
    </row>
    <row r="609" spans="1:8" x14ac:dyDescent="0.25">
      <c r="A609" s="25" t="s">
        <v>63</v>
      </c>
      <c r="B609" s="25">
        <v>31000083</v>
      </c>
      <c r="C609" s="25">
        <v>47.5</v>
      </c>
      <c r="D609" s="25">
        <v>10</v>
      </c>
      <c r="E609" s="37">
        <v>44441</v>
      </c>
      <c r="F609" t="s">
        <v>187</v>
      </c>
      <c r="G609" s="55" t="s">
        <v>208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315.5</v>
      </c>
      <c r="D610" s="25">
        <v>10</v>
      </c>
      <c r="E610" s="37">
        <v>44461</v>
      </c>
      <c r="F610" t="s">
        <v>187</v>
      </c>
      <c r="G610" s="25" t="s">
        <v>205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20.6</v>
      </c>
      <c r="D611" s="25">
        <v>10</v>
      </c>
      <c r="E611" s="37">
        <v>44462</v>
      </c>
      <c r="F611" t="s">
        <v>187</v>
      </c>
      <c r="G611" s="25" t="s">
        <v>188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31000083</v>
      </c>
      <c r="C612" s="25">
        <v>28.5</v>
      </c>
      <c r="D612" s="25">
        <v>10</v>
      </c>
      <c r="E612" s="37">
        <v>44463</v>
      </c>
      <c r="F612" t="s">
        <v>187</v>
      </c>
      <c r="G612" s="25" t="s">
        <v>205</v>
      </c>
      <c r="H612" s="25" t="str">
        <f>IFERROR(VLOOKUP(Tabelle1[[#This Row],[Artikelnr. (wenn vorhanden)]],Artikel!A:C,3,FALSE),Tabelle1[[#This Row],[Artikelnr. (wenn vorhanden)]])</f>
        <v>Würste 9300g Räucher na</v>
      </c>
    </row>
    <row r="613" spans="1:8" x14ac:dyDescent="0.25">
      <c r="A613" s="25" t="s">
        <v>63</v>
      </c>
      <c r="B613" s="25">
        <v>31000084</v>
      </c>
      <c r="C613" s="25">
        <v>131.6</v>
      </c>
      <c r="D613" s="25">
        <v>10</v>
      </c>
      <c r="E613" s="37">
        <v>44433</v>
      </c>
      <c r="F613" t="s">
        <v>187</v>
      </c>
      <c r="G613" s="55" t="s">
        <v>188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41.6</v>
      </c>
      <c r="D614" s="25">
        <v>10</v>
      </c>
      <c r="E614" s="37">
        <v>44454</v>
      </c>
      <c r="F614" t="s">
        <v>187</v>
      </c>
      <c r="G614" s="55" t="s">
        <v>208</v>
      </c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31000084</v>
      </c>
      <c r="C615" s="25">
        <v>3.6</v>
      </c>
      <c r="D615" s="25">
        <v>10</v>
      </c>
      <c r="E615" s="37">
        <v>44454</v>
      </c>
      <c r="F615" t="s">
        <v>177</v>
      </c>
      <c r="G615" s="55" t="s">
        <v>178</v>
      </c>
      <c r="H615" s="25" t="str">
        <f>IFERROR(VLOOKUP(Tabelle1[[#This Row],[Artikelnr. (wenn vorhanden)]],Artikel!A:C,3,FALSE),Tabelle1[[#This Row],[Artikelnr. (wenn vorhanden)]])</f>
        <v>Würste 6700g Räucher na</v>
      </c>
    </row>
    <row r="616" spans="1:8" x14ac:dyDescent="0.25">
      <c r="A616" s="25" t="s">
        <v>63</v>
      </c>
      <c r="B616" s="25">
        <v>31000092</v>
      </c>
      <c r="C616" s="25">
        <v>17.399999999999999</v>
      </c>
      <c r="D616" s="25">
        <v>10</v>
      </c>
      <c r="E616" s="37">
        <v>44467</v>
      </c>
      <c r="F616" t="s">
        <v>177</v>
      </c>
      <c r="G616" s="25" t="s">
        <v>178</v>
      </c>
      <c r="H616" s="25" t="str">
        <f>IFERROR(VLOOKUP(Tabelle1[[#This Row],[Artikelnr. (wenn vorhanden)]],Artikel!A:C,3,FALSE),Tabelle1[[#This Row],[Artikelnr. (wenn vorhanden)]])</f>
        <v>Würste 8400g Schinkenrä</v>
      </c>
    </row>
    <row r="617" spans="1:8" x14ac:dyDescent="0.25">
      <c r="A617" s="25" t="s">
        <v>15155</v>
      </c>
      <c r="B617" s="25">
        <v>31000094</v>
      </c>
      <c r="C617" s="25">
        <v>314.90000000000003</v>
      </c>
      <c r="D617" s="25">
        <v>12</v>
      </c>
      <c r="E617" s="37">
        <v>44448</v>
      </c>
      <c r="F617" t="s">
        <v>15152</v>
      </c>
      <c r="G617" s="55" t="s">
        <v>87</v>
      </c>
      <c r="H617" s="25" t="str">
        <f>IFERROR(VLOOKUP(Tabelle1[[#This Row],[Artikelnr. (wenn vorhanden)]],Artikel!A:C,3,FALSE),Tabelle1[[#This Row],[Artikelnr. (wenn vorhanden)]])</f>
        <v>Vorschmelzwürste 6,7 kg</v>
      </c>
    </row>
    <row r="618" spans="1:8" x14ac:dyDescent="0.25">
      <c r="A618" s="25" t="s">
        <v>63</v>
      </c>
      <c r="B618" s="25">
        <v>31000097</v>
      </c>
      <c r="C618" s="25">
        <v>20</v>
      </c>
      <c r="D618" s="25">
        <v>10</v>
      </c>
      <c r="E618" s="37">
        <v>44446</v>
      </c>
      <c r="F618" t="s">
        <v>177</v>
      </c>
      <c r="G618" s="55" t="s">
        <v>178</v>
      </c>
      <c r="H618" s="25" t="str">
        <f>IFERROR(VLOOKUP(Tabelle1[[#This Row],[Artikelnr. (wenn vorhanden)]],Artikel!A:C,3,FALSE),Tabelle1[[#This Row],[Artikelnr. (wenn vorhanden)]])</f>
        <v>Würste 9100g Natur aus</v>
      </c>
    </row>
    <row r="619" spans="1:8" x14ac:dyDescent="0.25">
      <c r="A619" s="25" t="s">
        <v>63</v>
      </c>
      <c r="B619" s="25">
        <v>31000098</v>
      </c>
      <c r="C619" s="25">
        <v>276</v>
      </c>
      <c r="D619" s="25">
        <v>120</v>
      </c>
      <c r="E619" s="37">
        <v>44452</v>
      </c>
      <c r="G619" s="55" t="s">
        <v>263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63</v>
      </c>
      <c r="B620" s="25">
        <v>31000098</v>
      </c>
      <c r="C620" s="25">
        <v>292</v>
      </c>
      <c r="D620" s="25">
        <v>12</v>
      </c>
      <c r="E620" s="37">
        <v>44453</v>
      </c>
      <c r="F620" t="s">
        <v>10</v>
      </c>
      <c r="G620" s="55" t="s">
        <v>270</v>
      </c>
      <c r="H620" s="25" t="str">
        <f>IFERROR(VLOOKUP(Tabelle1[[#This Row],[Artikelnr. (wenn vorhanden)]],Artikel!A:C,3,FALSE),Tabelle1[[#This Row],[Artikelnr. (wenn vorhanden)]])</f>
        <v>Würste 6000g Räucher fü</v>
      </c>
    </row>
    <row r="621" spans="1:8" x14ac:dyDescent="0.25">
      <c r="A621" s="25" t="s">
        <v>41</v>
      </c>
      <c r="B621" s="25">
        <v>31000108</v>
      </c>
      <c r="C621" s="25">
        <v>306</v>
      </c>
      <c r="D621" s="25">
        <v>12</v>
      </c>
      <c r="E621" s="37">
        <v>44431</v>
      </c>
      <c r="F621" t="s">
        <v>39</v>
      </c>
      <c r="G621" s="55" t="s">
        <v>95</v>
      </c>
      <c r="H621" s="25" t="str">
        <f>IFERROR(VLOOKUP(Tabelle1[[#This Row],[Artikelnr. (wenn vorhanden)]],Artikel!A:C,3,FALSE),Tabelle1[[#This Row],[Artikelnr. (wenn vorhanden)]])</f>
        <v>Gouda RW mit Staubkäse</v>
      </c>
    </row>
    <row r="622" spans="1:8" x14ac:dyDescent="0.25">
      <c r="A622" s="25" t="s">
        <v>41</v>
      </c>
      <c r="B622" s="25">
        <v>31000161</v>
      </c>
      <c r="C622" s="25">
        <v>230</v>
      </c>
      <c r="D622" s="25">
        <v>54</v>
      </c>
      <c r="E622" s="37">
        <v>44489</v>
      </c>
      <c r="G622" s="25"/>
      <c r="H622" s="56" t="str">
        <f>IFERROR(VLOOKUP(Tabelle1[[#This Row],[Artikelnr. (wenn vorhanden)]],Artikel!A:C,3,FALSE),Tabelle1[[#This Row],[Artikelnr. (wenn vorhanden)]])</f>
        <v>SKZ PF 10KG</v>
      </c>
    </row>
    <row r="623" spans="1:8" x14ac:dyDescent="0.25">
      <c r="A623" s="25" t="s">
        <v>63</v>
      </c>
      <c r="B623" s="25">
        <v>31000169</v>
      </c>
      <c r="C623" s="25">
        <v>6</v>
      </c>
      <c r="D623" s="25">
        <v>12</v>
      </c>
      <c r="E623" s="37">
        <v>44441</v>
      </c>
      <c r="F623" t="s">
        <v>24</v>
      </c>
      <c r="G623" s="55" t="s">
        <v>24</v>
      </c>
      <c r="H623" s="25" t="str">
        <f>IFERROR(VLOOKUP(Tabelle1[[#This Row],[Artikelnr. (wenn vorhanden)]],Artikel!A:C,3,FALSE),Tabelle1[[#This Row],[Artikelnr. (wenn vorhanden)]])</f>
        <v>TORT WAL 1,93KG JER DE</v>
      </c>
    </row>
    <row r="624" spans="1:8" x14ac:dyDescent="0.25">
      <c r="A624" s="25" t="s">
        <v>63</v>
      </c>
      <c r="B624" s="25">
        <v>31000207</v>
      </c>
      <c r="C624" s="25">
        <v>26</v>
      </c>
      <c r="D624" s="25">
        <v>10</v>
      </c>
      <c r="E624" s="37">
        <v>44454</v>
      </c>
      <c r="F624" t="s">
        <v>187</v>
      </c>
      <c r="G624" s="55" t="s">
        <v>188</v>
      </c>
      <c r="H624" s="25" t="str">
        <f>IFERROR(VLOOKUP(Tabelle1[[#This Row],[Artikelnr. (wenn vorhanden)]],Artikel!A:C,3,FALSE),Tabelle1[[#This Row],[Artikelnr. (wenn vorhanden)]])</f>
        <v>SKZ GOU 3,9KG WÜRSTE</v>
      </c>
    </row>
    <row r="625" spans="1:8" x14ac:dyDescent="0.25">
      <c r="A625" s="25" t="s">
        <v>8</v>
      </c>
      <c r="B625" s="25">
        <v>31000217</v>
      </c>
      <c r="C625" s="25">
        <v>245</v>
      </c>
      <c r="D625" s="25">
        <v>12</v>
      </c>
      <c r="E625" s="37">
        <v>44476</v>
      </c>
      <c r="F625" t="s">
        <v>376</v>
      </c>
      <c r="G625" s="25" t="s">
        <v>36</v>
      </c>
      <c r="H625" s="25" t="str">
        <f>IFERROR(VLOOKUP(Tabelle1[[#This Row],[Artikelnr. (wenn vorhanden)]],Artikel!A:C,3,FALSE),Tabelle1[[#This Row],[Artikelnr. (wenn vorhanden)]])</f>
        <v>BLO FRUCHT 5KG * *</v>
      </c>
    </row>
    <row r="626" spans="1:8" x14ac:dyDescent="0.25">
      <c r="A626" s="25" t="s">
        <v>15260</v>
      </c>
      <c r="B626" s="25">
        <v>31000234</v>
      </c>
      <c r="C626" s="25">
        <v>540</v>
      </c>
      <c r="D626" s="25">
        <v>12</v>
      </c>
      <c r="E626" s="37">
        <v>44483</v>
      </c>
      <c r="F626" t="s">
        <v>15261</v>
      </c>
      <c r="G626" s="25"/>
      <c r="H626" s="25" t="str">
        <f>IFERROR(VLOOKUP(Tabelle1[[#This Row],[Artikelnr. (wenn vorhanden)]],Artikel!A:C,3,FALSE),Tabelle1[[#This Row],[Artikelnr. (wenn vorhanden)]])</f>
        <v>Frucht/Nuss Käse</v>
      </c>
    </row>
    <row r="627" spans="1:8" x14ac:dyDescent="0.25">
      <c r="A627" s="25" t="s">
        <v>63</v>
      </c>
      <c r="B627" s="25">
        <v>31900001</v>
      </c>
      <c r="C627" s="25">
        <v>29.2</v>
      </c>
      <c r="D627" s="25">
        <v>10</v>
      </c>
      <c r="E627" s="37">
        <v>44468</v>
      </c>
      <c r="F627" t="s">
        <v>187</v>
      </c>
      <c r="G627" s="25" t="s">
        <v>188</v>
      </c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29.8</v>
      </c>
      <c r="D628" s="25">
        <v>10</v>
      </c>
      <c r="E628" s="37">
        <v>44468</v>
      </c>
      <c r="F628" t="s">
        <v>187</v>
      </c>
      <c r="G628" s="25" t="s">
        <v>188</v>
      </c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24.6</v>
      </c>
      <c r="D629" s="25">
        <v>10</v>
      </c>
      <c r="E629" s="37">
        <v>44468</v>
      </c>
      <c r="F629" t="s">
        <v>330</v>
      </c>
      <c r="G629" s="25" t="s">
        <v>20</v>
      </c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31900001</v>
      </c>
      <c r="C630" s="25">
        <v>10.8</v>
      </c>
      <c r="D630" s="25">
        <v>10</v>
      </c>
      <c r="E630" s="37">
        <v>44468</v>
      </c>
      <c r="F630" t="s">
        <v>330</v>
      </c>
      <c r="G630" s="25" t="s">
        <v>20</v>
      </c>
      <c r="H630" s="25" t="str">
        <f>IFERROR(VLOOKUP(Tabelle1[[#This Row],[Artikelnr. (wenn vorhanden)]],Artikel!A:C,3,FALSE),Tabelle1[[#This Row],[Artikelnr. (wenn vorhanden)]])</f>
        <v>VEG-SCH MILD 7,2KG</v>
      </c>
    </row>
    <row r="631" spans="1:8" x14ac:dyDescent="0.25">
      <c r="A631" s="25" t="s">
        <v>63</v>
      </c>
      <c r="B631" s="25">
        <v>31900002</v>
      </c>
      <c r="C631" s="25">
        <v>51</v>
      </c>
      <c r="D631" s="25">
        <v>10</v>
      </c>
      <c r="E631" s="37">
        <v>44467</v>
      </c>
      <c r="F631" t="s">
        <v>330</v>
      </c>
      <c r="G631" s="25" t="s">
        <v>20</v>
      </c>
      <c r="H631" s="25" t="str">
        <f>IFERROR(VLOOKUP(Tabelle1[[#This Row],[Artikelnr. (wenn vorhanden)]],Artikel!A:C,3,FALSE),Tabelle1[[#This Row],[Artikelnr. (wenn vorhanden)]])</f>
        <v>VEG-SCH WÜRZIG  7,2KG</v>
      </c>
    </row>
    <row r="632" spans="1:8" x14ac:dyDescent="0.25">
      <c r="A632" s="25" t="s">
        <v>63</v>
      </c>
      <c r="B632" s="25">
        <v>32000022</v>
      </c>
      <c r="C632" s="25">
        <v>25</v>
      </c>
      <c r="D632" s="25">
        <v>40</v>
      </c>
      <c r="E632" s="37">
        <v>44482</v>
      </c>
      <c r="G632" s="25"/>
      <c r="H632" s="25" t="str">
        <f>IFERROR(VLOOKUP(Tabelle1[[#This Row],[Artikelnr. (wenn vorhanden)]],Artikel!A:C,3,FALSE),Tabelle1[[#This Row],[Artikelnr. (wenn vorhanden)]])</f>
        <v>Würste 6700g Schinken R</v>
      </c>
    </row>
    <row r="633" spans="1:8" x14ac:dyDescent="0.25">
      <c r="A633" s="25" t="s">
        <v>63</v>
      </c>
      <c r="B633" s="25">
        <v>32000027</v>
      </c>
      <c r="C633" s="25">
        <v>25</v>
      </c>
      <c r="D633" s="25">
        <v>34</v>
      </c>
      <c r="E633" s="37">
        <v>44482</v>
      </c>
      <c r="F633" t="s">
        <v>187</v>
      </c>
      <c r="G633" s="25"/>
      <c r="H633" s="25" t="str">
        <f>IFERROR(VLOOKUP(Tabelle1[[#This Row],[Artikelnr. (wenn vorhanden)]],Artikel!A:C,3,FALSE),Tabelle1[[#This Row],[Artikelnr. (wenn vorhanden)]])</f>
        <v>Würste 9300g Räucher na</v>
      </c>
    </row>
    <row r="634" spans="1:8" x14ac:dyDescent="0.25">
      <c r="A634" s="25" t="s">
        <v>63</v>
      </c>
      <c r="B634" s="25">
        <v>32000036</v>
      </c>
      <c r="C634" s="25">
        <v>24</v>
      </c>
      <c r="D634" s="25">
        <v>31</v>
      </c>
      <c r="E634" s="37">
        <v>44482</v>
      </c>
      <c r="F634" t="s">
        <v>187</v>
      </c>
      <c r="G634" s="25"/>
      <c r="H634" s="25" t="str">
        <f>IFERROR(VLOOKUP(Tabelle1[[#This Row],[Artikelnr. (wenn vorhanden)]],Artikel!A:C,3,FALSE),Tabelle1[[#This Row],[Artikelnr. (wenn vorhanden)]])</f>
        <v>Würste 8400g Schinkenrä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10</v>
      </c>
      <c r="E635" s="37">
        <v>44445</v>
      </c>
      <c r="F635" t="s">
        <v>187</v>
      </c>
      <c r="G635" s="55" t="s">
        <v>205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10</v>
      </c>
      <c r="E636" s="37">
        <v>44445</v>
      </c>
      <c r="F636" t="s">
        <v>187</v>
      </c>
      <c r="G636" s="55" t="s">
        <v>205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10</v>
      </c>
      <c r="E637" s="37">
        <v>44445</v>
      </c>
      <c r="F637" t="s">
        <v>187</v>
      </c>
      <c r="G637" s="55" t="s">
        <v>205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10</v>
      </c>
      <c r="E638" s="37">
        <v>44445</v>
      </c>
      <c r="F638" t="s">
        <v>187</v>
      </c>
      <c r="G638" s="55" t="s">
        <v>205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31.8</v>
      </c>
      <c r="D639" s="25">
        <v>10</v>
      </c>
      <c r="E639" s="37">
        <v>44447</v>
      </c>
      <c r="F639" t="s">
        <v>187</v>
      </c>
      <c r="G639" s="55" t="s">
        <v>188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52</v>
      </c>
      <c r="D640" s="25">
        <v>10</v>
      </c>
      <c r="E640" s="37">
        <v>44455</v>
      </c>
      <c r="F640" t="s">
        <v>187</v>
      </c>
      <c r="G640" s="55" t="s">
        <v>294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22</v>
      </c>
      <c r="D641" s="25">
        <v>10</v>
      </c>
      <c r="E641" s="37">
        <v>44461</v>
      </c>
      <c r="F641" t="s">
        <v>187</v>
      </c>
      <c r="G641" s="25" t="s">
        <v>205</v>
      </c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22</v>
      </c>
      <c r="D642" s="25">
        <v>10</v>
      </c>
      <c r="E642" s="37">
        <v>44463</v>
      </c>
      <c r="F642" t="s">
        <v>187</v>
      </c>
      <c r="G642" s="25" t="s">
        <v>205</v>
      </c>
      <c r="H642" s="25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 t="s">
        <v>63</v>
      </c>
      <c r="B643" s="25">
        <v>32000049</v>
      </c>
      <c r="C643" s="25">
        <v>21</v>
      </c>
      <c r="D643" s="25">
        <v>10</v>
      </c>
      <c r="E643" s="37">
        <v>44468</v>
      </c>
      <c r="F643" t="s">
        <v>187</v>
      </c>
      <c r="G643" s="25" t="s">
        <v>208</v>
      </c>
      <c r="H643" s="25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 t="s">
        <v>63</v>
      </c>
      <c r="B644" s="25">
        <v>32000049</v>
      </c>
      <c r="C644" s="25">
        <v>200</v>
      </c>
      <c r="D644" s="25">
        <v>31</v>
      </c>
      <c r="E644" s="37">
        <v>44482</v>
      </c>
      <c r="F644" t="s">
        <v>187</v>
      </c>
      <c r="G644" s="25"/>
      <c r="H644" s="25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26.5</v>
      </c>
      <c r="D645" s="25">
        <v>33</v>
      </c>
      <c r="E645" s="37">
        <v>44494</v>
      </c>
      <c r="F645" t="s">
        <v>187</v>
      </c>
      <c r="G645" s="25"/>
      <c r="H645" s="56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>
        <v>3020</v>
      </c>
      <c r="B646" s="25">
        <v>32000049</v>
      </c>
      <c r="C646" s="25">
        <v>81.2</v>
      </c>
      <c r="D646" s="25">
        <v>31</v>
      </c>
      <c r="E646" s="37">
        <v>44496</v>
      </c>
      <c r="G646" s="25"/>
      <c r="H646" s="56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>
        <v>3020</v>
      </c>
      <c r="B647" s="25">
        <v>32000049</v>
      </c>
      <c r="C647" s="25">
        <v>81.2</v>
      </c>
      <c r="D647" s="25">
        <v>31</v>
      </c>
      <c r="E647" s="37">
        <v>44496</v>
      </c>
      <c r="G647" s="25"/>
      <c r="H647" s="56" t="str">
        <f>IFERROR(VLOOKUP(Tabelle1[[#This Row],[Artikelnr. (wenn vorhanden)]],Artikel!A:C,3,FALSE),Tabelle1[[#This Row],[Artikelnr. (wenn vorhanden)]])</f>
        <v>GRW NATUR 7,2KG</v>
      </c>
    </row>
    <row r="648" spans="1:8" x14ac:dyDescent="0.25">
      <c r="A648" s="25" t="s">
        <v>63</v>
      </c>
      <c r="B648" s="25">
        <v>32000059</v>
      </c>
      <c r="C648" s="25">
        <v>145.6</v>
      </c>
      <c r="D648" s="25">
        <v>120</v>
      </c>
      <c r="E648" s="37">
        <v>44442</v>
      </c>
      <c r="F648" t="s">
        <v>135</v>
      </c>
      <c r="G648" s="55" t="s">
        <v>135</v>
      </c>
      <c r="H648" s="25" t="str">
        <f>IFERROR(VLOOKUP(Tabelle1[[#This Row],[Artikelnr. (wenn vorhanden)]],Artikel!A:C,3,FALSE),Tabelle1[[#This Row],[Artikelnr. (wenn vorhanden)]])</f>
        <v>RW BERGK 9,1KG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>
        <v>3040</v>
      </c>
      <c r="B650" s="25">
        <v>32000061</v>
      </c>
      <c r="C650" s="25">
        <v>20.3</v>
      </c>
      <c r="D650" s="25">
        <v>40</v>
      </c>
      <c r="E650" s="37">
        <v>44496</v>
      </c>
      <c r="G650" s="25"/>
      <c r="H650" s="56" t="str">
        <f>IFERROR(VLOOKUP(Tabelle1[[#This Row],[Artikelnr. (wenn vorhanden)]],Artikel!A:C,3,FALSE),Tabelle1[[#This Row],[Artikelnr. (wenn vorhanden)]])</f>
        <v>GRW GARTK 7,2KG</v>
      </c>
    </row>
    <row r="651" spans="1:8" x14ac:dyDescent="0.25">
      <c r="A651" s="25" t="s">
        <v>63</v>
      </c>
      <c r="B651" s="25">
        <v>32000065</v>
      </c>
      <c r="C651" s="25">
        <v>42.6</v>
      </c>
      <c r="D651" s="25">
        <v>10</v>
      </c>
      <c r="E651" s="37">
        <v>44454</v>
      </c>
      <c r="F651" t="s">
        <v>177</v>
      </c>
      <c r="G651" s="55" t="s">
        <v>178</v>
      </c>
      <c r="H651" s="25" t="str">
        <f>IFERROR(VLOOKUP(Tabelle1[[#This Row],[Artikelnr. (wenn vorhanden)]],Artikel!A:C,3,FALSE),Tabelle1[[#This Row],[Artikelnr. (wenn vorhanden)]])</f>
        <v>RW SCHI-NAT 9,3KG ALD G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10</v>
      </c>
      <c r="E652" s="37">
        <v>44447</v>
      </c>
      <c r="F652" t="s">
        <v>187</v>
      </c>
      <c r="G652" s="55" t="s">
        <v>188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 t="s">
        <v>63</v>
      </c>
      <c r="B653" s="25">
        <v>32000066</v>
      </c>
      <c r="C653" s="25">
        <v>45</v>
      </c>
      <c r="D653" s="25">
        <v>22</v>
      </c>
      <c r="E653" s="37">
        <v>44459</v>
      </c>
      <c r="F653" t="s">
        <v>61</v>
      </c>
      <c r="G653" s="55" t="s">
        <v>62</v>
      </c>
      <c r="H653" s="25" t="str">
        <f>IFERROR(VLOOKUP(Tabelle1[[#This Row],[Artikelnr. (wenn vorhanden)]],Artikel!A:C,3,FALSE),Tabelle1[[#This Row],[Artikelnr. (wenn vorhanden)]])</f>
        <v>RW JALA-NAT 9,3KG JER D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10</v>
      </c>
      <c r="E654" s="37">
        <v>44445</v>
      </c>
      <c r="F654" t="s">
        <v>187</v>
      </c>
      <c r="G654" s="55" t="s">
        <v>188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32000067</v>
      </c>
      <c r="C655" s="25">
        <v>40</v>
      </c>
      <c r="D655" s="25">
        <v>40</v>
      </c>
      <c r="E655" s="37">
        <v>44495</v>
      </c>
      <c r="G655" s="25"/>
      <c r="H655" s="56" t="str">
        <f>IFERROR(VLOOKUP(Tabelle1[[#This Row],[Artikelnr. (wenn vorhanden)]],Artikel!A:C,3,FALSE),Tabelle1[[#This Row],[Artikelnr. (wenn vorhanden)]])</f>
        <v>RW NATUR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F656" t="s">
        <v>177</v>
      </c>
      <c r="G656" s="55" t="s">
        <v>178</v>
      </c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32000068</v>
      </c>
      <c r="C657" s="25">
        <v>39</v>
      </c>
      <c r="D657" s="25">
        <v>32</v>
      </c>
      <c r="E657" s="37">
        <v>44484</v>
      </c>
      <c r="F657" t="s">
        <v>187</v>
      </c>
      <c r="G657" s="25"/>
      <c r="H657" s="25" t="str">
        <f>IFERROR(VLOOKUP(Tabelle1[[#This Row],[Artikelnr. (wenn vorhanden)]],Artikel!A:C,3,FALSE),Tabelle1[[#This Row],[Artikelnr. (wenn vorhanden)]])</f>
        <v>RW SCHI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10</v>
      </c>
      <c r="E658" s="37">
        <v>44446</v>
      </c>
      <c r="F658" t="s">
        <v>187</v>
      </c>
      <c r="G658" s="55" t="s">
        <v>188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>
        <v>3020</v>
      </c>
      <c r="B659" s="25">
        <v>32000069</v>
      </c>
      <c r="C659" s="25">
        <v>20</v>
      </c>
      <c r="D659" s="25">
        <v>34</v>
      </c>
      <c r="E659" s="37">
        <v>44495</v>
      </c>
      <c r="G659" s="25"/>
      <c r="H659" s="56" t="str">
        <f>IFERROR(VLOOKUP(Tabelle1[[#This Row],[Artikelnr. (wenn vorhanden)]],Artikel!A:C,3,FALSE),Tabelle1[[#This Row],[Artikelnr. (wenn vorhanden)]])</f>
        <v>RW CHILI 9,3KG AN</v>
      </c>
    </row>
    <row r="660" spans="1:8" x14ac:dyDescent="0.25">
      <c r="A660" s="25" t="s">
        <v>88</v>
      </c>
      <c r="B660" s="25">
        <v>32000070</v>
      </c>
      <c r="C660" s="25">
        <v>142</v>
      </c>
      <c r="D660" s="25">
        <v>12</v>
      </c>
      <c r="E660" s="37">
        <v>44434</v>
      </c>
      <c r="F660" t="s">
        <v>15148</v>
      </c>
      <c r="G660" s="55" t="s">
        <v>36</v>
      </c>
      <c r="H660" s="25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>
        <v>3020</v>
      </c>
      <c r="B661" s="25">
        <v>32000070</v>
      </c>
      <c r="C661" s="25">
        <v>22</v>
      </c>
      <c r="D661" s="25">
        <v>40</v>
      </c>
      <c r="E661" s="37">
        <v>44489</v>
      </c>
      <c r="G661" s="25"/>
      <c r="H661" s="56" t="str">
        <f>IFERROR(VLOOKUP(Tabelle1[[#This Row],[Artikelnr. (wenn vorhanden)]],Artikel!A:C,3,FALSE),Tabelle1[[#This Row],[Artikelnr. (wenn vorhanden)]])</f>
        <v>RW NUSS 9,3KG AN</v>
      </c>
    </row>
    <row r="662" spans="1:8" x14ac:dyDescent="0.25">
      <c r="A662" s="25" t="s">
        <v>275</v>
      </c>
      <c r="B662" s="25">
        <v>32000074</v>
      </c>
      <c r="C662" s="25">
        <v>724</v>
      </c>
      <c r="D662" s="25">
        <v>120</v>
      </c>
      <c r="E662" s="37">
        <v>44454</v>
      </c>
      <c r="F662" t="s">
        <v>274</v>
      </c>
      <c r="G662" s="55" t="s">
        <v>274</v>
      </c>
      <c r="H662" s="25" t="str">
        <f>IFERROR(VLOOKUP(Tabelle1[[#This Row],[Artikelnr. (wenn vorhanden)]],Artikel!A:C,3,FALSE),Tabelle1[[#This Row],[Artikelnr. (wenn vorhanden)]])</f>
        <v>SKZ 2,5LB</v>
      </c>
    </row>
    <row r="663" spans="1:8" x14ac:dyDescent="0.25">
      <c r="A663" s="25" t="s">
        <v>63</v>
      </c>
      <c r="B663" s="25">
        <v>32000106</v>
      </c>
      <c r="C663" s="25">
        <v>27.6</v>
      </c>
      <c r="D663" s="25">
        <v>10</v>
      </c>
      <c r="E663" s="37">
        <v>44442</v>
      </c>
      <c r="F663" t="s">
        <v>25</v>
      </c>
      <c r="G663" s="55" t="s">
        <v>76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22</v>
      </c>
      <c r="D664" s="25">
        <v>10</v>
      </c>
      <c r="E664" s="37">
        <v>44446</v>
      </c>
      <c r="F664" t="s">
        <v>25</v>
      </c>
      <c r="G664" s="55" t="s">
        <v>76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22</v>
      </c>
      <c r="D665" s="25">
        <v>10</v>
      </c>
      <c r="E665" s="37">
        <v>44454</v>
      </c>
      <c r="F665" t="s">
        <v>187</v>
      </c>
      <c r="G665" s="55" t="s">
        <v>294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19</v>
      </c>
      <c r="D666" s="25">
        <v>10</v>
      </c>
      <c r="E666" s="37">
        <v>44454</v>
      </c>
      <c r="F666" t="s">
        <v>187</v>
      </c>
      <c r="G666" s="55" t="s">
        <v>188</v>
      </c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22.4</v>
      </c>
      <c r="D667" s="25">
        <v>10</v>
      </c>
      <c r="E667" s="37">
        <v>44467</v>
      </c>
      <c r="F667" t="s">
        <v>187</v>
      </c>
      <c r="G667" s="25" t="s">
        <v>205</v>
      </c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 t="s">
        <v>63</v>
      </c>
      <c r="B668" s="25">
        <v>32000106</v>
      </c>
      <c r="C668" s="25">
        <v>328</v>
      </c>
      <c r="D668" s="25">
        <v>31</v>
      </c>
      <c r="E668" s="37">
        <v>44476</v>
      </c>
      <c r="F668" t="s">
        <v>187</v>
      </c>
      <c r="G668" s="25" t="s">
        <v>205</v>
      </c>
      <c r="H668" s="25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 t="s">
        <v>63</v>
      </c>
      <c r="B669" s="25">
        <v>32000106</v>
      </c>
      <c r="C669" s="25">
        <v>50</v>
      </c>
      <c r="D669" s="25">
        <v>31</v>
      </c>
      <c r="E669" s="37">
        <v>44482</v>
      </c>
      <c r="F669" t="s">
        <v>187</v>
      </c>
      <c r="G669" s="25"/>
      <c r="H669" s="25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25</v>
      </c>
      <c r="D670" s="25">
        <v>34</v>
      </c>
      <c r="E670" s="37">
        <v>44482</v>
      </c>
      <c r="F670" t="s">
        <v>187</v>
      </c>
      <c r="G670" s="2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>
        <v>3020</v>
      </c>
      <c r="B671" s="25">
        <v>32000106</v>
      </c>
      <c r="C671" s="25">
        <v>29.5</v>
      </c>
      <c r="D671" s="25">
        <v>30</v>
      </c>
      <c r="E671" s="37">
        <v>44491</v>
      </c>
      <c r="G671" s="25"/>
      <c r="H671" s="56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>
        <v>3020</v>
      </c>
      <c r="B672" s="25">
        <v>32000106</v>
      </c>
      <c r="C672" s="25">
        <v>60</v>
      </c>
      <c r="D672" s="25">
        <v>34</v>
      </c>
      <c r="E672" s="37">
        <v>44491</v>
      </c>
      <c r="F672" t="s">
        <v>187</v>
      </c>
      <c r="G672" s="25"/>
      <c r="H672" s="56" t="str">
        <f>IFERROR(VLOOKUP(Tabelle1[[#This Row],[Artikelnr. (wenn vorhanden)]],Artikel!A:C,3,FALSE),Tabelle1[[#This Row],[Artikelnr. (wenn vorhanden)]])</f>
        <v>GRW SCHI-NAT 7,2GK NEUE</v>
      </c>
    </row>
    <row r="673" spans="1:8" x14ac:dyDescent="0.25">
      <c r="A673" s="25" t="s">
        <v>63</v>
      </c>
      <c r="B673" s="25">
        <v>32000107</v>
      </c>
      <c r="C673" s="25">
        <v>97.199999999999989</v>
      </c>
      <c r="D673" s="25">
        <v>10</v>
      </c>
      <c r="E673" s="37">
        <v>44452</v>
      </c>
      <c r="F673" t="s">
        <v>187</v>
      </c>
      <c r="G673" s="55" t="s">
        <v>188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10</v>
      </c>
      <c r="E674" s="37">
        <v>44455</v>
      </c>
      <c r="F674" t="s">
        <v>187</v>
      </c>
      <c r="G674" s="55" t="s">
        <v>208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63</v>
      </c>
      <c r="B675" s="25">
        <v>32000107</v>
      </c>
      <c r="C675" s="25">
        <v>43.5</v>
      </c>
      <c r="D675" s="25">
        <v>10</v>
      </c>
      <c r="E675" s="37">
        <v>44466</v>
      </c>
      <c r="F675" t="s">
        <v>187</v>
      </c>
      <c r="G675" s="25" t="s">
        <v>188</v>
      </c>
      <c r="H675" s="25" t="str">
        <f>IFERROR(VLOOKUP(Tabelle1[[#This Row],[Artikelnr. (wenn vorhanden)]],Artikel!A:C,3,FALSE),Tabelle1[[#This Row],[Artikelnr. (wenn vorhanden)]])</f>
        <v>GRW CHILI-NAT 7,2GK NEU</v>
      </c>
    </row>
    <row r="676" spans="1:8" x14ac:dyDescent="0.25">
      <c r="A676" s="25" t="s">
        <v>15155</v>
      </c>
      <c r="B676" s="25">
        <v>32100108</v>
      </c>
      <c r="C676" s="25">
        <v>340</v>
      </c>
      <c r="D676" s="25">
        <v>12</v>
      </c>
      <c r="E676" s="37">
        <v>44442</v>
      </c>
      <c r="F676" t="s">
        <v>15152</v>
      </c>
      <c r="G676" s="55" t="s">
        <v>87</v>
      </c>
      <c r="H676" s="25" t="str">
        <f>IFERROR(VLOOKUP(Tabelle1[[#This Row],[Artikelnr. (wenn vorhanden)]],Artikel!A:C,3,FALSE),Tabelle1[[#This Row],[Artikelnr. (wenn vorhanden)]])</f>
        <v>RW BLAUSCH 8,1KG SOPO E</v>
      </c>
    </row>
    <row r="677" spans="1:8" x14ac:dyDescent="0.25">
      <c r="A677" s="25" t="s">
        <v>63</v>
      </c>
      <c r="B677" s="25">
        <v>35000343</v>
      </c>
      <c r="C677" s="25">
        <v>13.5</v>
      </c>
      <c r="D677" s="25">
        <v>22</v>
      </c>
      <c r="E677" s="37">
        <v>44445</v>
      </c>
      <c r="F677" t="s">
        <v>15</v>
      </c>
      <c r="G677" s="55" t="s">
        <v>112</v>
      </c>
      <c r="H677" s="25" t="str">
        <f>IFERROR(VLOOKUP(Tabelle1[[#This Row],[Artikelnr. (wenn vorhanden)]],Artikel!A:C,3,FALSE),Tabelle1[[#This Row],[Artikelnr. (wenn vorhanden)]])</f>
        <v>REZ CN-SHRIMPS DK ALDI</v>
      </c>
    </row>
    <row r="678" spans="1:8" x14ac:dyDescent="0.25">
      <c r="A678" s="25" t="s">
        <v>74</v>
      </c>
      <c r="B678" s="25">
        <v>47000175</v>
      </c>
      <c r="C678" s="25">
        <v>75</v>
      </c>
      <c r="D678" s="25">
        <v>12</v>
      </c>
      <c r="E678" s="37">
        <v>44452</v>
      </c>
      <c r="F678" t="s">
        <v>173</v>
      </c>
      <c r="G678" s="55" t="s">
        <v>173</v>
      </c>
      <c r="H678" s="25" t="str">
        <f>IFERROR(VLOOKUP(Tabelle1[[#This Row],[Artikelnr. (wenn vorhanden)]],Artikel!A:C,3,FALSE),Tabelle1[[#This Row],[Artikelnr. (wenn vorhanden)]])</f>
        <v>Schmelzkäsezubereitung</v>
      </c>
    </row>
    <row r="679" spans="1:8" x14ac:dyDescent="0.25">
      <c r="A679" s="25">
        <v>3110</v>
      </c>
      <c r="B679" s="25">
        <v>47000260</v>
      </c>
      <c r="C679" s="25">
        <v>20</v>
      </c>
      <c r="D679" s="25">
        <v>40</v>
      </c>
      <c r="E679" s="37">
        <v>44494</v>
      </c>
      <c r="G679" s="25"/>
      <c r="H679" s="56" t="str">
        <f>IFERROR(VLOOKUP(Tabelle1[[#This Row],[Artikelnr. (wenn vorhanden)]],Artikel!A:C,3,FALSE),Tabelle1[[#This Row],[Artikelnr. (wenn vorhanden)]])</f>
        <v>Creme Noblesse 250g Cha</v>
      </c>
    </row>
    <row r="680" spans="1:8" x14ac:dyDescent="0.25">
      <c r="A680" s="25" t="s">
        <v>88</v>
      </c>
      <c r="B680" s="25">
        <v>49500034</v>
      </c>
      <c r="C680" s="25">
        <v>82</v>
      </c>
      <c r="D680" s="25">
        <v>12</v>
      </c>
      <c r="E680" s="37">
        <v>44462</v>
      </c>
      <c r="F680" t="s">
        <v>10</v>
      </c>
      <c r="G680" s="25" t="s">
        <v>20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41</v>
      </c>
      <c r="B681" s="25">
        <v>49500034</v>
      </c>
      <c r="C681" s="25">
        <v>16</v>
      </c>
      <c r="D681" s="25">
        <v>22</v>
      </c>
      <c r="E681" s="37">
        <v>44469</v>
      </c>
      <c r="F681" t="s">
        <v>341</v>
      </c>
      <c r="G681" s="25" t="s">
        <v>344</v>
      </c>
      <c r="H681" s="25" t="str">
        <f>IFERROR(VLOOKUP(Tabelle1[[#This Row],[Artikelnr. (wenn vorhanden)]],Artikel!A:C,3,FALSE),Tabelle1[[#This Row],[Artikelnr. (wenn vorhanden)]])</f>
        <v>ABS GOU VAKU-OGT</v>
      </c>
    </row>
    <row r="682" spans="1:8" x14ac:dyDescent="0.25">
      <c r="A682" s="25" t="s">
        <v>63</v>
      </c>
      <c r="B682" s="25">
        <v>49500039</v>
      </c>
      <c r="C682" s="25">
        <v>270</v>
      </c>
      <c r="D682" s="25">
        <v>12</v>
      </c>
      <c r="E682" s="37">
        <v>44454</v>
      </c>
      <c r="F682" t="s">
        <v>39</v>
      </c>
      <c r="G682" s="55" t="s">
        <v>15147</v>
      </c>
      <c r="H682" s="25" t="str">
        <f>IFERROR(VLOOKUP(Tabelle1[[#This Row],[Artikelnr. (wenn vorhanden)]],Artikel!A:C,3,FALSE),Tabelle1[[#This Row],[Artikelnr. (wenn vorhanden)]])</f>
        <v>ABS TIL-45FIT VAKU-OGT</v>
      </c>
    </row>
    <row r="683" spans="1:8" x14ac:dyDescent="0.25">
      <c r="A683" s="25" t="s">
        <v>15207</v>
      </c>
      <c r="B683" s="25">
        <v>49500052</v>
      </c>
      <c r="C683" s="25">
        <v>305</v>
      </c>
      <c r="D683" s="25">
        <v>12</v>
      </c>
      <c r="E683" s="37">
        <v>44427</v>
      </c>
      <c r="F683" t="s">
        <v>15149</v>
      </c>
      <c r="G683" s="55" t="s">
        <v>66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74</v>
      </c>
      <c r="B684" s="25">
        <v>49500052</v>
      </c>
      <c r="C684" s="25">
        <v>56</v>
      </c>
      <c r="D684" s="25">
        <v>12</v>
      </c>
      <c r="E684" s="37">
        <v>44468</v>
      </c>
      <c r="F684" t="s">
        <v>173</v>
      </c>
      <c r="G684" s="25" t="s">
        <v>173</v>
      </c>
      <c r="H684" s="25" t="str">
        <f>IFERROR(VLOOKUP(Tabelle1[[#This Row],[Artikelnr. (wenn vorhanden)]],Artikel!A:C,3,FALSE),Tabelle1[[#This Row],[Artikelnr. (wenn vorhanden)]])</f>
        <v>ABS HAV-DILL-VAKU</v>
      </c>
    </row>
    <row r="685" spans="1:8" x14ac:dyDescent="0.25">
      <c r="A685" s="25" t="s">
        <v>15207</v>
      </c>
      <c r="B685" s="25">
        <v>49500055</v>
      </c>
      <c r="C685" s="25">
        <v>72</v>
      </c>
      <c r="D685" s="25">
        <v>12</v>
      </c>
      <c r="E685" s="37">
        <v>44447</v>
      </c>
      <c r="F685" t="s">
        <v>10</v>
      </c>
      <c r="G685" s="55" t="s">
        <v>111</v>
      </c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49500055</v>
      </c>
      <c r="C686" s="25">
        <v>312</v>
      </c>
      <c r="D686" s="25">
        <v>12</v>
      </c>
      <c r="E686" s="37">
        <v>44488</v>
      </c>
      <c r="F686" t="s">
        <v>173</v>
      </c>
      <c r="G686" s="25"/>
      <c r="H686" s="25" t="str">
        <f>IFERROR(VLOOKUP(Tabelle1[[#This Row],[Artikelnr. (wenn vorhanden)]],Artikel!A:C,3,FALSE),Tabelle1[[#This Row],[Artikelnr. (wenn vorhanden)]])</f>
        <v>ABS PROV-VAKU</v>
      </c>
    </row>
    <row r="687" spans="1:8" x14ac:dyDescent="0.25">
      <c r="A687" s="25" t="s">
        <v>74</v>
      </c>
      <c r="B687" s="25">
        <v>49500056</v>
      </c>
      <c r="C687" s="25">
        <v>47</v>
      </c>
      <c r="D687" s="25">
        <v>12</v>
      </c>
      <c r="E687" s="37">
        <v>44440</v>
      </c>
      <c r="F687" t="s">
        <v>15149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106</v>
      </c>
      <c r="D688" s="25">
        <v>12</v>
      </c>
      <c r="E688" s="37">
        <v>44440</v>
      </c>
      <c r="F688" t="s">
        <v>15149</v>
      </c>
      <c r="G688" s="55" t="s">
        <v>175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74</v>
      </c>
      <c r="B689" s="25">
        <v>49500056</v>
      </c>
      <c r="C689" s="25">
        <v>91</v>
      </c>
      <c r="D689" s="25">
        <v>12</v>
      </c>
      <c r="E689" s="37">
        <v>44447</v>
      </c>
      <c r="F689" t="s">
        <v>39</v>
      </c>
      <c r="G689" s="55" t="s">
        <v>95</v>
      </c>
      <c r="H689" s="25" t="str">
        <f>IFERROR(VLOOKUP(Tabelle1[[#This Row],[Artikelnr. (wenn vorhanden)]],Artikel!A:C,3,FALSE),Tabelle1[[#This Row],[Artikelnr. (wenn vorhanden)]])</f>
        <v>ABS GOU-MI-VAKU</v>
      </c>
    </row>
    <row r="690" spans="1:8" x14ac:dyDescent="0.25">
      <c r="A690" s="25" t="s">
        <v>15155</v>
      </c>
      <c r="B690" s="25">
        <v>49500084</v>
      </c>
      <c r="C690" s="25">
        <v>284</v>
      </c>
      <c r="D690" s="25">
        <v>12</v>
      </c>
      <c r="E690" s="37">
        <v>44462</v>
      </c>
      <c r="F690" t="s">
        <v>15152</v>
      </c>
      <c r="G690" s="25" t="s">
        <v>87</v>
      </c>
      <c r="H690" s="25" t="str">
        <f>IFERROR(VLOOKUP(Tabelle1[[#This Row],[Artikelnr. (wenn vorhanden)]],Artikel!A:C,3,FALSE),Tabelle1[[#This Row],[Artikelnr. (wenn vorhanden)]])</f>
        <v>VOS GRW-KRÄU-VAKU</v>
      </c>
    </row>
    <row r="691" spans="1:8" x14ac:dyDescent="0.25">
      <c r="A691" s="25" t="s">
        <v>15189</v>
      </c>
      <c r="B691" s="25">
        <v>49500088</v>
      </c>
      <c r="C691" s="25">
        <v>134</v>
      </c>
      <c r="D691" s="25">
        <v>12</v>
      </c>
      <c r="E691" s="37">
        <v>44467</v>
      </c>
      <c r="F691" t="s">
        <v>10</v>
      </c>
      <c r="G691" s="25" t="s">
        <v>20</v>
      </c>
      <c r="H691" s="25" t="str">
        <f>IFERROR(VLOOKUP(Tabelle1[[#This Row],[Artikelnr. (wenn vorhanden)]],Artikel!A:C,3,FALSE),Tabelle1[[#This Row],[Artikelnr. (wenn vorhanden)]])</f>
        <v>VOS RW-NUSS-VAKU</v>
      </c>
    </row>
    <row r="692" spans="1:8" x14ac:dyDescent="0.25">
      <c r="A692" s="25" t="s">
        <v>350</v>
      </c>
      <c r="B692" s="25">
        <v>49500089</v>
      </c>
      <c r="C692" s="25">
        <v>282</v>
      </c>
      <c r="D692" s="25">
        <v>12</v>
      </c>
      <c r="E692" s="37">
        <v>44453</v>
      </c>
      <c r="F692" t="s">
        <v>15148</v>
      </c>
      <c r="G692" s="5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350</v>
      </c>
      <c r="B693" s="25">
        <v>49500089</v>
      </c>
      <c r="C693" s="25">
        <v>171</v>
      </c>
      <c r="D693" s="25">
        <v>12</v>
      </c>
      <c r="E693" s="37">
        <v>44462</v>
      </c>
      <c r="F693" t="s">
        <v>15148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RW-NATUR-NAT-VAKU</v>
      </c>
    </row>
    <row r="694" spans="1:8" x14ac:dyDescent="0.25">
      <c r="A694" s="25" t="s">
        <v>350</v>
      </c>
      <c r="B694" s="25">
        <v>49500090</v>
      </c>
      <c r="C694" s="25">
        <v>213</v>
      </c>
      <c r="D694" s="25">
        <v>12</v>
      </c>
      <c r="E694" s="37">
        <v>44462</v>
      </c>
      <c r="F694" t="s">
        <v>15148</v>
      </c>
      <c r="G694" s="25" t="s">
        <v>36</v>
      </c>
      <c r="H694" s="25" t="str">
        <f>IFERROR(VLOOKUP(Tabelle1[[#This Row],[Artikelnr. (wenn vorhanden)]],Artikel!A:C,3,FALSE),Tabelle1[[#This Row],[Artikelnr. (wenn vorhanden)]])</f>
        <v>VOS RW-SCHI-NAT-VAKU</v>
      </c>
    </row>
    <row r="695" spans="1:8" x14ac:dyDescent="0.25">
      <c r="A695" s="25" t="s">
        <v>374</v>
      </c>
      <c r="B695" s="25">
        <v>49500091</v>
      </c>
      <c r="C695" s="25">
        <v>402</v>
      </c>
      <c r="D695" s="25">
        <v>12</v>
      </c>
      <c r="E695" s="37">
        <v>44453</v>
      </c>
      <c r="F695" t="s">
        <v>15148</v>
      </c>
      <c r="G695" s="5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374</v>
      </c>
      <c r="B696" s="25">
        <v>49500091</v>
      </c>
      <c r="C696" s="25">
        <v>345</v>
      </c>
      <c r="D696" s="25">
        <v>12</v>
      </c>
      <c r="E696" s="37">
        <v>44462</v>
      </c>
      <c r="F696" t="s">
        <v>15148</v>
      </c>
      <c r="G696" s="25" t="s">
        <v>36</v>
      </c>
      <c r="H696" s="25" t="str">
        <f>IFERROR(VLOOKUP(Tabelle1[[#This Row],[Artikelnr. (wenn vorhanden)]],Artikel!A:C,3,FALSE),Tabelle1[[#This Row],[Artikelnr. (wenn vorhanden)]])</f>
        <v>VOS RW-JAL-NAT-VAKU</v>
      </c>
    </row>
    <row r="697" spans="1:8" x14ac:dyDescent="0.25">
      <c r="A697" s="25" t="s">
        <v>15155</v>
      </c>
      <c r="B697" s="25">
        <v>49500092</v>
      </c>
      <c r="C697" s="25">
        <v>267</v>
      </c>
      <c r="D697" s="25">
        <v>12</v>
      </c>
      <c r="E697" s="37">
        <v>44453</v>
      </c>
      <c r="F697" t="s">
        <v>15152</v>
      </c>
      <c r="G697" s="5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15155</v>
      </c>
      <c r="B698" s="25">
        <v>49500092</v>
      </c>
      <c r="C698" s="25">
        <v>243</v>
      </c>
      <c r="D698" s="25">
        <v>12</v>
      </c>
      <c r="E698" s="37">
        <v>44462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RW-NATUR-EXTRA-VAKU</v>
      </c>
    </row>
    <row r="699" spans="1:8" x14ac:dyDescent="0.25">
      <c r="A699" s="25" t="s">
        <v>15155</v>
      </c>
      <c r="B699" s="25">
        <v>49500143</v>
      </c>
      <c r="C699" s="25">
        <v>203</v>
      </c>
      <c r="D699" s="25">
        <v>12</v>
      </c>
      <c r="E699" s="37">
        <v>44453</v>
      </c>
      <c r="F699" t="s">
        <v>15152</v>
      </c>
      <c r="G699" s="55" t="s">
        <v>87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289</v>
      </c>
      <c r="D700" s="25">
        <v>12</v>
      </c>
      <c r="E700" s="37">
        <v>44473</v>
      </c>
      <c r="F700" t="s">
        <v>15148</v>
      </c>
      <c r="G700" s="25" t="s">
        <v>36</v>
      </c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8</v>
      </c>
      <c r="B702" s="25">
        <v>49500143</v>
      </c>
      <c r="C702" s="25">
        <v>299</v>
      </c>
      <c r="D702" s="25">
        <v>12</v>
      </c>
      <c r="E702" s="37">
        <v>44487</v>
      </c>
      <c r="F702" t="s">
        <v>15148</v>
      </c>
      <c r="G702" s="25"/>
      <c r="H702" s="25" t="str">
        <f>IFERROR(VLOOKUP(Tabelle1[[#This Row],[Artikelnr. (wenn vorhanden)]],Artikel!A:C,3,FALSE),Tabelle1[[#This Row],[Artikelnr. (wenn vorhanden)]])</f>
        <v>VOS GRW-NATUR-VAKU / Er</v>
      </c>
    </row>
    <row r="703" spans="1:8" x14ac:dyDescent="0.25">
      <c r="A703" s="25" t="s">
        <v>15155</v>
      </c>
      <c r="B703" s="25">
        <v>49500144</v>
      </c>
      <c r="C703" s="25">
        <v>102</v>
      </c>
      <c r="D703" s="25">
        <v>12</v>
      </c>
      <c r="E703" s="37">
        <v>44462</v>
      </c>
      <c r="F703" t="s">
        <v>15152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GRW-SCHI-VAKU /Ersa</v>
      </c>
    </row>
    <row r="704" spans="1:8" x14ac:dyDescent="0.25">
      <c r="A704" s="25" t="s">
        <v>8</v>
      </c>
      <c r="B704" s="25">
        <v>49500147</v>
      </c>
      <c r="C704" s="25">
        <v>1266</v>
      </c>
      <c r="D704" s="25">
        <v>12</v>
      </c>
      <c r="E704" s="37">
        <v>44473</v>
      </c>
      <c r="F704" t="s">
        <v>15148</v>
      </c>
      <c r="G704" s="25" t="s">
        <v>36</v>
      </c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8</v>
      </c>
      <c r="B705" s="25">
        <v>49500147</v>
      </c>
      <c r="C705" s="25">
        <v>257</v>
      </c>
      <c r="D705" s="25">
        <v>12</v>
      </c>
      <c r="E705" s="37">
        <v>44487</v>
      </c>
      <c r="G705" s="25"/>
      <c r="H705" s="25" t="str">
        <f>IFERROR(VLOOKUP(Tabelle1[[#This Row],[Artikelnr. (wenn vorhanden)]],Artikel!A:C,3,FALSE),Tabelle1[[#This Row],[Artikelnr. (wenn vorhanden)]])</f>
        <v>VOS RW-NATUR-EXTRA-VAKU</v>
      </c>
    </row>
    <row r="706" spans="1:8" x14ac:dyDescent="0.25">
      <c r="A706" s="25" t="s">
        <v>74</v>
      </c>
      <c r="B706" s="25">
        <v>49500154</v>
      </c>
      <c r="C706" s="25">
        <v>285</v>
      </c>
      <c r="D706" s="25">
        <v>12</v>
      </c>
      <c r="E706" s="37">
        <v>44454</v>
      </c>
      <c r="F706" t="s">
        <v>173</v>
      </c>
      <c r="G706" s="55" t="s">
        <v>173</v>
      </c>
      <c r="H706" s="25" t="str">
        <f>IFERROR(VLOOKUP(Tabelle1[[#This Row],[Artikelnr. (wenn vorhanden)]],Artikel!A:C,3,FALSE),Tabelle1[[#This Row],[Artikelnr. (wenn vorhanden)]])</f>
        <v>VOS WAL-KONZ-vakuumiert</v>
      </c>
    </row>
    <row r="707" spans="1:8" x14ac:dyDescent="0.25">
      <c r="A707" s="25" t="s">
        <v>37</v>
      </c>
      <c r="B707" s="25">
        <v>49500166</v>
      </c>
      <c r="C707" s="25">
        <v>42</v>
      </c>
      <c r="D707" s="25">
        <v>12</v>
      </c>
      <c r="E707" s="37">
        <v>44447</v>
      </c>
      <c r="F707" t="s">
        <v>10</v>
      </c>
      <c r="G707" s="55" t="s">
        <v>20</v>
      </c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9</v>
      </c>
      <c r="B708" s="25">
        <v>49500166</v>
      </c>
      <c r="C708" s="25">
        <v>211</v>
      </c>
      <c r="D708" s="25">
        <v>12</v>
      </c>
      <c r="E708" s="37">
        <v>44482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74</v>
      </c>
      <c r="B709" s="25">
        <v>49500166</v>
      </c>
      <c r="C709" s="25">
        <v>495</v>
      </c>
      <c r="D709" s="25">
        <v>12</v>
      </c>
      <c r="E709" s="37">
        <v>44482</v>
      </c>
      <c r="G709" s="25"/>
      <c r="H709" s="25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15245</v>
      </c>
      <c r="B710" s="25">
        <v>49500166</v>
      </c>
      <c r="C710" s="25">
        <v>121</v>
      </c>
      <c r="D710" s="25">
        <v>12</v>
      </c>
      <c r="E710" s="37">
        <v>44495</v>
      </c>
      <c r="F710" t="s">
        <v>15149</v>
      </c>
      <c r="G710" s="25"/>
      <c r="H710" s="56" t="str">
        <f>IFERROR(VLOOKUP(Tabelle1[[#This Row],[Artikelnr. (wenn vorhanden)]],Artikel!A:C,3,FALSE),Tabelle1[[#This Row],[Artikelnr. (wenn vorhanden)]])</f>
        <v>ABS BUN-PF 50% L33 vaku</v>
      </c>
    </row>
    <row r="711" spans="1:8" x14ac:dyDescent="0.25">
      <c r="A711" s="25" t="s">
        <v>41</v>
      </c>
      <c r="B711" s="25">
        <v>49500171</v>
      </c>
      <c r="C711" s="25">
        <v>130</v>
      </c>
      <c r="D711" s="25">
        <v>12</v>
      </c>
      <c r="E711" s="37">
        <v>44475</v>
      </c>
      <c r="F711" t="s">
        <v>15149</v>
      </c>
      <c r="G711" s="25" t="s">
        <v>36</v>
      </c>
      <c r="H711" s="25" t="str">
        <f>IFERROR(VLOOKUP(Tabelle1[[#This Row],[Artikelnr. (wenn vorhanden)]],Artikel!A:C,3,FALSE),Tabelle1[[#This Row],[Artikelnr. (wenn vorhanden)]])</f>
        <v>VOS RW-NATUR-STAUBK-GES</v>
      </c>
    </row>
    <row r="712" spans="1:8" x14ac:dyDescent="0.25">
      <c r="A712" s="25" t="s">
        <v>63</v>
      </c>
      <c r="B712" s="25">
        <v>49500173</v>
      </c>
      <c r="C712" s="25">
        <v>13</v>
      </c>
      <c r="D712" s="25">
        <v>22</v>
      </c>
      <c r="E712" s="37">
        <v>44449</v>
      </c>
      <c r="F712" t="s">
        <v>61</v>
      </c>
      <c r="G712" s="55" t="s">
        <v>91</v>
      </c>
      <c r="H712" s="25" t="str">
        <f>IFERROR(VLOOKUP(Tabelle1[[#This Row],[Artikelnr. (wenn vorhanden)]],Artikel!A:C,3,FALSE),Tabelle1[[#This Row],[Artikelnr. (wenn vorhanden)]])</f>
        <v>ABS BERGBAU-MAAS-VAKU</v>
      </c>
    </row>
    <row r="713" spans="1:8" ht="30" x14ac:dyDescent="0.25">
      <c r="A713" s="25" t="s">
        <v>15207</v>
      </c>
      <c r="B713" s="25">
        <v>49500174</v>
      </c>
      <c r="C713" s="25">
        <v>101</v>
      </c>
      <c r="D713" s="25">
        <v>12</v>
      </c>
      <c r="E713" s="37">
        <v>44440</v>
      </c>
      <c r="F713" t="s">
        <v>10</v>
      </c>
      <c r="G713" s="55" t="s">
        <v>168</v>
      </c>
      <c r="H713" s="25" t="str">
        <f>IFERROR(VLOOKUP(Tabelle1[[#This Row],[Artikelnr. (wenn vorhanden)]],Artikel!A:C,3,FALSE),Tabelle1[[#This Row],[Artikelnr. (wenn vorhanden)]])</f>
        <v>ABS PECO-TRE-VAKU</v>
      </c>
    </row>
    <row r="714" spans="1:8" x14ac:dyDescent="0.25">
      <c r="A714" s="25" t="s">
        <v>15155</v>
      </c>
      <c r="B714" s="25">
        <v>49500185</v>
      </c>
      <c r="C714" s="25">
        <v>57.8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15155</v>
      </c>
      <c r="B715" s="25">
        <v>49500185</v>
      </c>
      <c r="C715" s="25">
        <v>150</v>
      </c>
      <c r="D715" s="25">
        <v>12</v>
      </c>
      <c r="E715" s="37">
        <v>44454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SCHI ENDSTÜCK R</v>
      </c>
    </row>
    <row r="716" spans="1:8" x14ac:dyDescent="0.25">
      <c r="A716" s="25" t="s">
        <v>15155</v>
      </c>
      <c r="B716" s="25">
        <v>49500188</v>
      </c>
      <c r="C716" s="25">
        <v>758.6</v>
      </c>
      <c r="D716" s="25">
        <v>12</v>
      </c>
      <c r="E716" s="37">
        <v>44446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15155</v>
      </c>
      <c r="B717" s="25">
        <v>49500188</v>
      </c>
      <c r="C717" s="25">
        <v>107.6</v>
      </c>
      <c r="D717" s="25">
        <v>12</v>
      </c>
      <c r="E717" s="37">
        <v>44454</v>
      </c>
      <c r="F717" t="s">
        <v>18</v>
      </c>
      <c r="G717" s="55" t="s">
        <v>18</v>
      </c>
      <c r="H717" s="25" t="str">
        <f>IFERROR(VLOOKUP(Tabelle1[[#This Row],[Artikelnr. (wenn vorhanden)]],Artikel!A:C,3,FALSE),Tabelle1[[#This Row],[Artikelnr. (wenn vorhanden)]])</f>
        <v>RÄU-END GRW-SCHI-NAT EN</v>
      </c>
    </row>
    <row r="718" spans="1:8" x14ac:dyDescent="0.25">
      <c r="A718" s="25" t="s">
        <v>15155</v>
      </c>
      <c r="B718" s="25">
        <v>49500189</v>
      </c>
      <c r="C718" s="25">
        <v>270</v>
      </c>
      <c r="D718" s="25">
        <v>12</v>
      </c>
      <c r="E718" s="37">
        <v>44487</v>
      </c>
      <c r="G718" s="25"/>
      <c r="H718" s="25" t="str">
        <f>IFERROR(VLOOKUP(Tabelle1[[#This Row],[Artikelnr. (wenn vorhanden)]],Artikel!A:C,3,FALSE),Tabelle1[[#This Row],[Artikelnr. (wenn vorhanden)]])</f>
        <v>RÄU-END NATUR-NAT ENDST</v>
      </c>
    </row>
    <row r="719" spans="1:8" x14ac:dyDescent="0.25">
      <c r="A719" s="25" t="s">
        <v>74</v>
      </c>
      <c r="B719" s="25">
        <v>49500190</v>
      </c>
      <c r="C719" s="25">
        <v>164</v>
      </c>
      <c r="D719" s="25">
        <v>12</v>
      </c>
      <c r="E719" s="37">
        <v>44484</v>
      </c>
      <c r="G719" s="25"/>
      <c r="H719" s="25" t="str">
        <f>IFERROR(VLOOKUP(Tabelle1[[#This Row],[Artikelnr. (wenn vorhanden)]],Artikel!A:C,3,FALSE),Tabelle1[[#This Row],[Artikelnr. (wenn vorhanden)]])</f>
        <v>ABS ALL-EMM-VAKU</v>
      </c>
    </row>
    <row r="720" spans="1:8" x14ac:dyDescent="0.25">
      <c r="A720" s="25" t="s">
        <v>9</v>
      </c>
      <c r="B720" s="25">
        <v>49500192</v>
      </c>
      <c r="C720" s="25">
        <v>246</v>
      </c>
      <c r="D720" s="25">
        <v>12</v>
      </c>
      <c r="E720" s="37">
        <v>44480</v>
      </c>
      <c r="F720" t="s">
        <v>15235</v>
      </c>
      <c r="G720" s="25"/>
      <c r="H720" s="25" t="str">
        <f>IFERROR(VLOOKUP(Tabelle1[[#This Row],[Artikelnr. (wenn vorhanden)]],Artikel!A:C,3,FALSE),Tabelle1[[#This Row],[Artikelnr. (wenn vorhanden)]])</f>
        <v>ABS JARLSBERG-VAKU</v>
      </c>
    </row>
    <row r="721" spans="1:8" x14ac:dyDescent="0.25">
      <c r="A721" s="25" t="s">
        <v>15171</v>
      </c>
      <c r="B721" s="25">
        <v>49500194</v>
      </c>
      <c r="C721" s="25">
        <v>81.5</v>
      </c>
      <c r="D721" s="25">
        <v>12</v>
      </c>
      <c r="E721" s="37">
        <v>44427</v>
      </c>
      <c r="F721" t="s">
        <v>55</v>
      </c>
      <c r="G721" s="55" t="s">
        <v>79</v>
      </c>
      <c r="H721" s="25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15223</v>
      </c>
      <c r="B722" s="25">
        <v>49500194</v>
      </c>
      <c r="C722" s="25">
        <v>297</v>
      </c>
      <c r="D722" s="25">
        <v>61</v>
      </c>
      <c r="E722" s="37">
        <v>44496</v>
      </c>
      <c r="G722" s="25"/>
      <c r="H722" s="56" t="str">
        <f>IFERROR(VLOOKUP(Tabelle1[[#This Row],[Artikelnr. (wenn vorhanden)]],Artikel!A:C,3,FALSE),Tabelle1[[#This Row],[Artikelnr. (wenn vorhanden)]])</f>
        <v>ABS CAMBOZOLA-VAKU</v>
      </c>
    </row>
    <row r="723" spans="1:8" x14ac:dyDescent="0.25">
      <c r="A723" s="25" t="s">
        <v>9</v>
      </c>
      <c r="B723" s="25">
        <v>49500196</v>
      </c>
      <c r="C723" s="25">
        <v>325</v>
      </c>
      <c r="D723" s="25">
        <v>12</v>
      </c>
      <c r="E723" s="37">
        <v>44474</v>
      </c>
      <c r="F723" t="s">
        <v>15148</v>
      </c>
      <c r="G723" s="25" t="s">
        <v>36</v>
      </c>
      <c r="H723" s="25" t="str">
        <f>IFERROR(VLOOKUP(Tabelle1[[#This Row],[Artikelnr. (wenn vorhanden)]],Artikel!A:C,3,FALSE),Tabelle1[[#This Row],[Artikelnr. (wenn vorhanden)]])</f>
        <v>ABS BLU-FOU-VAKU</v>
      </c>
    </row>
    <row r="724" spans="1:8" x14ac:dyDescent="0.25">
      <c r="A724" s="25" t="s">
        <v>37</v>
      </c>
      <c r="B724" s="25">
        <v>49500204</v>
      </c>
      <c r="C724" s="25">
        <v>328</v>
      </c>
      <c r="D724" s="25">
        <v>12</v>
      </c>
      <c r="E724" s="37">
        <v>44453</v>
      </c>
      <c r="F724" t="s">
        <v>10</v>
      </c>
      <c r="G724" s="55" t="s">
        <v>143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37</v>
      </c>
      <c r="B725" s="25">
        <v>49500204</v>
      </c>
      <c r="C725" s="25">
        <v>32.5</v>
      </c>
      <c r="D725" s="25">
        <v>12</v>
      </c>
      <c r="E725" s="37">
        <v>44461</v>
      </c>
      <c r="F725" t="s">
        <v>10</v>
      </c>
      <c r="G725" s="25" t="s">
        <v>308</v>
      </c>
      <c r="H725" s="25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8</v>
      </c>
      <c r="B726" s="25">
        <v>49500204</v>
      </c>
      <c r="C726" s="25">
        <v>188</v>
      </c>
      <c r="D726" s="25">
        <v>12</v>
      </c>
      <c r="E726" s="37">
        <v>44494</v>
      </c>
      <c r="G726" s="25"/>
      <c r="H726" s="56" t="str">
        <f>IFERROR(VLOOKUP(Tabelle1[[#This Row],[Artikelnr. (wenn vorhanden)]],Artikel!A:C,3,FALSE),Tabelle1[[#This Row],[Artikelnr. (wenn vorhanden)]])</f>
        <v>VOS GRW-SCHI-NAT-VAKU</v>
      </c>
    </row>
    <row r="727" spans="1:8" x14ac:dyDescent="0.25">
      <c r="A727" s="25" t="s">
        <v>349</v>
      </c>
      <c r="B727" s="25">
        <v>49500205</v>
      </c>
      <c r="C727" s="25">
        <v>125</v>
      </c>
      <c r="D727" s="25">
        <v>12</v>
      </c>
      <c r="E727" s="37">
        <v>44439</v>
      </c>
      <c r="F727" t="s">
        <v>10</v>
      </c>
      <c r="G727" s="55" t="s">
        <v>143</v>
      </c>
      <c r="H727" s="25" t="str">
        <f>IFERROR(VLOOKUP(Tabelle1[[#This Row],[Artikelnr. (wenn vorhanden)]],Artikel!A:C,3,FALSE),Tabelle1[[#This Row],[Artikelnr. (wenn vorhanden)]])</f>
        <v>VOS GRW-CHILI-NAT-VAKU</v>
      </c>
    </row>
    <row r="728" spans="1:8" x14ac:dyDescent="0.25">
      <c r="A728" s="25" t="s">
        <v>15155</v>
      </c>
      <c r="B728" s="25">
        <v>49500213</v>
      </c>
      <c r="C728" s="25">
        <v>242.4</v>
      </c>
      <c r="D728" s="25">
        <v>12</v>
      </c>
      <c r="E728" s="37">
        <v>44446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15155</v>
      </c>
      <c r="B729" s="25">
        <v>49500213</v>
      </c>
      <c r="C729" s="25">
        <v>66</v>
      </c>
      <c r="D729" s="25">
        <v>12</v>
      </c>
      <c r="E729" s="37">
        <v>44454</v>
      </c>
      <c r="F729" t="s">
        <v>18</v>
      </c>
      <c r="G729" s="55" t="s">
        <v>18</v>
      </c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15155</v>
      </c>
      <c r="B730" s="25">
        <v>49500213</v>
      </c>
      <c r="C730" s="25">
        <v>162</v>
      </c>
      <c r="D730" s="25">
        <v>62</v>
      </c>
      <c r="E730" s="37">
        <v>44481</v>
      </c>
      <c r="G730" s="25"/>
      <c r="H730" s="25" t="str">
        <f>IFERROR(VLOOKUP(Tabelle1[[#This Row],[Artikelnr. (wenn vorhanden)]],Artikel!A:C,3,FALSE),Tabelle1[[#This Row],[Artikelnr. (wenn vorhanden)]])</f>
        <v>RÄU-END RW-CHILI 200G Z</v>
      </c>
    </row>
    <row r="731" spans="1:8" x14ac:dyDescent="0.25">
      <c r="A731" s="25" t="s">
        <v>15155</v>
      </c>
      <c r="B731" s="25">
        <v>49500214</v>
      </c>
      <c r="C731" s="25">
        <v>166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RW-NUSS 200G ZI</v>
      </c>
    </row>
    <row r="732" spans="1:8" x14ac:dyDescent="0.25">
      <c r="A732" s="25" t="s">
        <v>15155</v>
      </c>
      <c r="B732" s="25">
        <v>49500215</v>
      </c>
      <c r="C732" s="25">
        <v>38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15155</v>
      </c>
      <c r="B733" s="25">
        <v>49500215</v>
      </c>
      <c r="C733" s="25">
        <v>79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GRW-KRÄU 200G Z</v>
      </c>
    </row>
    <row r="734" spans="1:8" x14ac:dyDescent="0.25">
      <c r="A734" s="25" t="s">
        <v>15155</v>
      </c>
      <c r="B734" s="25">
        <v>49500216</v>
      </c>
      <c r="C734" s="25">
        <v>239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15155</v>
      </c>
      <c r="B735" s="25">
        <v>49500216</v>
      </c>
      <c r="C735" s="25">
        <v>347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RW-CHILI 320G E</v>
      </c>
    </row>
    <row r="736" spans="1:8" x14ac:dyDescent="0.25">
      <c r="A736" s="25" t="s">
        <v>15155</v>
      </c>
      <c r="B736" s="25">
        <v>49500218</v>
      </c>
      <c r="C736" s="25">
        <v>138</v>
      </c>
      <c r="D736" s="25">
        <v>12</v>
      </c>
      <c r="E736" s="37">
        <v>44454</v>
      </c>
      <c r="F736" t="s">
        <v>18</v>
      </c>
      <c r="G736" s="55" t="s">
        <v>18</v>
      </c>
      <c r="H736" s="25" t="str">
        <f>IFERROR(VLOOKUP(Tabelle1[[#This Row],[Artikelnr. (wenn vorhanden)]],Artikel!A:C,3,FALSE),Tabelle1[[#This Row],[Artikelnr. (wenn vorhanden)]])</f>
        <v>RÄU-END GRW-KRÄU 320G E</v>
      </c>
    </row>
    <row r="737" spans="1:8" x14ac:dyDescent="0.25">
      <c r="A737" s="25" t="s">
        <v>15207</v>
      </c>
      <c r="B737" s="25">
        <v>49900001</v>
      </c>
      <c r="C737" s="25">
        <v>45</v>
      </c>
      <c r="D737" s="25">
        <v>12</v>
      </c>
      <c r="E737" s="37">
        <v>44427</v>
      </c>
      <c r="F737" t="s">
        <v>15148</v>
      </c>
      <c r="G737" s="55" t="s">
        <v>49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15207</v>
      </c>
      <c r="B738" s="25">
        <v>49900001</v>
      </c>
      <c r="C738" s="25">
        <v>606</v>
      </c>
      <c r="D738" s="25">
        <v>61</v>
      </c>
      <c r="E738" s="37">
        <v>44449</v>
      </c>
      <c r="F738" t="s">
        <v>15148</v>
      </c>
      <c r="G738" s="55" t="s">
        <v>36</v>
      </c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15245</v>
      </c>
      <c r="B739" s="25">
        <v>49900001</v>
      </c>
      <c r="C739" s="25">
        <v>253</v>
      </c>
      <c r="D739" s="25">
        <v>12</v>
      </c>
      <c r="E739" s="37">
        <v>44481</v>
      </c>
      <c r="G739" s="25"/>
      <c r="H739" s="25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15207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15148</v>
      </c>
      <c r="G740" s="55" t="s">
        <v>49</v>
      </c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15207</v>
      </c>
      <c r="B741" s="25">
        <v>49900002</v>
      </c>
      <c r="C741" s="25">
        <v>450</v>
      </c>
      <c r="D741" s="25">
        <v>22</v>
      </c>
      <c r="E741" s="37">
        <v>44433</v>
      </c>
      <c r="F741" t="s">
        <v>61</v>
      </c>
      <c r="G741" s="55" t="s">
        <v>91</v>
      </c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15207</v>
      </c>
      <c r="B742" s="25">
        <v>49900002</v>
      </c>
      <c r="C742" s="25">
        <v>290</v>
      </c>
      <c r="D742" s="25">
        <v>12</v>
      </c>
      <c r="E742" s="37">
        <v>44432</v>
      </c>
      <c r="F742" t="s">
        <v>15148</v>
      </c>
      <c r="G742" s="55" t="s">
        <v>15148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15207</v>
      </c>
      <c r="B743" s="25">
        <v>49900002</v>
      </c>
      <c r="C743" s="25">
        <v>2613</v>
      </c>
      <c r="D743" s="25">
        <v>61</v>
      </c>
      <c r="E743" s="37">
        <v>44449</v>
      </c>
      <c r="F743" t="s">
        <v>15148</v>
      </c>
      <c r="G743" s="55" t="s">
        <v>36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15207</v>
      </c>
      <c r="B744" s="25">
        <v>49900002</v>
      </c>
      <c r="C744" s="25">
        <v>11</v>
      </c>
      <c r="D744" s="25">
        <v>22</v>
      </c>
      <c r="E744" s="37">
        <v>44433</v>
      </c>
      <c r="F744" t="s">
        <v>61</v>
      </c>
      <c r="G744" s="25" t="s">
        <v>91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15245</v>
      </c>
      <c r="B745" s="25">
        <v>49900002</v>
      </c>
      <c r="C745" s="25">
        <v>348</v>
      </c>
      <c r="D745" s="25">
        <v>12</v>
      </c>
      <c r="E745" s="37">
        <v>44481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74</v>
      </c>
      <c r="B746" s="25">
        <v>49900002</v>
      </c>
      <c r="C746" s="25">
        <v>59</v>
      </c>
      <c r="D746" s="25">
        <v>12</v>
      </c>
      <c r="E746" s="37">
        <v>44484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15277</v>
      </c>
      <c r="G748" t="s">
        <v>15276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244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311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15372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15155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15275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15155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15155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15156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59</v>
      </c>
      <c r="B758" s="25" t="s">
        <v>36</v>
      </c>
      <c r="C758" s="25">
        <v>53</v>
      </c>
      <c r="D758" s="25">
        <v>70</v>
      </c>
      <c r="E758" s="37">
        <v>44483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15207</v>
      </c>
      <c r="B759" s="25" t="s">
        <v>36</v>
      </c>
      <c r="C759" s="25">
        <v>25</v>
      </c>
      <c r="D759" s="25">
        <v>30</v>
      </c>
      <c r="E759" s="37">
        <v>44483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59</v>
      </c>
      <c r="B760" s="25" t="s">
        <v>36</v>
      </c>
      <c r="C760" s="25">
        <v>47</v>
      </c>
      <c r="D760" s="25">
        <v>70</v>
      </c>
      <c r="E760" s="37">
        <v>44483</v>
      </c>
      <c r="G760" s="25"/>
      <c r="H760" s="25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140</v>
      </c>
      <c r="B761" s="25" t="s">
        <v>36</v>
      </c>
      <c r="C761" s="25">
        <v>9.5</v>
      </c>
      <c r="D761" s="25">
        <v>74</v>
      </c>
      <c r="E761" s="37">
        <v>44483</v>
      </c>
      <c r="G761" s="25"/>
      <c r="H761" s="25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59</v>
      </c>
      <c r="B762" s="25" t="s">
        <v>36</v>
      </c>
      <c r="C762" s="25">
        <v>57</v>
      </c>
      <c r="D762" s="25">
        <v>71</v>
      </c>
      <c r="E762" s="37">
        <v>44483</v>
      </c>
      <c r="G762" s="25"/>
      <c r="H762" s="25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s="25" t="s">
        <v>36</v>
      </c>
      <c r="C763" s="25">
        <v>2.2000000000000002</v>
      </c>
      <c r="D763" s="25">
        <v>74</v>
      </c>
      <c r="E763" s="37">
        <v>44483</v>
      </c>
      <c r="G763" s="25"/>
      <c r="H763" s="25" t="str">
        <f>IFERROR(VLOOKUP(Tabelle1[[#This Row],[Artikelnr. (wenn vorhanden)]],Artikel!A:C,3,FALSE),Tabelle1[[#This Row],[Artikelnr. (wenn vorhanden)]])</f>
        <v>-</v>
      </c>
    </row>
    <row r="764" spans="1:8" x14ac:dyDescent="0.25">
      <c r="A764" s="25" t="s">
        <v>88</v>
      </c>
      <c r="B764" s="25" t="s">
        <v>36</v>
      </c>
      <c r="C764" s="25">
        <v>4.5</v>
      </c>
      <c r="D764" s="25">
        <v>30</v>
      </c>
      <c r="E764" s="37">
        <v>44484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15207</v>
      </c>
      <c r="B765" s="25" t="s">
        <v>36</v>
      </c>
      <c r="C765" s="25">
        <v>40</v>
      </c>
      <c r="D765" s="25">
        <v>30</v>
      </c>
      <c r="E765" s="37">
        <v>44484</v>
      </c>
      <c r="G765" s="25"/>
      <c r="H765" s="25" t="str">
        <f>IFERROR(VLOOKUP(Tabelle1[[#This Row],[Artikelnr. (wenn vorhanden)]],Artikel!A:C,3,FALSE),Tabelle1[[#This Row],[Artikelnr. (wenn vorhanden)]])</f>
        <v>-</v>
      </c>
    </row>
    <row r="766" spans="1:8" x14ac:dyDescent="0.25">
      <c r="A766" s="25" t="s">
        <v>9</v>
      </c>
      <c r="B766" s="25" t="s">
        <v>36</v>
      </c>
      <c r="C766" s="25">
        <v>35</v>
      </c>
      <c r="D766" s="25">
        <v>30</v>
      </c>
      <c r="E766" s="37">
        <v>44484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373</v>
      </c>
      <c r="B767" s="25" t="s">
        <v>36</v>
      </c>
      <c r="C767" s="25">
        <v>8</v>
      </c>
      <c r="D767" s="25">
        <v>30</v>
      </c>
      <c r="E767" s="37">
        <v>44484</v>
      </c>
      <c r="G767" s="25"/>
      <c r="H767" s="25" t="str">
        <f>IFERROR(VLOOKUP(Tabelle1[[#This Row],[Artikelnr. (wenn vorhanden)]],Artikel!A:C,3,FALSE),Tabelle1[[#This Row],[Artikelnr. (wenn vorhanden)]])</f>
        <v>-</v>
      </c>
    </row>
    <row r="768" spans="1:8" x14ac:dyDescent="0.25">
      <c r="A768" s="25" t="s">
        <v>77</v>
      </c>
      <c r="B768" s="25" t="s">
        <v>36</v>
      </c>
      <c r="C768" s="25">
        <f>54-15</f>
        <v>39</v>
      </c>
      <c r="D768" s="25">
        <v>30</v>
      </c>
      <c r="E768" s="37">
        <v>44484</v>
      </c>
      <c r="G768" s="25"/>
      <c r="H768" s="25" t="str">
        <f>IFERROR(VLOOKUP(Tabelle1[[#This Row],[Artikelnr. (wenn vorhanden)]],Artikel!A:C,3,FALSE),Tabelle1[[#This Row],[Artikelnr. (wenn vorhanden)]])</f>
        <v>-</v>
      </c>
    </row>
    <row r="769" spans="1:8" x14ac:dyDescent="0.25">
      <c r="A769" s="25" t="s">
        <v>140</v>
      </c>
      <c r="B769" s="25" t="s">
        <v>36</v>
      </c>
      <c r="C769" s="25">
        <v>8.5</v>
      </c>
      <c r="D769" s="25">
        <v>74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59</v>
      </c>
      <c r="B770" s="25" t="s">
        <v>36</v>
      </c>
      <c r="C770" s="25">
        <v>6.6</v>
      </c>
      <c r="D770" s="25">
        <v>74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59</v>
      </c>
      <c r="B771" s="25" t="s">
        <v>36</v>
      </c>
      <c r="C771" s="25">
        <v>14.5</v>
      </c>
      <c r="D771" s="25">
        <v>73</v>
      </c>
      <c r="E771" s="37">
        <v>44487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63</v>
      </c>
      <c r="B772" s="25" t="s">
        <v>36</v>
      </c>
      <c r="C772" s="25">
        <v>54</v>
      </c>
      <c r="D772" s="25">
        <v>30</v>
      </c>
      <c r="E772" s="37">
        <v>44487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63</v>
      </c>
      <c r="B773" s="25" t="s">
        <v>36</v>
      </c>
      <c r="C773" s="25">
        <v>206</v>
      </c>
      <c r="D773" s="25">
        <v>30</v>
      </c>
      <c r="E773" s="37">
        <v>44487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8</v>
      </c>
      <c r="B774" s="25" t="s">
        <v>36</v>
      </c>
      <c r="C774" s="25">
        <f>107-28</f>
        <v>79</v>
      </c>
      <c r="D774" s="25">
        <v>30</v>
      </c>
      <c r="E774" s="37">
        <v>44487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63</v>
      </c>
      <c r="B775" s="25" t="s">
        <v>36</v>
      </c>
      <c r="C775" s="25">
        <v>60</v>
      </c>
      <c r="D775" s="25">
        <v>12</v>
      </c>
      <c r="E775" s="37">
        <v>44487</v>
      </c>
      <c r="F775" t="s">
        <v>15148</v>
      </c>
      <c r="G775" s="25"/>
      <c r="H775" s="25" t="str">
        <f>IFERROR(VLOOKUP(Tabelle1[[#This Row],[Artikelnr. (wenn vorhanden)]],Artikel!A:C,3,FALSE),Tabelle1[[#This Row],[Artikelnr. (wenn vorhanden)]])</f>
        <v>-</v>
      </c>
    </row>
    <row r="776" spans="1:8" x14ac:dyDescent="0.25">
      <c r="A776" s="25" t="s">
        <v>373</v>
      </c>
      <c r="B776" s="25" t="s">
        <v>36</v>
      </c>
      <c r="C776" s="25">
        <v>64</v>
      </c>
      <c r="D776" s="25">
        <v>81</v>
      </c>
      <c r="E776" s="37">
        <v>44487</v>
      </c>
      <c r="F776" t="s">
        <v>111</v>
      </c>
      <c r="G776" s="25"/>
      <c r="H776" s="25" t="str">
        <f>IFERROR(VLOOKUP(Tabelle1[[#This Row],[Artikelnr. (wenn vorhanden)]],Artikel!A:C,3,FALSE),Tabelle1[[#This Row],[Artikelnr. (wenn vorhanden)]])</f>
        <v>-</v>
      </c>
    </row>
    <row r="777" spans="1:8" x14ac:dyDescent="0.25">
      <c r="A777" s="25" t="s">
        <v>140</v>
      </c>
      <c r="B777" s="25" t="s">
        <v>36</v>
      </c>
      <c r="C777" s="25">
        <v>19</v>
      </c>
      <c r="D777" s="25">
        <v>74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59</v>
      </c>
      <c r="B778" s="25" t="s">
        <v>36</v>
      </c>
      <c r="C778" s="25">
        <v>7.6</v>
      </c>
      <c r="D778" s="25">
        <v>74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63</v>
      </c>
      <c r="B779" s="25" t="s">
        <v>36</v>
      </c>
      <c r="C779" s="25">
        <v>100</v>
      </c>
      <c r="D779" s="25">
        <v>10</v>
      </c>
      <c r="E779" s="37">
        <v>44488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28</v>
      </c>
      <c r="D780" s="25">
        <v>40</v>
      </c>
      <c r="E780" s="37">
        <v>44488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59</v>
      </c>
      <c r="B781" s="25" t="s">
        <v>36</v>
      </c>
      <c r="C781" s="25">
        <v>230</v>
      </c>
      <c r="D781" s="25">
        <v>70</v>
      </c>
      <c r="E781" s="37">
        <v>44488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7</v>
      </c>
      <c r="B782" s="25" t="s">
        <v>36</v>
      </c>
      <c r="C782" s="25">
        <v>20</v>
      </c>
      <c r="D782" s="25">
        <v>30</v>
      </c>
      <c r="E782" s="37">
        <v>44488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36</v>
      </c>
      <c r="C783" s="25">
        <v>10</v>
      </c>
      <c r="D783" s="25">
        <v>70</v>
      </c>
      <c r="E783" s="37">
        <v>44488</v>
      </c>
      <c r="G783" s="25"/>
      <c r="H783" s="25" t="str">
        <f>IFERROR(VLOOKUP(Tabelle1[[#This Row],[Artikelnr. (wenn vorhanden)]],Artikel!A:C,3,FALSE),Tabelle1[[#This Row],[Artikelnr. (wenn vorhanden)]])</f>
        <v>-</v>
      </c>
    </row>
    <row r="784" spans="1:8" x14ac:dyDescent="0.25">
      <c r="A784" s="25" t="s">
        <v>74</v>
      </c>
      <c r="B784" s="25" t="s">
        <v>36</v>
      </c>
      <c r="C784" s="25">
        <v>163</v>
      </c>
      <c r="D784" s="25">
        <v>12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350</v>
      </c>
      <c r="B785" s="25" t="s">
        <v>36</v>
      </c>
      <c r="C785" s="25">
        <v>24</v>
      </c>
      <c r="D785" s="25">
        <v>61</v>
      </c>
      <c r="E785" s="37">
        <v>44488</v>
      </c>
      <c r="G785" s="25"/>
      <c r="H785" s="25" t="str">
        <f>IFERROR(VLOOKUP(Tabelle1[[#This Row],[Artikelnr. (wenn vorhanden)]],Artikel!A:C,3,FALSE),Tabelle1[[#This Row],[Artikelnr. (wenn vorhanden)]])</f>
        <v>-</v>
      </c>
    </row>
    <row r="786" spans="1:8" x14ac:dyDescent="0.25">
      <c r="A786" s="25" t="s">
        <v>74</v>
      </c>
      <c r="B786" s="25" t="s">
        <v>36</v>
      </c>
      <c r="C786" s="25">
        <v>35</v>
      </c>
      <c r="D786" s="25">
        <v>60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63</v>
      </c>
      <c r="B787" s="25" t="s">
        <v>36</v>
      </c>
      <c r="C787" s="25">
        <v>42</v>
      </c>
      <c r="D787" s="25">
        <v>40</v>
      </c>
      <c r="E787" s="37">
        <v>44488</v>
      </c>
      <c r="G787" s="25"/>
      <c r="H787" s="25" t="str">
        <f>IFERROR(VLOOKUP(Tabelle1[[#This Row],[Artikelnr. (wenn vorhanden)]],Artikel!A:C,3,FALSE),Tabelle1[[#This Row],[Artikelnr. (wenn vorhanden)]])</f>
        <v>-</v>
      </c>
    </row>
    <row r="788" spans="1:8" x14ac:dyDescent="0.25">
      <c r="A788" s="25" t="s">
        <v>74</v>
      </c>
      <c r="B788" s="25" t="s">
        <v>36</v>
      </c>
      <c r="C788" s="25">
        <v>346</v>
      </c>
      <c r="D788" s="25">
        <v>12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56</v>
      </c>
      <c r="B789" s="25" t="s">
        <v>36</v>
      </c>
      <c r="C789" s="25">
        <v>184</v>
      </c>
      <c r="D789" s="25">
        <v>72</v>
      </c>
      <c r="E789" s="37">
        <v>44488</v>
      </c>
      <c r="G789" s="25"/>
      <c r="H789" s="56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74</v>
      </c>
      <c r="B790" s="25" t="s">
        <v>36</v>
      </c>
      <c r="C790" s="25">
        <v>24</v>
      </c>
      <c r="D790" s="25">
        <v>70</v>
      </c>
      <c r="E790" s="37">
        <v>44488</v>
      </c>
      <c r="G790" s="25"/>
      <c r="H790" s="56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140</v>
      </c>
      <c r="B791" s="25" t="s">
        <v>36</v>
      </c>
      <c r="C791" s="25">
        <v>4</v>
      </c>
      <c r="D791" s="25">
        <v>74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59</v>
      </c>
      <c r="B792" s="25" t="s">
        <v>36</v>
      </c>
      <c r="C792" s="25">
        <v>150</v>
      </c>
      <c r="D792" s="25">
        <v>73</v>
      </c>
      <c r="E792" s="37">
        <v>44490</v>
      </c>
      <c r="G792" s="25"/>
      <c r="H792" s="56" t="str">
        <f>IFERROR(VLOOKUP(Tabelle1[[#This Row],[Artikelnr. (wenn vorhanden)]],Artikel!A:C,3,FALSE),Tabelle1[[#This Row],[Artikelnr. (wenn vorhanden)]])</f>
        <v>-</v>
      </c>
    </row>
    <row r="793" spans="1:8" x14ac:dyDescent="0.25">
      <c r="A793" s="25" t="s">
        <v>140</v>
      </c>
      <c r="B793" s="25" t="s">
        <v>36</v>
      </c>
      <c r="C793" s="25">
        <v>11</v>
      </c>
      <c r="D793" s="25">
        <v>73</v>
      </c>
      <c r="E793" s="37">
        <v>44490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7</v>
      </c>
      <c r="B794" s="25" t="s">
        <v>36</v>
      </c>
      <c r="C794" s="25">
        <v>27</v>
      </c>
      <c r="D794" s="25">
        <v>30</v>
      </c>
      <c r="E794" s="37">
        <v>44491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9</v>
      </c>
      <c r="B795" s="25" t="s">
        <v>36</v>
      </c>
      <c r="C795" s="25">
        <f>83-54</f>
        <v>29</v>
      </c>
      <c r="D795" s="25">
        <v>30</v>
      </c>
      <c r="E795" s="37">
        <v>44491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8</v>
      </c>
      <c r="B796" s="25" t="s">
        <v>36</v>
      </c>
      <c r="C796" s="25">
        <v>30</v>
      </c>
      <c r="D796" s="25">
        <v>30</v>
      </c>
      <c r="E796" s="37">
        <v>44491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63</v>
      </c>
      <c r="B797" s="25" t="s">
        <v>36</v>
      </c>
      <c r="C797" s="25">
        <f>310-20-16-25-20-20-20-10-5-24-60-10</f>
        <v>80</v>
      </c>
      <c r="D797" s="25">
        <v>12</v>
      </c>
      <c r="E797" s="37">
        <v>44491</v>
      </c>
      <c r="F797" t="s">
        <v>15148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24.8</v>
      </c>
      <c r="D800" s="25">
        <v>12</v>
      </c>
      <c r="E800" s="37">
        <v>44489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123</v>
      </c>
      <c r="D801" s="25">
        <v>12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v>80.400000000000006</v>
      </c>
      <c r="D802" s="25">
        <v>10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>
        <v>3020</v>
      </c>
      <c r="B803" s="25" t="s">
        <v>36</v>
      </c>
      <c r="C803" s="25">
        <f>29+55</f>
        <v>84</v>
      </c>
      <c r="D803" s="25">
        <v>12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>
        <v>3020</v>
      </c>
      <c r="B804" s="25" t="s">
        <v>36</v>
      </c>
      <c r="C804" s="25">
        <v>29</v>
      </c>
      <c r="D804" s="25">
        <v>31</v>
      </c>
      <c r="E804" s="37">
        <v>44489</v>
      </c>
      <c r="F804" t="s">
        <v>187</v>
      </c>
      <c r="G804" s="25"/>
      <c r="H804" s="56" t="str">
        <f>IFERROR(VLOOKUP(Tabelle1[[#This Row],[Artikelnr. (wenn vorhanden)]],Artikel!A:C,3,FALSE),Tabelle1[[#This Row],[Artikelnr. (wenn vorhanden)]])</f>
        <v>-</v>
      </c>
    </row>
    <row r="805" spans="1:8" x14ac:dyDescent="0.25">
      <c r="A805" s="25">
        <v>3020</v>
      </c>
      <c r="B805" s="25" t="s">
        <v>36</v>
      </c>
      <c r="C805" s="25">
        <v>21.6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>
        <v>3020</v>
      </c>
      <c r="B806" s="25" t="s">
        <v>36</v>
      </c>
      <c r="C806" s="25">
        <v>50</v>
      </c>
      <c r="D806" s="25">
        <v>10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>
        <v>3020</v>
      </c>
      <c r="B807" s="25" t="s">
        <v>36</v>
      </c>
      <c r="C807" s="25">
        <f>492-434</f>
        <v>58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9</v>
      </c>
      <c r="B808" s="25" t="s">
        <v>36</v>
      </c>
      <c r="C808" s="25">
        <v>42</v>
      </c>
      <c r="D808" s="25">
        <v>30</v>
      </c>
      <c r="E808" s="37">
        <v>44488</v>
      </c>
      <c r="G808" s="25"/>
      <c r="H808" s="56" t="str">
        <f>IFERROR(VLOOKUP(Tabelle1[[#This Row],[Artikelnr. (wenn vorhanden)]],Artikel!A:C,3,FALSE),Tabelle1[[#This Row],[Artikelnr. (wenn vorhanden)]])</f>
        <v>-</v>
      </c>
    </row>
    <row r="809" spans="1:8" x14ac:dyDescent="0.25">
      <c r="A809" s="25" t="s">
        <v>373</v>
      </c>
      <c r="B809" s="25" t="s">
        <v>36</v>
      </c>
      <c r="C809" s="25">
        <v>39</v>
      </c>
      <c r="D809" s="25">
        <v>30</v>
      </c>
      <c r="E809" s="37">
        <v>44488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7</v>
      </c>
      <c r="B810" s="25" t="s">
        <v>36</v>
      </c>
      <c r="C810" s="25">
        <v>117</v>
      </c>
      <c r="D810" s="25">
        <v>30</v>
      </c>
      <c r="E810" s="37">
        <v>44488</v>
      </c>
      <c r="G810" s="25"/>
      <c r="H810" s="56" t="str">
        <f>IFERROR(VLOOKUP(Tabelle1[[#This Row],[Artikelnr. (wenn vorhanden)]],Artikel!A:C,3,FALSE),Tabelle1[[#This Row],[Artikelnr. (wenn vorhanden)]])</f>
        <v>-</v>
      </c>
    </row>
    <row r="811" spans="1:8" x14ac:dyDescent="0.25">
      <c r="A811" s="25" t="s">
        <v>15207</v>
      </c>
      <c r="B811" s="25" t="s">
        <v>36</v>
      </c>
      <c r="C811" s="25">
        <v>418</v>
      </c>
      <c r="D811" s="25">
        <v>22</v>
      </c>
      <c r="E811" s="37">
        <v>44488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140</v>
      </c>
      <c r="B812" s="25" t="s">
        <v>36</v>
      </c>
      <c r="C812" s="25">
        <v>14.5</v>
      </c>
      <c r="D812" s="25">
        <v>74</v>
      </c>
      <c r="E812" s="37">
        <v>44489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59</v>
      </c>
      <c r="B813" s="25" t="s">
        <v>36</v>
      </c>
      <c r="C813" s="25">
        <v>4.0999999999999996</v>
      </c>
      <c r="D813" s="25">
        <v>74</v>
      </c>
      <c r="E813" s="37">
        <v>44489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41</v>
      </c>
      <c r="B814" s="25" t="s">
        <v>36</v>
      </c>
      <c r="C814" s="25">
        <v>173</v>
      </c>
      <c r="D814" s="25">
        <v>10</v>
      </c>
      <c r="E814" s="37">
        <v>44489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310</v>
      </c>
      <c r="B815" s="25" t="s">
        <v>36</v>
      </c>
      <c r="C815" s="25">
        <v>2.2000000000000002</v>
      </c>
      <c r="D815" s="25">
        <v>30</v>
      </c>
      <c r="E815" s="37">
        <v>44489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37</v>
      </c>
      <c r="B816" s="25" t="s">
        <v>36</v>
      </c>
      <c r="C816" s="25">
        <v>8</v>
      </c>
      <c r="D816" s="25">
        <v>30</v>
      </c>
      <c r="E816" s="37">
        <v>44489</v>
      </c>
      <c r="G816" s="25"/>
      <c r="H816" s="56" t="str">
        <f>IFERROR(VLOOKUP(Tabelle1[[#This Row],[Artikelnr. (wenn vorhanden)]],Artikel!A:C,3,FALSE),Tabelle1[[#This Row],[Artikelnr. (wenn vorhanden)]])</f>
        <v>-</v>
      </c>
    </row>
    <row r="817" spans="1:8" x14ac:dyDescent="0.25">
      <c r="A817" s="25" t="s">
        <v>88</v>
      </c>
      <c r="B817" s="25" t="s">
        <v>36</v>
      </c>
      <c r="C817" s="25">
        <v>7.6</v>
      </c>
      <c r="D817" s="25">
        <v>30</v>
      </c>
      <c r="E817" s="37">
        <v>44489</v>
      </c>
      <c r="G817" s="25"/>
      <c r="H817" s="56" t="str">
        <f>IFERROR(VLOOKUP(Tabelle1[[#This Row],[Artikelnr. (wenn vorhanden)]],Artikel!A:C,3,FALSE),Tabelle1[[#This Row],[Artikelnr. (wenn vorhanden)]])</f>
        <v>-</v>
      </c>
    </row>
    <row r="818" spans="1:8" x14ac:dyDescent="0.25">
      <c r="A818" s="25" t="s">
        <v>59</v>
      </c>
      <c r="B818" s="25" t="s">
        <v>36</v>
      </c>
      <c r="C818" s="25">
        <v>2.5</v>
      </c>
      <c r="D818" s="25">
        <v>74</v>
      </c>
      <c r="E818" s="37">
        <v>44490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 t="s">
        <v>140</v>
      </c>
      <c r="B819" s="25" t="s">
        <v>36</v>
      </c>
      <c r="C819" s="25">
        <v>7.5</v>
      </c>
      <c r="D819" s="25">
        <v>74</v>
      </c>
      <c r="E819" s="37">
        <v>44491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59</v>
      </c>
      <c r="B820" s="25" t="s">
        <v>36</v>
      </c>
      <c r="C820" s="25">
        <v>170</v>
      </c>
      <c r="D820" s="25">
        <v>73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36</v>
      </c>
      <c r="C821" s="25">
        <v>53</v>
      </c>
      <c r="D821" s="25">
        <v>70</v>
      </c>
      <c r="E821" s="37">
        <v>44491</v>
      </c>
      <c r="G821" s="25"/>
      <c r="H821" s="56" t="str">
        <f>IFERROR(VLOOKUP(Tabelle1[[#This Row],[Artikelnr. (wenn vorhanden)]],Artikel!A:C,3,FALSE),Tabelle1[[#This Row],[Artikelnr. (wenn vorhanden)]])</f>
        <v>-</v>
      </c>
    </row>
    <row r="822" spans="1:8" x14ac:dyDescent="0.25">
      <c r="A822" s="25" t="s">
        <v>63</v>
      </c>
      <c r="B822" s="25" t="s">
        <v>36</v>
      </c>
      <c r="C822" s="25">
        <v>39</v>
      </c>
      <c r="D822" s="25">
        <v>30</v>
      </c>
      <c r="E822" s="37">
        <v>44491</v>
      </c>
      <c r="G822" s="25"/>
      <c r="H822" s="56" t="str">
        <f>IFERROR(VLOOKUP(Tabelle1[[#This Row],[Artikelnr. (wenn vorhanden)]],Artikel!A:C,3,FALSE),Tabelle1[[#This Row],[Artikelnr. (wenn vorhanden)]])</f>
        <v>-</v>
      </c>
    </row>
    <row r="823" spans="1:8" x14ac:dyDescent="0.25">
      <c r="A823" s="25">
        <v>3020</v>
      </c>
      <c r="B823" s="25" t="s">
        <v>36</v>
      </c>
      <c r="C823" s="25">
        <v>46</v>
      </c>
      <c r="D823" s="25">
        <v>34</v>
      </c>
      <c r="E823" s="37">
        <v>44491</v>
      </c>
      <c r="F823" t="s">
        <v>187</v>
      </c>
      <c r="G823" s="25"/>
      <c r="H823" s="56" t="str">
        <f>IFERROR(VLOOKUP(Tabelle1[[#This Row],[Artikelnr. (wenn vorhanden)]],Artikel!A:C,3,FALSE),Tabelle1[[#This Row],[Artikelnr. (wenn vorhanden)]])</f>
        <v>-</v>
      </c>
    </row>
    <row r="824" spans="1:8" x14ac:dyDescent="0.25">
      <c r="A824" s="25" t="s">
        <v>117</v>
      </c>
      <c r="B824" s="25" t="s">
        <v>36</v>
      </c>
      <c r="C824" s="25">
        <f>53-18</f>
        <v>35</v>
      </c>
      <c r="D824" s="25">
        <v>30</v>
      </c>
      <c r="E824" s="37">
        <v>44491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59</v>
      </c>
      <c r="B825" s="25" t="s">
        <v>36</v>
      </c>
      <c r="C825" s="25">
        <v>65.400000000000006</v>
      </c>
      <c r="D825" s="25">
        <v>70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59</v>
      </c>
      <c r="B826" s="25" t="s">
        <v>36</v>
      </c>
      <c r="C826" s="25">
        <v>3.5</v>
      </c>
      <c r="D826" s="25">
        <v>74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59</v>
      </c>
      <c r="B827" s="25" t="s">
        <v>36</v>
      </c>
      <c r="C827" s="25">
        <v>20</v>
      </c>
      <c r="D827" s="25">
        <v>72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>
        <v>3010</v>
      </c>
      <c r="B828" s="25" t="s">
        <v>36</v>
      </c>
      <c r="C828" s="25">
        <v>23</v>
      </c>
      <c r="D828" s="25">
        <v>31</v>
      </c>
      <c r="E828" s="37">
        <v>44494</v>
      </c>
      <c r="F828" t="s">
        <v>187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63</v>
      </c>
      <c r="B829" s="25" t="s">
        <v>36</v>
      </c>
      <c r="C829" s="25">
        <v>227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</v>
      </c>
      <c r="B830" s="25" t="s">
        <v>36</v>
      </c>
      <c r="C830" s="25">
        <f>156.4-62</f>
        <v>94.4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117</v>
      </c>
      <c r="B831" s="25" t="s">
        <v>36</v>
      </c>
      <c r="C831" s="25">
        <v>15</v>
      </c>
      <c r="D831" s="25">
        <v>30</v>
      </c>
      <c r="E831" s="37">
        <v>44494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310</v>
      </c>
      <c r="B832" s="25" t="s">
        <v>36</v>
      </c>
      <c r="C832" s="25">
        <v>44</v>
      </c>
      <c r="D832" s="25">
        <v>30</v>
      </c>
      <c r="E832" s="37">
        <v>44494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41</v>
      </c>
      <c r="B833" s="25" t="s">
        <v>36</v>
      </c>
      <c r="C833" s="25">
        <f>222+123</f>
        <v>345</v>
      </c>
      <c r="D833" s="25">
        <v>10</v>
      </c>
      <c r="E833" s="37">
        <v>44494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7</v>
      </c>
      <c r="B834" s="25" t="s">
        <v>36</v>
      </c>
      <c r="C834" s="25">
        <f>23.8+55.2</f>
        <v>79</v>
      </c>
      <c r="D834" s="25">
        <v>30</v>
      </c>
      <c r="E834" s="37">
        <v>44494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373</v>
      </c>
      <c r="B835" s="25" t="s">
        <v>36</v>
      </c>
      <c r="C835" s="25">
        <v>26.2</v>
      </c>
      <c r="D835" s="25">
        <v>30</v>
      </c>
      <c r="E835" s="37">
        <v>44494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15245</v>
      </c>
      <c r="B836" s="25" t="s">
        <v>36</v>
      </c>
      <c r="C836" s="25">
        <v>33</v>
      </c>
      <c r="D836" s="25">
        <v>30</v>
      </c>
      <c r="E836" s="37">
        <v>44495</v>
      </c>
      <c r="G836" s="25"/>
      <c r="H836" s="56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 t="s">
        <v>15223</v>
      </c>
      <c r="B837" s="25" t="s">
        <v>36</v>
      </c>
      <c r="C837" s="25">
        <f>58-32</f>
        <v>26</v>
      </c>
      <c r="D837" s="25">
        <v>30</v>
      </c>
      <c r="E837" s="37">
        <v>44495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 t="s">
        <v>63</v>
      </c>
      <c r="B838" s="25" t="s">
        <v>36</v>
      </c>
      <c r="C838" s="25">
        <v>60</v>
      </c>
      <c r="D838" s="25">
        <v>30</v>
      </c>
      <c r="E838" s="37">
        <v>44495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15223</v>
      </c>
      <c r="B839" s="25" t="s">
        <v>36</v>
      </c>
      <c r="C839" s="25">
        <v>15.4</v>
      </c>
      <c r="D839" s="25">
        <v>30</v>
      </c>
      <c r="E839" s="37">
        <v>44496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15245</v>
      </c>
      <c r="B840" s="25" t="s">
        <v>36</v>
      </c>
      <c r="C840" s="25">
        <v>28.4</v>
      </c>
      <c r="D840" s="25">
        <v>30</v>
      </c>
      <c r="E840" s="37">
        <v>44496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15207</v>
      </c>
      <c r="B842" s="25" t="s">
        <v>324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284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15280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15280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198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105</v>
      </c>
      <c r="D869" s="25">
        <v>12</v>
      </c>
      <c r="E869" s="37">
        <v>44491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75</v>
      </c>
      <c r="D870" s="25">
        <v>12</v>
      </c>
      <c r="E870" s="37">
        <v>44489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15268</v>
      </c>
      <c r="C871" s="25">
        <v>63</v>
      </c>
      <c r="D871" s="25">
        <v>61</v>
      </c>
      <c r="E871" s="37">
        <v>44487</v>
      </c>
      <c r="F871" t="s">
        <v>15271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239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15215</v>
      </c>
      <c r="B873" s="25" t="s">
        <v>15241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15215</v>
      </c>
      <c r="B874" s="25" t="s">
        <v>15242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340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340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360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360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15245</v>
      </c>
      <c r="B879" s="25" t="s">
        <v>15373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15155</v>
      </c>
      <c r="B880" s="25" t="s">
        <v>15281</v>
      </c>
      <c r="C880" s="25">
        <v>15.2</v>
      </c>
      <c r="D880" s="25">
        <v>12</v>
      </c>
      <c r="E880" s="37">
        <v>44427</v>
      </c>
      <c r="F880" t="s">
        <v>15152</v>
      </c>
      <c r="G880" s="55" t="s">
        <v>87</v>
      </c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15155</v>
      </c>
      <c r="B881" s="25" t="s">
        <v>15281</v>
      </c>
      <c r="C881" s="25">
        <v>101</v>
      </c>
      <c r="D881" s="25">
        <v>12</v>
      </c>
      <c r="E881" s="37">
        <v>44428</v>
      </c>
      <c r="F881" t="s">
        <v>15152</v>
      </c>
      <c r="G881" s="55" t="s">
        <v>87</v>
      </c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15155</v>
      </c>
      <c r="B882" s="25" t="s">
        <v>15281</v>
      </c>
      <c r="C882" s="25">
        <v>11.5</v>
      </c>
      <c r="D882" s="25">
        <v>12</v>
      </c>
      <c r="E882" s="37">
        <v>44428</v>
      </c>
      <c r="F882" t="s">
        <v>15152</v>
      </c>
      <c r="G882" s="55" t="s">
        <v>87</v>
      </c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15155</v>
      </c>
      <c r="B883" s="25" t="s">
        <v>15281</v>
      </c>
      <c r="C883" s="25">
        <v>97</v>
      </c>
      <c r="D883" s="25">
        <v>12</v>
      </c>
      <c r="E883" s="37">
        <v>44428</v>
      </c>
      <c r="F883" t="s">
        <v>15152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74</v>
      </c>
      <c r="B884" s="25" t="s">
        <v>15281</v>
      </c>
      <c r="C884" s="25">
        <v>5</v>
      </c>
      <c r="D884" s="25">
        <v>22</v>
      </c>
      <c r="E884" s="37">
        <v>44428</v>
      </c>
      <c r="F884" t="s">
        <v>72</v>
      </c>
      <c r="G884" s="55" t="s">
        <v>73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74</v>
      </c>
      <c r="B885" s="25" t="s">
        <v>15281</v>
      </c>
      <c r="C885" s="25">
        <v>20</v>
      </c>
      <c r="D885" s="25">
        <v>22</v>
      </c>
      <c r="E885" s="37">
        <v>44428</v>
      </c>
      <c r="F885" t="s">
        <v>72</v>
      </c>
      <c r="G885" s="55" t="s">
        <v>73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15155</v>
      </c>
      <c r="B886" s="25" t="s">
        <v>15281</v>
      </c>
      <c r="C886" s="25">
        <v>45</v>
      </c>
      <c r="D886" s="25">
        <v>12</v>
      </c>
      <c r="E886" s="37">
        <v>44431</v>
      </c>
      <c r="F886" t="s">
        <v>15152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15155</v>
      </c>
      <c r="B887" s="25" t="s">
        <v>15281</v>
      </c>
      <c r="C887" s="25">
        <v>220</v>
      </c>
      <c r="D887" s="25">
        <v>12</v>
      </c>
      <c r="E887" s="37">
        <v>44433</v>
      </c>
      <c r="F887" t="s">
        <v>15152</v>
      </c>
      <c r="G887" s="55" t="s">
        <v>87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15155</v>
      </c>
      <c r="B888" s="25" t="s">
        <v>15281</v>
      </c>
      <c r="C888" s="25">
        <v>30</v>
      </c>
      <c r="D888" s="25">
        <v>12</v>
      </c>
      <c r="E888" s="37">
        <v>44433</v>
      </c>
      <c r="F888" t="s">
        <v>15152</v>
      </c>
      <c r="G888" s="55" t="s">
        <v>87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15155</v>
      </c>
      <c r="B889" s="25" t="s">
        <v>15281</v>
      </c>
      <c r="C889" s="25">
        <v>85.2</v>
      </c>
      <c r="D889" s="25">
        <v>12</v>
      </c>
      <c r="E889" s="37">
        <v>44433</v>
      </c>
      <c r="F889" t="s">
        <v>15152</v>
      </c>
      <c r="G889" s="55" t="s">
        <v>87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15155</v>
      </c>
      <c r="B890" s="25" t="s">
        <v>15281</v>
      </c>
      <c r="C890" s="25">
        <v>140</v>
      </c>
      <c r="D890" s="25">
        <v>12</v>
      </c>
      <c r="E890" s="37">
        <v>44433</v>
      </c>
      <c r="F890" t="s">
        <v>15152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15155</v>
      </c>
      <c r="B891" s="25" t="s">
        <v>15281</v>
      </c>
      <c r="C891" s="25">
        <v>250</v>
      </c>
      <c r="D891" s="25">
        <v>12</v>
      </c>
      <c r="E891" s="37">
        <v>44433</v>
      </c>
      <c r="F891" t="s">
        <v>15152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15155</v>
      </c>
      <c r="B892" s="25" t="s">
        <v>15281</v>
      </c>
      <c r="C892" s="25">
        <v>1260</v>
      </c>
      <c r="D892" s="25">
        <v>12</v>
      </c>
      <c r="E892" s="37">
        <v>44434</v>
      </c>
      <c r="F892" t="s">
        <v>15152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15155</v>
      </c>
      <c r="B893" s="25" t="s">
        <v>15281</v>
      </c>
      <c r="C893" s="25">
        <v>28.5</v>
      </c>
      <c r="D893" s="25">
        <v>12</v>
      </c>
      <c r="E893" s="37">
        <v>44435</v>
      </c>
      <c r="F893" t="s">
        <v>15152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15155</v>
      </c>
      <c r="B894" s="25" t="s">
        <v>15281</v>
      </c>
      <c r="C894" s="25">
        <v>155</v>
      </c>
      <c r="D894" s="25">
        <v>12</v>
      </c>
      <c r="E894" s="37">
        <v>44435</v>
      </c>
      <c r="F894" t="s">
        <v>15152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15155</v>
      </c>
      <c r="B895" s="25" t="s">
        <v>15281</v>
      </c>
      <c r="C895" s="25">
        <v>80</v>
      </c>
      <c r="D895" s="25">
        <v>12</v>
      </c>
      <c r="E895" s="37">
        <v>44438</v>
      </c>
      <c r="F895" t="s">
        <v>15152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15155</v>
      </c>
      <c r="B896" s="25" t="s">
        <v>15281</v>
      </c>
      <c r="C896" s="25">
        <v>47.5</v>
      </c>
      <c r="D896" s="25">
        <v>12</v>
      </c>
      <c r="E896" s="37">
        <v>44439</v>
      </c>
      <c r="F896" t="s">
        <v>15152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15155</v>
      </c>
      <c r="B897" s="25" t="s">
        <v>15281</v>
      </c>
      <c r="C897" s="25">
        <v>1048</v>
      </c>
      <c r="D897" s="25">
        <v>12</v>
      </c>
      <c r="E897" s="37">
        <v>44439</v>
      </c>
      <c r="F897" t="s">
        <v>15152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350</v>
      </c>
      <c r="B898" s="25" t="s">
        <v>15281</v>
      </c>
      <c r="C898" s="25">
        <v>28</v>
      </c>
      <c r="D898" s="25">
        <v>10</v>
      </c>
      <c r="E898" s="37">
        <v>44439</v>
      </c>
      <c r="F898" t="s">
        <v>25</v>
      </c>
      <c r="G898" s="55" t="s">
        <v>76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15155</v>
      </c>
      <c r="B899" s="25" t="s">
        <v>15281</v>
      </c>
      <c r="C899" s="25">
        <v>1770</v>
      </c>
      <c r="D899" s="25">
        <v>12</v>
      </c>
      <c r="E899" s="37">
        <v>44440</v>
      </c>
      <c r="F899" t="s">
        <v>15152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15155</v>
      </c>
      <c r="B900" s="25" t="s">
        <v>15281</v>
      </c>
      <c r="C900" s="25">
        <v>20</v>
      </c>
      <c r="D900" s="25">
        <v>12</v>
      </c>
      <c r="E900" s="37">
        <v>44441</v>
      </c>
      <c r="F900" t="s">
        <v>15152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88</v>
      </c>
      <c r="B901" s="25" t="s">
        <v>15281</v>
      </c>
      <c r="C901" s="25">
        <v>23.5</v>
      </c>
      <c r="D901" s="25">
        <v>30</v>
      </c>
      <c r="E901" s="37">
        <v>44441</v>
      </c>
      <c r="F901" t="s">
        <v>25</v>
      </c>
      <c r="G901" s="55" t="s">
        <v>76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15155</v>
      </c>
      <c r="B902" s="25" t="s">
        <v>15281</v>
      </c>
      <c r="C902" s="25">
        <v>611.5</v>
      </c>
      <c r="D902" s="25">
        <v>12</v>
      </c>
      <c r="E902" s="37">
        <v>44445</v>
      </c>
      <c r="F902" t="s">
        <v>15152</v>
      </c>
      <c r="G902" s="55" t="s">
        <v>87</v>
      </c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15155</v>
      </c>
      <c r="B903" s="25" t="s">
        <v>15281</v>
      </c>
      <c r="C903" s="25">
        <v>467</v>
      </c>
      <c r="D903" s="25">
        <v>12</v>
      </c>
      <c r="E903" s="37">
        <v>44446</v>
      </c>
      <c r="F903" t="s">
        <v>15152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15155</v>
      </c>
      <c r="B904" s="25" t="s">
        <v>15281</v>
      </c>
      <c r="C904" s="25">
        <v>296</v>
      </c>
      <c r="D904" s="25">
        <v>12</v>
      </c>
      <c r="E904" s="37">
        <v>44447</v>
      </c>
      <c r="F904" t="s">
        <v>15152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15155</v>
      </c>
      <c r="B905" s="25" t="s">
        <v>15281</v>
      </c>
      <c r="C905" s="25">
        <v>480</v>
      </c>
      <c r="D905" s="25">
        <v>12</v>
      </c>
      <c r="E905" s="37">
        <v>44447</v>
      </c>
      <c r="F905" t="s">
        <v>15152</v>
      </c>
      <c r="G905" s="55" t="s">
        <v>87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63</v>
      </c>
      <c r="B906" s="25" t="s">
        <v>15281</v>
      </c>
      <c r="C906" s="25">
        <v>25</v>
      </c>
      <c r="D906" s="25">
        <v>12</v>
      </c>
      <c r="E906" s="37">
        <v>44447</v>
      </c>
      <c r="F906" t="s">
        <v>15148</v>
      </c>
      <c r="G906" s="55" t="s">
        <v>15148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15155</v>
      </c>
      <c r="B907" s="25" t="s">
        <v>15281</v>
      </c>
      <c r="C907" s="25">
        <v>915</v>
      </c>
      <c r="D907" s="25">
        <v>12</v>
      </c>
      <c r="E907" s="37">
        <v>44448</v>
      </c>
      <c r="F907" t="s">
        <v>15152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15155</v>
      </c>
      <c r="B908" s="25" t="s">
        <v>15281</v>
      </c>
      <c r="C908" s="25">
        <v>522</v>
      </c>
      <c r="D908" s="25">
        <v>12</v>
      </c>
      <c r="E908" s="37">
        <v>44452</v>
      </c>
      <c r="F908" t="s">
        <v>15152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63</v>
      </c>
      <c r="B909" s="25" t="s">
        <v>15281</v>
      </c>
      <c r="C909" s="25">
        <v>7</v>
      </c>
      <c r="D909" s="25">
        <v>12</v>
      </c>
      <c r="E909" s="37">
        <v>44452</v>
      </c>
      <c r="F909" t="s">
        <v>15148</v>
      </c>
      <c r="G909" s="55" t="s">
        <v>15148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15281</v>
      </c>
      <c r="C910" s="25">
        <v>52</v>
      </c>
      <c r="D910" s="25">
        <v>12</v>
      </c>
      <c r="E910" s="37">
        <v>44452</v>
      </c>
      <c r="F910" t="s">
        <v>15148</v>
      </c>
      <c r="G910" s="55" t="s">
        <v>15148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74</v>
      </c>
      <c r="B911" s="25" t="s">
        <v>15281</v>
      </c>
      <c r="C911" s="25">
        <v>9</v>
      </c>
      <c r="D911" s="25">
        <v>22</v>
      </c>
      <c r="E911" s="37">
        <v>44454</v>
      </c>
      <c r="F911" t="s">
        <v>72</v>
      </c>
      <c r="G911" s="55" t="s">
        <v>73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74</v>
      </c>
      <c r="B912" s="25" t="s">
        <v>15281</v>
      </c>
      <c r="C912" s="25">
        <v>25</v>
      </c>
      <c r="D912" s="25">
        <v>22</v>
      </c>
      <c r="E912" s="37">
        <v>44454</v>
      </c>
      <c r="F912" t="s">
        <v>72</v>
      </c>
      <c r="G912" s="55" t="s">
        <v>73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350</v>
      </c>
      <c r="B913" s="25" t="s">
        <v>15281</v>
      </c>
      <c r="C913" s="25">
        <v>1.6</v>
      </c>
      <c r="D913" s="25">
        <v>10</v>
      </c>
      <c r="E913" s="37">
        <v>44454</v>
      </c>
      <c r="F913" t="s">
        <v>25</v>
      </c>
      <c r="G913" s="55" t="s">
        <v>76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74</v>
      </c>
      <c r="B914" s="25" t="s">
        <v>15281</v>
      </c>
      <c r="C914" s="25">
        <v>20</v>
      </c>
      <c r="D914" s="25">
        <v>22</v>
      </c>
      <c r="E914" s="37">
        <v>44456</v>
      </c>
      <c r="F914" t="s">
        <v>72</v>
      </c>
      <c r="G914" s="55" t="s">
        <v>73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349</v>
      </c>
      <c r="B915" s="25" t="s">
        <v>15281</v>
      </c>
      <c r="C915" s="25">
        <v>42</v>
      </c>
      <c r="D915" s="25">
        <v>10</v>
      </c>
      <c r="E915" s="37">
        <v>44456</v>
      </c>
      <c r="F915" t="s">
        <v>25</v>
      </c>
      <c r="G915" s="55" t="s">
        <v>76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15155</v>
      </c>
      <c r="B916" s="25" t="s">
        <v>15281</v>
      </c>
      <c r="C916" s="25">
        <v>470</v>
      </c>
      <c r="D916" s="25">
        <v>12</v>
      </c>
      <c r="E916" s="37">
        <v>44459</v>
      </c>
      <c r="F916" t="s">
        <v>15152</v>
      </c>
      <c r="G916" s="55" t="s">
        <v>87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56</v>
      </c>
      <c r="B917" s="25" t="s">
        <v>15281</v>
      </c>
      <c r="C917" s="25">
        <v>25</v>
      </c>
      <c r="D917" s="25">
        <v>22</v>
      </c>
      <c r="E917" s="37">
        <v>44428</v>
      </c>
      <c r="F917" t="s">
        <v>61</v>
      </c>
      <c r="G917" s="25" t="s">
        <v>91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88</v>
      </c>
      <c r="B918" s="25" t="s">
        <v>15281</v>
      </c>
      <c r="C918" s="25">
        <v>33</v>
      </c>
      <c r="D918" s="25">
        <v>30</v>
      </c>
      <c r="E918" s="37">
        <v>44463</v>
      </c>
      <c r="F918" t="s">
        <v>25</v>
      </c>
      <c r="G918" s="25" t="s">
        <v>76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15281</v>
      </c>
      <c r="C919" s="25">
        <v>91.5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15281</v>
      </c>
      <c r="C920" s="25">
        <v>191</v>
      </c>
      <c r="D920" s="25">
        <v>30</v>
      </c>
      <c r="E920" s="37">
        <v>44466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15281</v>
      </c>
      <c r="C921" s="25">
        <v>181</v>
      </c>
      <c r="D921" s="25">
        <v>30</v>
      </c>
      <c r="E921" s="37">
        <v>44467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15155</v>
      </c>
      <c r="B922" s="25" t="s">
        <v>15281</v>
      </c>
      <c r="C922" s="25">
        <v>128</v>
      </c>
      <c r="D922" s="25">
        <v>12</v>
      </c>
      <c r="E922" s="37">
        <v>44469</v>
      </c>
      <c r="F922" t="s">
        <v>15152</v>
      </c>
      <c r="G922" s="25" t="s">
        <v>87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15186</v>
      </c>
      <c r="B923" s="25" t="s">
        <v>15281</v>
      </c>
      <c r="C923" s="25">
        <v>10</v>
      </c>
      <c r="D923" s="25">
        <v>10</v>
      </c>
      <c r="E923" s="37">
        <v>44469</v>
      </c>
      <c r="F923" t="s">
        <v>25</v>
      </c>
      <c r="G923" s="25" t="s">
        <v>76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15281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15281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15281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15281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15238</v>
      </c>
      <c r="C928" s="25">
        <v>136</v>
      </c>
      <c r="D928" s="25">
        <v>63</v>
      </c>
      <c r="E928" s="37">
        <v>44480</v>
      </c>
      <c r="F928" t="s">
        <v>15239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220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220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41</v>
      </c>
      <c r="B931" s="25" t="s">
        <v>75</v>
      </c>
      <c r="C931" s="25">
        <v>90</v>
      </c>
      <c r="D931" s="25">
        <v>10</v>
      </c>
      <c r="E931" s="37">
        <v>44474</v>
      </c>
      <c r="F931" t="s">
        <v>177</v>
      </c>
      <c r="G931" s="55" t="s">
        <v>178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41</v>
      </c>
      <c r="B932" s="25" t="s">
        <v>75</v>
      </c>
      <c r="C932" s="25">
        <v>35.6</v>
      </c>
      <c r="D932" s="25">
        <v>10</v>
      </c>
      <c r="E932" s="37">
        <v>44474</v>
      </c>
      <c r="F932" t="s">
        <v>177</v>
      </c>
      <c r="G932" s="55" t="s">
        <v>178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41</v>
      </c>
      <c r="B933" s="25" t="s">
        <v>75</v>
      </c>
      <c r="C933" s="25">
        <v>97</v>
      </c>
      <c r="D933" s="25">
        <v>10</v>
      </c>
      <c r="E933" s="37">
        <v>44475</v>
      </c>
      <c r="F933" t="s">
        <v>177</v>
      </c>
      <c r="G933" s="55" t="s">
        <v>178</v>
      </c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41</v>
      </c>
      <c r="B934" s="25" t="s">
        <v>75</v>
      </c>
      <c r="C934" s="25">
        <v>153</v>
      </c>
      <c r="D934" s="25">
        <v>10</v>
      </c>
      <c r="E934" s="37">
        <v>44476</v>
      </c>
      <c r="F934" t="s">
        <v>177</v>
      </c>
      <c r="G934" s="55" t="s">
        <v>178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7</v>
      </c>
      <c r="B935" s="25" t="s">
        <v>75</v>
      </c>
      <c r="C935" s="25">
        <v>90.6</v>
      </c>
      <c r="D935" s="25">
        <v>30</v>
      </c>
      <c r="E935" s="37">
        <v>44427</v>
      </c>
      <c r="G935" s="55"/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75</v>
      </c>
      <c r="D936" s="25">
        <v>10</v>
      </c>
      <c r="E936" s="37">
        <v>44428</v>
      </c>
      <c r="F936" t="s">
        <v>25</v>
      </c>
      <c r="G936" s="55" t="s">
        <v>76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0</v>
      </c>
      <c r="D937" s="25">
        <v>10</v>
      </c>
      <c r="E937" s="37">
        <v>44428</v>
      </c>
      <c r="F937" t="s">
        <v>25</v>
      </c>
      <c r="G937" s="55" t="s">
        <v>76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9</v>
      </c>
      <c r="B938" s="25" t="s">
        <v>75</v>
      </c>
      <c r="C938" s="25">
        <v>0</v>
      </c>
      <c r="D938" s="25">
        <v>10</v>
      </c>
      <c r="E938" s="37">
        <v>44431</v>
      </c>
      <c r="F938" t="s">
        <v>25</v>
      </c>
      <c r="G938" s="55" t="s">
        <v>76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127</v>
      </c>
      <c r="B939" s="25" t="s">
        <v>75</v>
      </c>
      <c r="C939" s="25">
        <v>30</v>
      </c>
      <c r="D939" s="25">
        <v>10</v>
      </c>
      <c r="E939" s="37">
        <v>44433</v>
      </c>
      <c r="F939" t="s">
        <v>25</v>
      </c>
      <c r="G939" s="5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74</v>
      </c>
      <c r="B940" s="25" t="s">
        <v>75</v>
      </c>
      <c r="C940" s="25">
        <v>30</v>
      </c>
      <c r="D940" s="25">
        <v>12</v>
      </c>
      <c r="E940" s="37">
        <v>44435</v>
      </c>
      <c r="F940" t="s">
        <v>39</v>
      </c>
      <c r="G940" s="55" t="s">
        <v>95</v>
      </c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</v>
      </c>
      <c r="B941" s="25" t="s">
        <v>75</v>
      </c>
      <c r="C941" s="25">
        <v>200</v>
      </c>
      <c r="D941" s="25">
        <v>30</v>
      </c>
      <c r="E941" s="37">
        <v>44435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77</v>
      </c>
      <c r="B942" s="25" t="s">
        <v>75</v>
      </c>
      <c r="C942" s="25">
        <v>101</v>
      </c>
      <c r="D942" s="25">
        <v>30</v>
      </c>
      <c r="E942" s="37">
        <v>44438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7</v>
      </c>
      <c r="B943" s="25" t="s">
        <v>75</v>
      </c>
      <c r="C943" s="25">
        <v>53</v>
      </c>
      <c r="D943" s="25">
        <v>30</v>
      </c>
      <c r="E943" s="37">
        <v>44439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88</v>
      </c>
      <c r="B944" s="25" t="s">
        <v>75</v>
      </c>
      <c r="C944" s="25">
        <v>33</v>
      </c>
      <c r="D944" s="25">
        <v>10</v>
      </c>
      <c r="E944" s="37">
        <v>44439</v>
      </c>
      <c r="F944" t="s">
        <v>25</v>
      </c>
      <c r="G944" s="55" t="s">
        <v>76</v>
      </c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</v>
      </c>
      <c r="B945" s="25" t="s">
        <v>75</v>
      </c>
      <c r="C945" s="25">
        <v>35.000000000000007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77</v>
      </c>
      <c r="B946" s="25" t="s">
        <v>75</v>
      </c>
      <c r="C946" s="25">
        <v>36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7</v>
      </c>
      <c r="B947" s="25" t="s">
        <v>75</v>
      </c>
      <c r="C947" s="25">
        <v>102</v>
      </c>
      <c r="D947" s="25">
        <v>30</v>
      </c>
      <c r="E947" s="37">
        <v>44440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9</v>
      </c>
      <c r="B948" s="25" t="s">
        <v>75</v>
      </c>
      <c r="C948" s="25">
        <v>34.4</v>
      </c>
      <c r="D948" s="25">
        <v>10</v>
      </c>
      <c r="E948" s="37">
        <v>44440</v>
      </c>
      <c r="F948" t="s">
        <v>25</v>
      </c>
      <c r="G948" s="55" t="s">
        <v>76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127</v>
      </c>
      <c r="B949" s="25" t="s">
        <v>75</v>
      </c>
      <c r="C949" s="25">
        <v>30.4</v>
      </c>
      <c r="D949" s="25">
        <v>10</v>
      </c>
      <c r="E949" s="37">
        <v>44440</v>
      </c>
      <c r="F949" t="s">
        <v>25</v>
      </c>
      <c r="G949" s="5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9</v>
      </c>
      <c r="B950" s="25" t="s">
        <v>75</v>
      </c>
      <c r="C950" s="25">
        <v>28</v>
      </c>
      <c r="D950" s="25">
        <v>10</v>
      </c>
      <c r="E950" s="37">
        <v>44441</v>
      </c>
      <c r="F950" t="s">
        <v>25</v>
      </c>
      <c r="G950" s="55" t="s">
        <v>76</v>
      </c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88</v>
      </c>
      <c r="B951" s="25" t="s">
        <v>75</v>
      </c>
      <c r="C951" s="25">
        <v>33.5</v>
      </c>
      <c r="D951" s="25">
        <v>10</v>
      </c>
      <c r="E951" s="37">
        <v>44441</v>
      </c>
      <c r="F951" t="s">
        <v>25</v>
      </c>
      <c r="G951" s="55" t="s">
        <v>76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39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7</v>
      </c>
      <c r="B953" s="25" t="s">
        <v>75</v>
      </c>
      <c r="C953" s="25">
        <v>65</v>
      </c>
      <c r="D953" s="25">
        <v>30</v>
      </c>
      <c r="E953" s="37">
        <v>44442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117</v>
      </c>
      <c r="B954" s="25" t="s">
        <v>75</v>
      </c>
      <c r="C954" s="25">
        <v>23</v>
      </c>
      <c r="D954" s="25">
        <v>10</v>
      </c>
      <c r="E954" s="37">
        <v>44442</v>
      </c>
      <c r="F954" t="s">
        <v>25</v>
      </c>
      <c r="G954" s="55" t="s">
        <v>76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56</v>
      </c>
      <c r="B955" s="25" t="s">
        <v>75</v>
      </c>
      <c r="C955" s="25">
        <v>18</v>
      </c>
      <c r="D955" s="25">
        <v>10</v>
      </c>
      <c r="E955" s="37">
        <v>44442</v>
      </c>
      <c r="F955" t="s">
        <v>25</v>
      </c>
      <c r="G955" s="55" t="s">
        <v>76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88</v>
      </c>
      <c r="B956" s="25" t="s">
        <v>222</v>
      </c>
      <c r="C956" s="25">
        <v>87.2</v>
      </c>
      <c r="D956" s="25">
        <v>10</v>
      </c>
      <c r="E956" s="37">
        <v>44442</v>
      </c>
      <c r="F956" t="s">
        <v>25</v>
      </c>
      <c r="G956" s="55" t="s">
        <v>76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7</v>
      </c>
      <c r="B957" s="25" t="s">
        <v>75</v>
      </c>
      <c r="C957" s="25">
        <v>29.5</v>
      </c>
      <c r="D957" s="25">
        <v>30</v>
      </c>
      <c r="E957" s="37">
        <v>44445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88</v>
      </c>
      <c r="B958" s="25" t="s">
        <v>75</v>
      </c>
      <c r="C958" s="25">
        <v>47</v>
      </c>
      <c r="D958" s="25">
        <v>10</v>
      </c>
      <c r="E958" s="37">
        <v>44445</v>
      </c>
      <c r="F958" t="s">
        <v>25</v>
      </c>
      <c r="G958" s="55" t="s">
        <v>76</v>
      </c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37</v>
      </c>
      <c r="B959" s="25" t="s">
        <v>75</v>
      </c>
      <c r="C959" s="25">
        <v>77.5</v>
      </c>
      <c r="D959" s="25">
        <v>10</v>
      </c>
      <c r="E959" s="37">
        <v>44445</v>
      </c>
      <c r="F959" t="s">
        <v>25</v>
      </c>
      <c r="G959" s="55" t="s">
        <v>76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127</v>
      </c>
      <c r="B960" s="25" t="s">
        <v>75</v>
      </c>
      <c r="C960" s="25">
        <v>40</v>
      </c>
      <c r="D960" s="25">
        <v>10</v>
      </c>
      <c r="E960" s="37">
        <v>44446</v>
      </c>
      <c r="F960" t="s">
        <v>177</v>
      </c>
      <c r="G960" s="55" t="s">
        <v>36</v>
      </c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8</v>
      </c>
      <c r="B961" s="25" t="s">
        <v>75</v>
      </c>
      <c r="C961" s="25">
        <v>201.6</v>
      </c>
      <c r="D961" s="25">
        <v>10</v>
      </c>
      <c r="E961" s="37">
        <v>44446</v>
      </c>
      <c r="F961" t="s">
        <v>25</v>
      </c>
      <c r="G961" s="55" t="s">
        <v>76</v>
      </c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63</v>
      </c>
      <c r="B962" s="25" t="s">
        <v>75</v>
      </c>
      <c r="C962" s="25">
        <v>32</v>
      </c>
      <c r="D962" s="25">
        <v>10</v>
      </c>
      <c r="E962" s="37">
        <v>44452</v>
      </c>
      <c r="F962" t="s">
        <v>25</v>
      </c>
      <c r="G962" s="55" t="s">
        <v>76</v>
      </c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63</v>
      </c>
      <c r="B963" s="25" t="s">
        <v>75</v>
      </c>
      <c r="C963" s="25">
        <v>12.600000000000001</v>
      </c>
      <c r="D963" s="25">
        <v>10</v>
      </c>
      <c r="E963" s="37">
        <v>44454</v>
      </c>
      <c r="F963" t="s">
        <v>25</v>
      </c>
      <c r="G963" s="55" t="s">
        <v>76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15155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15152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15147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127</v>
      </c>
      <c r="B966" s="25" t="s">
        <v>75</v>
      </c>
      <c r="C966" s="25">
        <v>160.5</v>
      </c>
      <c r="D966" s="25">
        <v>10</v>
      </c>
      <c r="E966" s="37">
        <v>44454</v>
      </c>
      <c r="F966" t="s">
        <v>25</v>
      </c>
      <c r="G966" s="55" t="s">
        <v>36</v>
      </c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350</v>
      </c>
      <c r="B967" s="25" t="s">
        <v>75</v>
      </c>
      <c r="C967" s="25">
        <v>24.400000000000006</v>
      </c>
      <c r="D967" s="25">
        <v>10</v>
      </c>
      <c r="E967" s="37">
        <v>44455</v>
      </c>
      <c r="F967" t="s">
        <v>25</v>
      </c>
      <c r="G967" s="55" t="s">
        <v>76</v>
      </c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15208</v>
      </c>
      <c r="B968" s="25" t="s">
        <v>75</v>
      </c>
      <c r="C968" s="25">
        <v>33</v>
      </c>
      <c r="D968" s="25">
        <v>10</v>
      </c>
      <c r="E968" s="37">
        <v>44456</v>
      </c>
      <c r="F968" t="s">
        <v>25</v>
      </c>
      <c r="G968" s="55" t="s">
        <v>76</v>
      </c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7</v>
      </c>
      <c r="B969" s="25" t="s">
        <v>75</v>
      </c>
      <c r="C969" s="25">
        <v>77</v>
      </c>
      <c r="D969" s="25">
        <v>30</v>
      </c>
      <c r="E969" s="37">
        <v>44456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15198</v>
      </c>
      <c r="B970" s="25" t="s">
        <v>75</v>
      </c>
      <c r="C970" s="25">
        <v>24</v>
      </c>
      <c r="D970" s="25">
        <v>22</v>
      </c>
      <c r="E970" s="37">
        <v>44459</v>
      </c>
      <c r="F970" t="s">
        <v>61</v>
      </c>
      <c r="G970" s="55" t="s">
        <v>91</v>
      </c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350</v>
      </c>
      <c r="B971" s="25" t="s">
        <v>222</v>
      </c>
      <c r="C971" s="25">
        <v>1.4</v>
      </c>
      <c r="D971" s="25">
        <v>10</v>
      </c>
      <c r="E971" s="37">
        <v>44456</v>
      </c>
      <c r="F971" t="s">
        <v>25</v>
      </c>
      <c r="G971" s="55" t="s">
        <v>76</v>
      </c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310</v>
      </c>
      <c r="B972" s="25" t="s">
        <v>75</v>
      </c>
      <c r="C972" s="25">
        <v>151.5</v>
      </c>
      <c r="D972" s="25">
        <v>10</v>
      </c>
      <c r="E972" s="37">
        <v>44456</v>
      </c>
      <c r="F972" t="s">
        <v>25</v>
      </c>
      <c r="G972" s="55" t="s">
        <v>76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9</v>
      </c>
      <c r="B973" s="25" t="s">
        <v>75</v>
      </c>
      <c r="C973" s="25">
        <v>0</v>
      </c>
      <c r="D973" s="25">
        <v>10</v>
      </c>
      <c r="E973" s="37">
        <v>44456</v>
      </c>
      <c r="F973" t="s">
        <v>25</v>
      </c>
      <c r="G973" s="55" t="s">
        <v>76</v>
      </c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127</v>
      </c>
      <c r="B974" s="25" t="s">
        <v>75</v>
      </c>
      <c r="C974" s="25">
        <v>6.4</v>
      </c>
      <c r="D974" s="25">
        <v>22</v>
      </c>
      <c r="E974" s="37">
        <v>44460</v>
      </c>
      <c r="F974" t="s">
        <v>305</v>
      </c>
      <c r="G974" s="55" t="s">
        <v>306</v>
      </c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15198</v>
      </c>
      <c r="B975" s="25" t="s">
        <v>75</v>
      </c>
      <c r="C975" s="25">
        <v>70</v>
      </c>
      <c r="D975" s="25">
        <v>10</v>
      </c>
      <c r="E975" s="37">
        <v>44459</v>
      </c>
      <c r="F975" t="s">
        <v>25</v>
      </c>
      <c r="G975" s="55" t="s">
        <v>76</v>
      </c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15198</v>
      </c>
      <c r="B976" s="25" t="s">
        <v>75</v>
      </c>
      <c r="C976" s="25">
        <v>175</v>
      </c>
      <c r="D976" s="25">
        <v>10</v>
      </c>
      <c r="E976" s="37">
        <v>44459</v>
      </c>
      <c r="F976" t="s">
        <v>25</v>
      </c>
      <c r="G976" s="55" t="s">
        <v>76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374</v>
      </c>
      <c r="B977" s="25" t="s">
        <v>75</v>
      </c>
      <c r="C977" s="25">
        <v>12.1</v>
      </c>
      <c r="D977" s="25">
        <v>10</v>
      </c>
      <c r="E977" s="37">
        <v>44459</v>
      </c>
      <c r="F977" t="s">
        <v>25</v>
      </c>
      <c r="G977" s="55" t="s">
        <v>76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127</v>
      </c>
      <c r="B978" s="25" t="s">
        <v>75</v>
      </c>
      <c r="C978" s="25">
        <v>12</v>
      </c>
      <c r="D978" s="25">
        <v>22</v>
      </c>
      <c r="E978" s="37">
        <v>44461</v>
      </c>
      <c r="F978" t="s">
        <v>270</v>
      </c>
      <c r="G978" s="25" t="s">
        <v>36</v>
      </c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15207</v>
      </c>
      <c r="B979" s="25" t="s">
        <v>75</v>
      </c>
      <c r="C979" s="25">
        <v>4.4000000000000004</v>
      </c>
      <c r="D979" s="25">
        <v>10</v>
      </c>
      <c r="E979" s="37">
        <v>44460</v>
      </c>
      <c r="F979" t="s">
        <v>25</v>
      </c>
      <c r="G979" s="25" t="s">
        <v>76</v>
      </c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37</v>
      </c>
      <c r="B980" s="25" t="s">
        <v>75</v>
      </c>
      <c r="C980" s="25">
        <v>11.2</v>
      </c>
      <c r="D980" s="25">
        <v>10</v>
      </c>
      <c r="E980" s="37">
        <v>44460</v>
      </c>
      <c r="F980" t="s">
        <v>25</v>
      </c>
      <c r="G980" s="25" t="s">
        <v>76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15186</v>
      </c>
      <c r="B983" s="25" t="s">
        <v>222</v>
      </c>
      <c r="C983" s="25">
        <v>3.5</v>
      </c>
      <c r="D983" s="25">
        <v>10</v>
      </c>
      <c r="E983" s="37">
        <v>44461</v>
      </c>
      <c r="F983" t="s">
        <v>25</v>
      </c>
      <c r="G983" s="25" t="s">
        <v>76</v>
      </c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15204</v>
      </c>
      <c r="B984" s="25" t="s">
        <v>75</v>
      </c>
      <c r="C984" s="25">
        <v>18</v>
      </c>
      <c r="D984" s="25">
        <v>10</v>
      </c>
      <c r="E984" s="37">
        <v>44461</v>
      </c>
      <c r="F984" t="s">
        <v>25</v>
      </c>
      <c r="G984" s="25" t="s">
        <v>76</v>
      </c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377</v>
      </c>
      <c r="B985" s="25" t="s">
        <v>75</v>
      </c>
      <c r="C985" s="25">
        <v>24</v>
      </c>
      <c r="D985" s="25">
        <v>10</v>
      </c>
      <c r="E985" s="37">
        <v>44461</v>
      </c>
      <c r="F985" t="s">
        <v>25</v>
      </c>
      <c r="G985" s="25" t="s">
        <v>76</v>
      </c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9</v>
      </c>
      <c r="B986" s="25" t="s">
        <v>75</v>
      </c>
      <c r="C986" s="25">
        <v>46</v>
      </c>
      <c r="D986" s="25">
        <v>10</v>
      </c>
      <c r="E986" s="37">
        <v>44462</v>
      </c>
      <c r="F986" t="s">
        <v>25</v>
      </c>
      <c r="G986" s="25" t="s">
        <v>76</v>
      </c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9</v>
      </c>
      <c r="B988" s="25" t="s">
        <v>75</v>
      </c>
      <c r="C988" s="25">
        <v>63.5</v>
      </c>
      <c r="D988" s="25">
        <v>10</v>
      </c>
      <c r="E988" s="37">
        <v>44463</v>
      </c>
      <c r="F988" t="s">
        <v>25</v>
      </c>
      <c r="G988" s="25" t="s">
        <v>76</v>
      </c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88</v>
      </c>
      <c r="B990" s="25" t="s">
        <v>75</v>
      </c>
      <c r="C990" s="25">
        <v>40</v>
      </c>
      <c r="D990" s="25">
        <v>10</v>
      </c>
      <c r="E990" s="37">
        <v>44466</v>
      </c>
      <c r="F990" t="s">
        <v>25</v>
      </c>
      <c r="G990" s="25" t="s">
        <v>76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37</v>
      </c>
      <c r="B991" s="25" t="s">
        <v>75</v>
      </c>
      <c r="C991" s="25">
        <v>20.5</v>
      </c>
      <c r="D991" s="25">
        <v>22</v>
      </c>
      <c r="E991" s="37">
        <v>44459</v>
      </c>
      <c r="F991" t="s">
        <v>13</v>
      </c>
      <c r="G991" s="25" t="s">
        <v>20</v>
      </c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69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7</v>
      </c>
      <c r="B993" s="25" t="s">
        <v>75</v>
      </c>
      <c r="C993" s="25">
        <v>85.5</v>
      </c>
      <c r="D993" s="25">
        <v>30</v>
      </c>
      <c r="E993" s="37">
        <v>44467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9</v>
      </c>
      <c r="B994" s="25" t="s">
        <v>75</v>
      </c>
      <c r="C994" s="25">
        <v>19</v>
      </c>
      <c r="D994" s="25">
        <v>10</v>
      </c>
      <c r="E994" s="37">
        <v>44467</v>
      </c>
      <c r="F994" t="s">
        <v>25</v>
      </c>
      <c r="G994" s="25" t="s">
        <v>76</v>
      </c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349</v>
      </c>
      <c r="B995" s="25" t="s">
        <v>75</v>
      </c>
      <c r="C995" s="25">
        <v>9</v>
      </c>
      <c r="D995" s="25">
        <v>12</v>
      </c>
      <c r="E995" s="37">
        <v>44468</v>
      </c>
      <c r="F995" t="s">
        <v>15148</v>
      </c>
      <c r="G995" s="25" t="s">
        <v>36</v>
      </c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88</v>
      </c>
      <c r="B996" s="25" t="s">
        <v>75</v>
      </c>
      <c r="C996" s="25">
        <v>20</v>
      </c>
      <c r="D996" s="25">
        <v>10</v>
      </c>
      <c r="E996" s="37">
        <v>44467</v>
      </c>
      <c r="F996" t="s">
        <v>25</v>
      </c>
      <c r="G996" s="25" t="s">
        <v>76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37</v>
      </c>
      <c r="B997" s="25" t="s">
        <v>75</v>
      </c>
      <c r="C997" s="25">
        <v>13</v>
      </c>
      <c r="D997" s="25">
        <v>10</v>
      </c>
      <c r="E997" s="37">
        <v>44467</v>
      </c>
      <c r="F997" t="s">
        <v>25</v>
      </c>
      <c r="G997" s="25" t="s">
        <v>76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127</v>
      </c>
      <c r="B998" s="25" t="s">
        <v>75</v>
      </c>
      <c r="C998" s="25">
        <v>85.8</v>
      </c>
      <c r="D998" s="25">
        <v>10</v>
      </c>
      <c r="E998" s="37">
        <v>44468</v>
      </c>
      <c r="F998" t="s">
        <v>25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15185</v>
      </c>
      <c r="B999" s="25" t="s">
        <v>75</v>
      </c>
      <c r="C999" s="25">
        <v>12</v>
      </c>
      <c r="D999" s="25">
        <v>10</v>
      </c>
      <c r="E999" s="37">
        <v>44469</v>
      </c>
      <c r="F999" t="s">
        <v>25</v>
      </c>
      <c r="G999" s="25" t="s">
        <v>76</v>
      </c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77</v>
      </c>
      <c r="B1000" s="25" t="s">
        <v>75</v>
      </c>
      <c r="C1000" s="25">
        <v>78</v>
      </c>
      <c r="D1000" s="25">
        <v>30</v>
      </c>
      <c r="E1000" s="37">
        <v>44469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117</v>
      </c>
      <c r="B1001" s="25" t="s">
        <v>75</v>
      </c>
      <c r="C1001" s="25">
        <v>24</v>
      </c>
      <c r="D1001" s="25">
        <v>10</v>
      </c>
      <c r="E1001" s="37">
        <v>44469</v>
      </c>
      <c r="F1001" t="s">
        <v>25</v>
      </c>
      <c r="G1001" s="25" t="s">
        <v>76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70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75</v>
      </c>
      <c r="C1003" s="25">
        <v>93</v>
      </c>
      <c r="D1003" s="25">
        <v>70</v>
      </c>
      <c r="E1003" s="37">
        <v>44473</v>
      </c>
      <c r="F1003" t="s">
        <v>90</v>
      </c>
      <c r="G1003" s="25" t="s">
        <v>36</v>
      </c>
      <c r="H1003" s="25" t="str">
        <f>IFERROR(VLOOKUP(Tabelle1[[#This Row],[Artikelnr. (wenn vorhanden)]],Artikel!A:C,3,FALSE),Tabelle1[[#This Row],[Artikelnr. (wenn vorhanden)]])</f>
        <v>Diverses</v>
      </c>
    </row>
    <row r="1004" spans="1:8" x14ac:dyDescent="0.25">
      <c r="A1004" s="25" t="s">
        <v>59</v>
      </c>
      <c r="B1004" s="25" t="s">
        <v>75</v>
      </c>
      <c r="C1004" s="25">
        <v>26</v>
      </c>
      <c r="D1004" s="25">
        <v>70</v>
      </c>
      <c r="E1004" s="37">
        <v>44473</v>
      </c>
      <c r="F1004" t="s">
        <v>116</v>
      </c>
      <c r="G1004" s="25" t="s">
        <v>116</v>
      </c>
      <c r="H1004" s="25" t="str">
        <f>IFERROR(VLOOKUP(Tabelle1[[#This Row],[Artikelnr. (wenn vorhanden)]],Artikel!A:C,3,FALSE),Tabelle1[[#This Row],[Artikelnr. (wenn vorhanden)]])</f>
        <v>Diverses</v>
      </c>
    </row>
    <row r="1005" spans="1:8" x14ac:dyDescent="0.25">
      <c r="A1005" s="25" t="s">
        <v>59</v>
      </c>
      <c r="B1005" s="25" t="s">
        <v>75</v>
      </c>
      <c r="C1005" s="25">
        <v>49.7</v>
      </c>
      <c r="D1005" s="25">
        <v>70</v>
      </c>
      <c r="E1005" s="37">
        <v>44473</v>
      </c>
      <c r="F1005" t="s">
        <v>90</v>
      </c>
      <c r="G1005" s="25" t="s">
        <v>36</v>
      </c>
      <c r="H1005" s="25" t="str">
        <f>IFERROR(VLOOKUP(Tabelle1[[#This Row],[Artikelnr. (wenn vorhanden)]],Artikel!A:C,3,FALSE),Tabelle1[[#This Row],[Artikelnr. (wenn vorhanden)]])</f>
        <v>Diverses</v>
      </c>
    </row>
    <row r="1006" spans="1:8" x14ac:dyDescent="0.25">
      <c r="A1006" s="25" t="s">
        <v>350</v>
      </c>
      <c r="B1006" s="25" t="s">
        <v>75</v>
      </c>
      <c r="C1006" s="25">
        <v>65</v>
      </c>
      <c r="D1006" s="25">
        <v>12</v>
      </c>
      <c r="E1006" s="37">
        <v>44473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63</v>
      </c>
      <c r="B1007" s="25" t="s">
        <v>75</v>
      </c>
      <c r="C1007" s="25">
        <v>20</v>
      </c>
      <c r="D1007" s="25">
        <v>31</v>
      </c>
      <c r="E1007" s="37">
        <v>44473</v>
      </c>
      <c r="F1007" t="s">
        <v>187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37</v>
      </c>
      <c r="B1008" s="25" t="s">
        <v>75</v>
      </c>
      <c r="C1008" s="25">
        <v>11</v>
      </c>
      <c r="D1008" s="25">
        <v>10</v>
      </c>
      <c r="E1008" s="37">
        <v>44469</v>
      </c>
      <c r="F1008" t="s">
        <v>25</v>
      </c>
      <c r="G1008" s="25" t="s">
        <v>76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140</v>
      </c>
      <c r="B1009" s="25" t="s">
        <v>75</v>
      </c>
      <c r="C1009" s="25">
        <v>9.8000000000000007</v>
      </c>
      <c r="D1009" s="25">
        <v>70</v>
      </c>
      <c r="E1009" s="37">
        <v>44474</v>
      </c>
      <c r="F1009" t="s">
        <v>68</v>
      </c>
      <c r="G1009" s="25" t="s">
        <v>36</v>
      </c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59</v>
      </c>
      <c r="B1010" s="25" t="s">
        <v>75</v>
      </c>
      <c r="C1010" s="25">
        <v>15</v>
      </c>
      <c r="D1010" s="25">
        <v>70</v>
      </c>
      <c r="E1010" s="37">
        <v>44474</v>
      </c>
      <c r="F1010" t="s">
        <v>58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350</v>
      </c>
      <c r="B1011" s="25" t="s">
        <v>75</v>
      </c>
      <c r="C1011" s="25">
        <v>47</v>
      </c>
      <c r="D1011" s="25">
        <v>10</v>
      </c>
      <c r="E1011" s="37">
        <v>44473</v>
      </c>
      <c r="F1011" t="s">
        <v>25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63</v>
      </c>
      <c r="B1012" s="25" t="s">
        <v>75</v>
      </c>
      <c r="C1012" s="25">
        <v>180</v>
      </c>
      <c r="D1012" s="25">
        <v>10</v>
      </c>
      <c r="E1012" s="37">
        <v>44473</v>
      </c>
      <c r="F1012" t="s">
        <v>25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7</v>
      </c>
      <c r="B1013" s="25" t="s">
        <v>75</v>
      </c>
      <c r="C1013" s="25">
        <v>86</v>
      </c>
      <c r="D1013" s="25">
        <v>30</v>
      </c>
      <c r="E1013" s="37">
        <v>44473</v>
      </c>
      <c r="G1013" s="25"/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349</v>
      </c>
      <c r="B1014" s="25" t="s">
        <v>75</v>
      </c>
      <c r="C1014" s="25">
        <v>78.599999999999994</v>
      </c>
      <c r="D1014" s="25">
        <v>10</v>
      </c>
      <c r="E1014" s="37">
        <v>44474</v>
      </c>
      <c r="F1014" t="s">
        <v>25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75</v>
      </c>
      <c r="C1016" s="25">
        <v>80</v>
      </c>
      <c r="D1016" s="25">
        <v>70</v>
      </c>
      <c r="E1016" s="37">
        <v>44474</v>
      </c>
      <c r="F1016" t="s">
        <v>58</v>
      </c>
      <c r="G1016" s="25" t="s">
        <v>36</v>
      </c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59</v>
      </c>
      <c r="B1017" s="25" t="s">
        <v>75</v>
      </c>
      <c r="C1017" s="25">
        <v>6.8</v>
      </c>
      <c r="D1017" s="25">
        <v>70</v>
      </c>
      <c r="E1017" s="37">
        <v>44474</v>
      </c>
      <c r="F1017" t="s">
        <v>58</v>
      </c>
      <c r="G1017" s="25" t="s">
        <v>36</v>
      </c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70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8</v>
      </c>
      <c r="B1019" s="25" t="s">
        <v>75</v>
      </c>
      <c r="C1019" s="25">
        <v>10</v>
      </c>
      <c r="D1019" s="25">
        <v>10</v>
      </c>
      <c r="E1019" s="37">
        <v>44474</v>
      </c>
      <c r="F1019" t="s">
        <v>25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37</v>
      </c>
      <c r="B1020" s="25" t="s">
        <v>75</v>
      </c>
      <c r="C1020" s="25">
        <v>20</v>
      </c>
      <c r="D1020" s="25">
        <v>10</v>
      </c>
      <c r="E1020" s="37">
        <v>44474</v>
      </c>
      <c r="F1020" t="s">
        <v>25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127</v>
      </c>
      <c r="B1021" s="25" t="s">
        <v>75</v>
      </c>
      <c r="C1021" s="25">
        <v>122</v>
      </c>
      <c r="D1021" s="25">
        <v>10</v>
      </c>
      <c r="E1021" s="37">
        <v>44474</v>
      </c>
      <c r="F1021" t="s">
        <v>25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63</v>
      </c>
      <c r="B1023" s="25" t="s">
        <v>75</v>
      </c>
      <c r="C1023" s="25">
        <v>405</v>
      </c>
      <c r="D1023" s="25">
        <v>10</v>
      </c>
      <c r="E1023" s="37">
        <v>44475</v>
      </c>
      <c r="F1023" t="s">
        <v>25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7</v>
      </c>
      <c r="B1024" s="25" t="s">
        <v>75</v>
      </c>
      <c r="C1024" s="25">
        <v>69.900000000000006</v>
      </c>
      <c r="D1024" s="25">
        <v>30</v>
      </c>
      <c r="E1024" s="37">
        <v>44475</v>
      </c>
      <c r="G1024" s="25"/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37</v>
      </c>
      <c r="B1025" s="25" t="s">
        <v>75</v>
      </c>
      <c r="C1025" s="25">
        <v>22</v>
      </c>
      <c r="D1025" s="25">
        <v>10</v>
      </c>
      <c r="E1025" s="37">
        <v>44475</v>
      </c>
      <c r="F1025" t="s">
        <v>25</v>
      </c>
      <c r="G1025" s="25" t="s">
        <v>36</v>
      </c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59</v>
      </c>
      <c r="B1026" s="25" t="s">
        <v>75</v>
      </c>
      <c r="C1026" s="25">
        <v>29.2</v>
      </c>
      <c r="D1026" s="25">
        <v>70</v>
      </c>
      <c r="E1026" s="37">
        <v>44475</v>
      </c>
      <c r="F1026" t="s">
        <v>90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140</v>
      </c>
      <c r="B1027" s="25" t="s">
        <v>75</v>
      </c>
      <c r="C1027" s="25">
        <v>11</v>
      </c>
      <c r="D1027" s="25">
        <v>70</v>
      </c>
      <c r="E1027" s="37">
        <v>44475</v>
      </c>
      <c r="F1027" t="s">
        <v>68</v>
      </c>
      <c r="G1027" s="25" t="s">
        <v>36</v>
      </c>
      <c r="H1027" s="25" t="str">
        <f>IFERROR(VLOOKUP(Tabelle1[[#This Row],[Artikelnr. (wenn vorhanden)]],Artikel!A:C,3,FALSE),Tabelle1[[#This Row],[Artikelnr. (wenn vorhanden)]])</f>
        <v>Diverses</v>
      </c>
    </row>
    <row r="1028" spans="1:8" x14ac:dyDescent="0.25">
      <c r="A1028" s="25" t="s">
        <v>59</v>
      </c>
      <c r="B1028" s="25" t="s">
        <v>75</v>
      </c>
      <c r="C1028" s="25">
        <v>7</v>
      </c>
      <c r="D1028" s="25">
        <v>70</v>
      </c>
      <c r="E1028" s="37">
        <v>44475</v>
      </c>
      <c r="F1028" t="s">
        <v>90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117</v>
      </c>
      <c r="B1029" s="25" t="s">
        <v>75</v>
      </c>
      <c r="C1029" s="25">
        <v>19.399999999999999</v>
      </c>
      <c r="D1029" s="25">
        <v>10</v>
      </c>
      <c r="E1029" s="37">
        <v>44475</v>
      </c>
      <c r="F1029" t="s">
        <v>25</v>
      </c>
      <c r="G1029" s="25" t="s">
        <v>36</v>
      </c>
      <c r="H1029" s="25" t="str">
        <f>IFERROR(VLOOKUP(Tabelle1[[#This Row],[Artikelnr. (wenn vorhanden)]],Artikel!A:C,3,FALSE),Tabelle1[[#This Row],[Artikelnr. (wenn vorhanden)]])</f>
        <v>Diverses</v>
      </c>
    </row>
    <row r="1030" spans="1:8" x14ac:dyDescent="0.25">
      <c r="A1030" s="25" t="s">
        <v>63</v>
      </c>
      <c r="B1030" s="25" t="s">
        <v>75</v>
      </c>
      <c r="C1030" s="25">
        <v>328</v>
      </c>
      <c r="D1030" s="25">
        <v>10</v>
      </c>
      <c r="E1030" s="37">
        <v>44476</v>
      </c>
      <c r="F1030" t="s">
        <v>25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9</v>
      </c>
      <c r="B1031" s="25" t="s">
        <v>75</v>
      </c>
      <c r="C1031" s="25">
        <v>18</v>
      </c>
      <c r="D1031" s="25">
        <v>10</v>
      </c>
      <c r="E1031" s="37">
        <v>44476</v>
      </c>
      <c r="F1031" t="s">
        <v>25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373</v>
      </c>
      <c r="B1032" s="25" t="s">
        <v>75</v>
      </c>
      <c r="C1032" s="25">
        <v>17</v>
      </c>
      <c r="D1032" s="25">
        <v>10</v>
      </c>
      <c r="E1032" s="37">
        <v>44476</v>
      </c>
      <c r="F1032" t="s">
        <v>25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374</v>
      </c>
      <c r="B1033" s="25" t="s">
        <v>75</v>
      </c>
      <c r="C1033" s="25">
        <v>22</v>
      </c>
      <c r="D1033" s="25">
        <v>10</v>
      </c>
      <c r="E1033" s="37">
        <v>44476</v>
      </c>
      <c r="F1033" t="s">
        <v>25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37</v>
      </c>
      <c r="B1034" s="25" t="s">
        <v>75</v>
      </c>
      <c r="C1034" s="25">
        <v>14</v>
      </c>
      <c r="D1034" s="25">
        <v>10</v>
      </c>
      <c r="E1034" s="37">
        <v>44476</v>
      </c>
      <c r="F1034" t="s">
        <v>25</v>
      </c>
      <c r="G1034" s="25" t="s">
        <v>36</v>
      </c>
      <c r="H1034" s="25" t="str">
        <f>IFERROR(VLOOKUP(Tabelle1[[#This Row],[Artikelnr. (wenn vorhanden)]],Artikel!A:C,3,FALSE),Tabelle1[[#This Row],[Artikelnr. (wenn vorhanden)]])</f>
        <v>Diverses</v>
      </c>
    </row>
    <row r="1035" spans="1:8" x14ac:dyDescent="0.25">
      <c r="A1035" s="25" t="s">
        <v>375</v>
      </c>
      <c r="B1035" s="25" t="s">
        <v>75</v>
      </c>
      <c r="C1035" s="25">
        <v>45</v>
      </c>
      <c r="D1035" s="25">
        <v>22</v>
      </c>
      <c r="E1035" s="37">
        <v>44476</v>
      </c>
      <c r="F1035" t="s">
        <v>95</v>
      </c>
      <c r="G1035" s="25" t="s">
        <v>36</v>
      </c>
      <c r="H1035" s="25" t="str">
        <f>IFERROR(VLOOKUP(Tabelle1[[#This Row],[Artikelnr. (wenn vorhanden)]],Artikel!A:C,3,FALSE),Tabelle1[[#This Row],[Artikelnr. (wenn vorhanden)]])</f>
        <v>Diverses</v>
      </c>
    </row>
    <row r="1036" spans="1:8" x14ac:dyDescent="0.25">
      <c r="A1036" s="25" t="s">
        <v>374</v>
      </c>
      <c r="B1036" s="25" t="s">
        <v>75</v>
      </c>
      <c r="C1036" s="25">
        <v>10</v>
      </c>
      <c r="D1036" s="25">
        <v>10</v>
      </c>
      <c r="E1036" s="37">
        <v>44476</v>
      </c>
      <c r="F1036" t="s">
        <v>25</v>
      </c>
      <c r="G1036" s="25" t="s">
        <v>36</v>
      </c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15</v>
      </c>
      <c r="D1037" s="25">
        <v>12</v>
      </c>
      <c r="E1037" s="37">
        <v>44476</v>
      </c>
      <c r="F1037" t="s">
        <v>21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s="25" t="s">
        <v>75</v>
      </c>
      <c r="C1038" s="25">
        <v>150</v>
      </c>
      <c r="D1038" s="25">
        <v>70</v>
      </c>
      <c r="E1038" s="37">
        <v>44476</v>
      </c>
      <c r="F1038" t="s">
        <v>58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Diverses</v>
      </c>
    </row>
    <row r="1039" spans="1:8" x14ac:dyDescent="0.25">
      <c r="A1039" s="25" t="s">
        <v>59</v>
      </c>
      <c r="B1039" s="25" t="s">
        <v>75</v>
      </c>
      <c r="C1039" s="25">
        <v>3</v>
      </c>
      <c r="D1039" s="25">
        <v>22</v>
      </c>
      <c r="E1039" s="37">
        <v>44477</v>
      </c>
      <c r="F1039" t="s">
        <v>57</v>
      </c>
      <c r="G1039" s="25" t="s">
        <v>36</v>
      </c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59</v>
      </c>
      <c r="B1040" s="25" t="s">
        <v>75</v>
      </c>
      <c r="C1040" s="25">
        <v>53.6</v>
      </c>
      <c r="D1040" s="25">
        <v>22</v>
      </c>
      <c r="E1040" s="37">
        <v>44477</v>
      </c>
      <c r="F1040" t="s">
        <v>90</v>
      </c>
      <c r="G1040" s="25" t="s">
        <v>36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140</v>
      </c>
      <c r="B1041" s="25" t="s">
        <v>75</v>
      </c>
      <c r="C1041" s="25">
        <v>15.5</v>
      </c>
      <c r="D1041" s="25">
        <v>22</v>
      </c>
      <c r="E1041" s="37">
        <v>44477</v>
      </c>
      <c r="F1041" t="s">
        <v>68</v>
      </c>
      <c r="G1041" s="25" t="s">
        <v>36</v>
      </c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75</v>
      </c>
      <c r="C1042" s="25">
        <v>56</v>
      </c>
      <c r="D1042" s="25">
        <v>22</v>
      </c>
      <c r="E1042" s="37">
        <v>44477</v>
      </c>
      <c r="F1042" t="s">
        <v>15130</v>
      </c>
      <c r="G1042" s="25" t="s">
        <v>36</v>
      </c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6.5</v>
      </c>
      <c r="D1043" s="25">
        <v>22</v>
      </c>
      <c r="E1043" s="37">
        <v>44477</v>
      </c>
      <c r="F1043" t="s">
        <v>68</v>
      </c>
      <c r="G1043" s="25" t="s">
        <v>36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56</v>
      </c>
      <c r="B1044" s="25" t="s">
        <v>75</v>
      </c>
      <c r="C1044" s="25">
        <v>63</v>
      </c>
      <c r="D1044" s="25">
        <v>10</v>
      </c>
      <c r="E1044" s="37">
        <v>44477</v>
      </c>
      <c r="F1044" t="s">
        <v>25</v>
      </c>
      <c r="G1044" s="25" t="s">
        <v>36</v>
      </c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59</v>
      </c>
      <c r="B1045" s="25" t="s">
        <v>75</v>
      </c>
      <c r="C1045" s="25">
        <v>62.6</v>
      </c>
      <c r="D1045" s="25">
        <v>22</v>
      </c>
      <c r="E1045" s="37">
        <v>44477</v>
      </c>
      <c r="F1045" t="s">
        <v>90</v>
      </c>
      <c r="G1045" s="25" t="s">
        <v>36</v>
      </c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37</v>
      </c>
      <c r="B1046" s="25" t="s">
        <v>75</v>
      </c>
      <c r="C1046" s="25">
        <v>33</v>
      </c>
      <c r="D1046" s="25">
        <v>10</v>
      </c>
      <c r="E1046" s="37">
        <v>44477</v>
      </c>
      <c r="F1046" t="s">
        <v>25</v>
      </c>
      <c r="G1046" s="25" t="s">
        <v>36</v>
      </c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56</v>
      </c>
      <c r="B1047" s="25" t="s">
        <v>75</v>
      </c>
      <c r="C1047" s="25">
        <v>25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9</v>
      </c>
      <c r="B1048" s="25" t="s">
        <v>75</v>
      </c>
      <c r="C1048" s="25">
        <v>82</v>
      </c>
      <c r="D1048" s="25">
        <v>30</v>
      </c>
      <c r="E1048" s="37">
        <v>44482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140</v>
      </c>
      <c r="B1049" s="25" t="s">
        <v>15237</v>
      </c>
      <c r="C1049" s="25">
        <v>73</v>
      </c>
      <c r="D1049" s="25">
        <v>74</v>
      </c>
      <c r="E1049" s="37">
        <v>44477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59</v>
      </c>
      <c r="B1050" s="25" t="s">
        <v>15237</v>
      </c>
      <c r="C1050" s="25">
        <v>86</v>
      </c>
      <c r="D1050" s="25">
        <v>71</v>
      </c>
      <c r="E1050" s="37">
        <v>44477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59</v>
      </c>
      <c r="B1051" s="25" t="s">
        <v>15237</v>
      </c>
      <c r="C1051" s="25">
        <v>127</v>
      </c>
      <c r="D1051" s="25">
        <v>70</v>
      </c>
      <c r="E1051" s="37">
        <v>44477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9</v>
      </c>
      <c r="B1052" s="25" t="s">
        <v>75</v>
      </c>
      <c r="C1052" s="25">
        <v>30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7</v>
      </c>
      <c r="B1053" s="25" t="s">
        <v>75</v>
      </c>
      <c r="C1053" s="25">
        <v>65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63</v>
      </c>
      <c r="B1054" s="25" t="s">
        <v>75</v>
      </c>
      <c r="C1054" s="25">
        <v>357</v>
      </c>
      <c r="D1054" s="25">
        <v>30</v>
      </c>
      <c r="E1054" s="37">
        <v>44480</v>
      </c>
      <c r="G1054" s="25"/>
      <c r="H1054" s="25" t="str">
        <f>IFERROR(VLOOKUP(Tabelle1[[#This Row],[Artikelnr. (wenn vorhanden)]],Artikel!A:C,3,FALSE),Tabelle1[[#This Row],[Artikelnr. (wenn vorhanden)]])</f>
        <v>Diverses</v>
      </c>
    </row>
    <row r="1055" spans="1:8" x14ac:dyDescent="0.25">
      <c r="A1055" s="25" t="s">
        <v>63</v>
      </c>
      <c r="B1055" s="25" t="s">
        <v>75</v>
      </c>
      <c r="C1055" s="25">
        <v>193</v>
      </c>
      <c r="D1055" s="25">
        <v>30</v>
      </c>
      <c r="E1055" s="37">
        <v>44480</v>
      </c>
      <c r="G1055" s="25"/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63</v>
      </c>
      <c r="B1056" s="25" t="s">
        <v>75</v>
      </c>
      <c r="C1056" s="25">
        <v>20.5</v>
      </c>
      <c r="D1056" s="25">
        <v>13</v>
      </c>
      <c r="E1056" s="37">
        <v>44480</v>
      </c>
      <c r="F1056" t="s">
        <v>15240</v>
      </c>
      <c r="G1056" s="25"/>
      <c r="H1056" s="25" t="str">
        <f>IFERROR(VLOOKUP(Tabelle1[[#This Row],[Artikelnr. (wenn vorhanden)]],Artikel!A:C,3,FALSE),Tabelle1[[#This Row],[Artikelnr. (wenn vorhanden)]])</f>
        <v>Diverses</v>
      </c>
    </row>
    <row r="1057" spans="1:8" x14ac:dyDescent="0.25">
      <c r="A1057" s="25" t="s">
        <v>7</v>
      </c>
      <c r="B1057" s="25" t="s">
        <v>75</v>
      </c>
      <c r="C1057" s="25">
        <v>98</v>
      </c>
      <c r="D1057" s="25">
        <v>30</v>
      </c>
      <c r="E1057" s="37">
        <v>44480</v>
      </c>
      <c r="G1057" s="25"/>
      <c r="H1057" s="25" t="str">
        <f>IFERROR(VLOOKUP(Tabelle1[[#This Row],[Artikelnr. (wenn vorhanden)]],Artikel!A:C,3,FALSE),Tabelle1[[#This Row],[Artikelnr. (wenn vorhanden)]])</f>
        <v>Diverses</v>
      </c>
    </row>
    <row r="1058" spans="1:8" x14ac:dyDescent="0.25">
      <c r="A1058" s="25" t="s">
        <v>373</v>
      </c>
      <c r="B1058" s="25" t="s">
        <v>75</v>
      </c>
      <c r="C1058" s="25">
        <v>32</v>
      </c>
      <c r="D1058" s="25">
        <v>30</v>
      </c>
      <c r="E1058" s="37">
        <v>44480</v>
      </c>
      <c r="G1058" s="25"/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349</v>
      </c>
      <c r="B1059" s="25" t="s">
        <v>75</v>
      </c>
      <c r="C1059" s="25">
        <v>7</v>
      </c>
      <c r="D1059" s="25">
        <v>30</v>
      </c>
      <c r="E1059" s="37">
        <v>44480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9</v>
      </c>
      <c r="B1060" s="25" t="s">
        <v>75</v>
      </c>
      <c r="C1060" s="25">
        <v>28</v>
      </c>
      <c r="D1060" s="25">
        <v>30</v>
      </c>
      <c r="E1060" s="37">
        <v>44480</v>
      </c>
      <c r="G1060" s="25"/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63</v>
      </c>
      <c r="B1061" s="25" t="s">
        <v>75</v>
      </c>
      <c r="C1061" s="25">
        <v>156</v>
      </c>
      <c r="D1061" s="25">
        <v>10</v>
      </c>
      <c r="E1061" s="37">
        <v>44480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63</v>
      </c>
      <c r="B1062" s="25" t="s">
        <v>75</v>
      </c>
      <c r="C1062" s="25">
        <v>167</v>
      </c>
      <c r="D1062" s="25">
        <v>10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7</v>
      </c>
      <c r="B1063" s="25" t="s">
        <v>75</v>
      </c>
      <c r="C1063" s="25">
        <v>125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59</v>
      </c>
      <c r="B1064" s="25" t="s">
        <v>75</v>
      </c>
      <c r="C1064" s="25">
        <v>80</v>
      </c>
      <c r="D1064" s="25">
        <v>73</v>
      </c>
      <c r="E1064" s="37">
        <v>44480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14</v>
      </c>
      <c r="D1065" s="25">
        <v>74</v>
      </c>
      <c r="E1065" s="37">
        <v>44480</v>
      </c>
      <c r="G1065" s="25" t="s">
        <v>15247</v>
      </c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15244</v>
      </c>
      <c r="B1066" s="25" t="s">
        <v>75</v>
      </c>
      <c r="C1066" s="25">
        <v>18</v>
      </c>
      <c r="D1066" s="25">
        <v>71</v>
      </c>
      <c r="E1066" s="37">
        <v>44480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59</v>
      </c>
      <c r="B1067" s="25" t="s">
        <v>75</v>
      </c>
      <c r="C1067" s="25">
        <v>1.5</v>
      </c>
      <c r="D1067" s="25">
        <v>74</v>
      </c>
      <c r="E1067" s="37">
        <v>44480</v>
      </c>
      <c r="G1067" s="25" t="s">
        <v>19</v>
      </c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63</v>
      </c>
      <c r="B1068" s="25" t="s">
        <v>75</v>
      </c>
      <c r="C1068" s="25">
        <v>258</v>
      </c>
      <c r="D1068" s="25">
        <v>30</v>
      </c>
      <c r="E1068" s="37">
        <v>44481</v>
      </c>
      <c r="G1068" s="25" t="s">
        <v>19</v>
      </c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15223</v>
      </c>
      <c r="B1069" s="25" t="s">
        <v>75</v>
      </c>
      <c r="C1069" s="25">
        <v>20</v>
      </c>
      <c r="D1069" s="25">
        <v>30</v>
      </c>
      <c r="E1069" s="37">
        <v>44481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15246</v>
      </c>
      <c r="B1070" s="25" t="s">
        <v>75</v>
      </c>
      <c r="C1070" s="25">
        <v>26</v>
      </c>
      <c r="D1070" s="25">
        <v>30</v>
      </c>
      <c r="E1070" s="37">
        <v>44481</v>
      </c>
      <c r="G1070" s="25" t="s">
        <v>15149</v>
      </c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59</v>
      </c>
      <c r="B1071" s="25" t="s">
        <v>75</v>
      </c>
      <c r="C1071" s="25">
        <v>2</v>
      </c>
      <c r="D1071" s="25">
        <v>11</v>
      </c>
      <c r="E1071" s="37">
        <v>44482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56</v>
      </c>
      <c r="B1072" s="25" t="s">
        <v>75</v>
      </c>
      <c r="C1072" s="25">
        <v>25</v>
      </c>
      <c r="D1072" s="25">
        <v>30</v>
      </c>
      <c r="E1072" s="37">
        <v>44482</v>
      </c>
      <c r="G1072" s="25"/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140</v>
      </c>
      <c r="B1073" s="25" t="s">
        <v>75</v>
      </c>
      <c r="C1073" s="25">
        <v>10.3</v>
      </c>
      <c r="D1073" s="25">
        <v>74</v>
      </c>
      <c r="E1073" s="37">
        <v>44482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15244</v>
      </c>
      <c r="B1074" s="25" t="s">
        <v>75</v>
      </c>
      <c r="C1074" s="25">
        <v>1.5</v>
      </c>
      <c r="D1074" s="25">
        <v>74</v>
      </c>
      <c r="E1074" s="37">
        <v>44482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349</v>
      </c>
      <c r="B1075" s="25" t="s">
        <v>75</v>
      </c>
      <c r="C1075" s="25">
        <v>3</v>
      </c>
      <c r="D1075" s="25">
        <v>30</v>
      </c>
      <c r="E1075" s="37">
        <v>44482</v>
      </c>
      <c r="G1075" s="2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9</v>
      </c>
      <c r="B1076" s="25" t="s">
        <v>75</v>
      </c>
      <c r="C1076" s="25">
        <v>15</v>
      </c>
      <c r="D1076" s="25">
        <v>30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8</v>
      </c>
      <c r="B1077" s="25" t="s">
        <v>75</v>
      </c>
      <c r="C1077" s="25">
        <v>35</v>
      </c>
      <c r="D1077" s="25">
        <v>30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41</v>
      </c>
      <c r="B1078" s="25" t="s">
        <v>75</v>
      </c>
      <c r="C1078" s="25">
        <v>41.5</v>
      </c>
      <c r="D1078" s="25">
        <v>10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267</v>
      </c>
      <c r="D1079" s="25">
        <v>30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200</v>
      </c>
      <c r="D1080" s="25">
        <v>10</v>
      </c>
      <c r="E1080" s="37">
        <v>44484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63</v>
      </c>
      <c r="B1081" s="25" t="s">
        <v>75</v>
      </c>
      <c r="C1081" s="25">
        <f>228-39</f>
        <v>189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63</v>
      </c>
      <c r="B1082" s="25" t="s">
        <v>60</v>
      </c>
      <c r="C1082" s="25">
        <v>8</v>
      </c>
      <c r="D1082" s="25">
        <v>22</v>
      </c>
      <c r="E1082" s="37">
        <v>44427</v>
      </c>
      <c r="F1082" t="s">
        <v>61</v>
      </c>
      <c r="G1082" s="55" t="s">
        <v>62</v>
      </c>
      <c r="H1082" s="25" t="str">
        <f>IFERROR(VLOOKUP(Tabelle1[[#This Row],[Artikelnr. (wenn vorhanden)]],Artikel!A:C,3,FALSE),Tabelle1[[#This Row],[Artikelnr. (wenn vorhanden)]])</f>
        <v>Diverses aus Abfüllung</v>
      </c>
    </row>
    <row r="1083" spans="1:8" x14ac:dyDescent="0.25">
      <c r="A1083" s="25" t="s">
        <v>63</v>
      </c>
      <c r="B1083" s="25" t="s">
        <v>60</v>
      </c>
      <c r="C1083" s="25">
        <v>55.6</v>
      </c>
      <c r="D1083" s="25">
        <v>10</v>
      </c>
      <c r="E1083" s="37">
        <v>44427</v>
      </c>
      <c r="F1083" t="s">
        <v>25</v>
      </c>
      <c r="G1083" s="55" t="s">
        <v>76</v>
      </c>
      <c r="H1083" s="25" t="str">
        <f>IFERROR(VLOOKUP(Tabelle1[[#This Row],[Artikelnr. (wenn vorhanden)]],Artikel!A:C,3,FALSE),Tabelle1[[#This Row],[Artikelnr. (wenn vorhanden)]])</f>
        <v>Diverses aus Abfüllung</v>
      </c>
    </row>
    <row r="1084" spans="1:8" x14ac:dyDescent="0.25">
      <c r="A1084" s="25" t="s">
        <v>63</v>
      </c>
      <c r="B1084" s="25" t="s">
        <v>60</v>
      </c>
      <c r="C1084" s="25">
        <v>91.2</v>
      </c>
      <c r="D1084" s="25">
        <v>10</v>
      </c>
      <c r="E1084" s="37">
        <v>44427</v>
      </c>
      <c r="F1084" t="s">
        <v>25</v>
      </c>
      <c r="G1084" s="55" t="s">
        <v>76</v>
      </c>
      <c r="H1084" s="25" t="str">
        <f>IFERROR(VLOOKUP(Tabelle1[[#This Row],[Artikelnr. (wenn vorhanden)]],Artikel!A:C,3,FALSE),Tabelle1[[#This Row],[Artikelnr. (wenn vorhanden)]])</f>
        <v>Diverses aus Abfüllung</v>
      </c>
    </row>
    <row r="1085" spans="1:8" x14ac:dyDescent="0.25">
      <c r="A1085" s="25" t="s">
        <v>63</v>
      </c>
      <c r="B1085" s="25" t="s">
        <v>60</v>
      </c>
      <c r="C1085" s="25">
        <v>143.5</v>
      </c>
      <c r="D1085" s="25">
        <v>10</v>
      </c>
      <c r="E1085" s="37">
        <v>44428</v>
      </c>
      <c r="F1085" t="s">
        <v>25</v>
      </c>
      <c r="G1085" s="55" t="s">
        <v>76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242.5</v>
      </c>
      <c r="D1086" s="25">
        <v>10</v>
      </c>
      <c r="E1086" s="37">
        <v>44428</v>
      </c>
      <c r="F1086" t="s">
        <v>25</v>
      </c>
      <c r="G1086" s="55" t="s">
        <v>76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280</v>
      </c>
      <c r="D1087" s="25">
        <v>10</v>
      </c>
      <c r="E1087" s="37">
        <v>44431</v>
      </c>
      <c r="F1087" t="s">
        <v>25</v>
      </c>
      <c r="G1087" s="55" t="s">
        <v>76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279.5</v>
      </c>
      <c r="D1088" s="25">
        <v>10</v>
      </c>
      <c r="E1088" s="37">
        <v>44431</v>
      </c>
      <c r="F1088" t="s">
        <v>25</v>
      </c>
      <c r="G1088" s="55" t="s">
        <v>76</v>
      </c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203</v>
      </c>
      <c r="D1089" s="25">
        <v>10</v>
      </c>
      <c r="E1089" s="37">
        <v>44432</v>
      </c>
      <c r="F1089" t="s">
        <v>177</v>
      </c>
      <c r="G1089" s="55" t="s">
        <v>178</v>
      </c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146.4</v>
      </c>
      <c r="D1090" s="25">
        <v>10</v>
      </c>
      <c r="E1090" s="37">
        <v>44433</v>
      </c>
      <c r="F1090" t="s">
        <v>177</v>
      </c>
      <c r="G1090" s="55" t="s">
        <v>178</v>
      </c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320</v>
      </c>
      <c r="D1091" s="25">
        <v>10</v>
      </c>
      <c r="E1091" s="37">
        <v>44433</v>
      </c>
      <c r="F1091" t="s">
        <v>25</v>
      </c>
      <c r="G1091" s="55" t="s">
        <v>76</v>
      </c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150</v>
      </c>
      <c r="D1092" s="25">
        <v>10</v>
      </c>
      <c r="E1092" s="37">
        <v>44434</v>
      </c>
      <c r="F1092" t="s">
        <v>177</v>
      </c>
      <c r="G1092" s="55" t="s">
        <v>178</v>
      </c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390</v>
      </c>
      <c r="D1093" s="25">
        <v>10</v>
      </c>
      <c r="E1093" s="37">
        <v>44434</v>
      </c>
      <c r="F1093" t="s">
        <v>177</v>
      </c>
      <c r="G1093" s="55" t="s">
        <v>178</v>
      </c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526.6</v>
      </c>
      <c r="D1094" s="25">
        <v>10</v>
      </c>
      <c r="E1094" s="37">
        <v>44438</v>
      </c>
      <c r="F1094" t="s">
        <v>25</v>
      </c>
      <c r="G1094" s="55" t="s">
        <v>76</v>
      </c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23.2</v>
      </c>
      <c r="D1095" s="25">
        <v>10</v>
      </c>
      <c r="E1095" s="37">
        <v>44439</v>
      </c>
      <c r="F1095" t="s">
        <v>177</v>
      </c>
      <c r="G1095" s="55" t="s">
        <v>178</v>
      </c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115</v>
      </c>
      <c r="D1096" s="25">
        <v>10</v>
      </c>
      <c r="E1096" s="37">
        <v>44439</v>
      </c>
      <c r="F1096" t="s">
        <v>177</v>
      </c>
      <c r="G1096" s="55" t="s">
        <v>178</v>
      </c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23</v>
      </c>
      <c r="D1097" s="25">
        <v>10</v>
      </c>
      <c r="E1097" s="37">
        <v>44440</v>
      </c>
      <c r="F1097" t="s">
        <v>25</v>
      </c>
      <c r="G1097" s="55" t="s">
        <v>76</v>
      </c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45.4</v>
      </c>
      <c r="D1098" s="25">
        <v>10</v>
      </c>
      <c r="E1098" s="37">
        <v>44440</v>
      </c>
      <c r="F1098" t="s">
        <v>25</v>
      </c>
      <c r="G1098" s="55" t="s">
        <v>76</v>
      </c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40.5</v>
      </c>
      <c r="D1099" s="25">
        <v>10</v>
      </c>
      <c r="E1099" s="37">
        <v>44441</v>
      </c>
      <c r="F1099" t="s">
        <v>25</v>
      </c>
      <c r="G1099" s="55" t="s">
        <v>76</v>
      </c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166</v>
      </c>
      <c r="D1100" s="25">
        <v>10</v>
      </c>
      <c r="E1100" s="37">
        <v>44441</v>
      </c>
      <c r="F1100" t="s">
        <v>177</v>
      </c>
      <c r="G1100" s="55" t="s">
        <v>178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326.8</v>
      </c>
      <c r="D1101" s="25">
        <v>10</v>
      </c>
      <c r="E1101" s="37">
        <v>44442</v>
      </c>
      <c r="F1101" t="s">
        <v>25</v>
      </c>
      <c r="G1101" s="55" t="s">
        <v>76</v>
      </c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55</v>
      </c>
      <c r="D1102" s="25">
        <v>10</v>
      </c>
      <c r="E1102" s="37">
        <v>44445</v>
      </c>
      <c r="F1102" t="s">
        <v>25</v>
      </c>
      <c r="G1102" s="55" t="s">
        <v>76</v>
      </c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122.5</v>
      </c>
      <c r="D1103" s="25">
        <v>10</v>
      </c>
      <c r="E1103" s="37">
        <v>44445</v>
      </c>
      <c r="F1103" t="s">
        <v>25</v>
      </c>
      <c r="G1103" s="55" t="s">
        <v>76</v>
      </c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170.6</v>
      </c>
      <c r="D1104" s="25">
        <v>10</v>
      </c>
      <c r="E1104" s="37">
        <v>44446</v>
      </c>
      <c r="F1104" t="s">
        <v>25</v>
      </c>
      <c r="G1104" s="55" t="s">
        <v>76</v>
      </c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47</v>
      </c>
      <c r="D1105" s="25">
        <v>10</v>
      </c>
      <c r="E1105" s="37">
        <v>44447</v>
      </c>
      <c r="F1105" t="s">
        <v>187</v>
      </c>
      <c r="G1105" s="55" t="s">
        <v>208</v>
      </c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12.8</v>
      </c>
      <c r="D1106" s="25">
        <v>10</v>
      </c>
      <c r="E1106" s="37">
        <v>44447</v>
      </c>
      <c r="F1106" t="s">
        <v>25</v>
      </c>
      <c r="G1106" s="55" t="s">
        <v>76</v>
      </c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16.2</v>
      </c>
      <c r="D1107" s="25">
        <v>10</v>
      </c>
      <c r="E1107" s="37">
        <v>44447</v>
      </c>
      <c r="F1107" t="s">
        <v>25</v>
      </c>
      <c r="G1107" s="55" t="s">
        <v>76</v>
      </c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40</v>
      </c>
      <c r="D1108" s="25">
        <v>10</v>
      </c>
      <c r="E1108" s="37">
        <v>44447</v>
      </c>
      <c r="F1108" t="s">
        <v>177</v>
      </c>
      <c r="G1108" s="55" t="s">
        <v>178</v>
      </c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55</v>
      </c>
      <c r="D1109" s="25">
        <v>10</v>
      </c>
      <c r="E1109" s="37">
        <v>44447</v>
      </c>
      <c r="F1109" t="s">
        <v>25</v>
      </c>
      <c r="G1109" s="55" t="s">
        <v>76</v>
      </c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50.6</v>
      </c>
      <c r="D1110" s="25">
        <v>10</v>
      </c>
      <c r="E1110" s="37">
        <v>44448</v>
      </c>
      <c r="F1110" t="s">
        <v>25</v>
      </c>
      <c r="G1110" s="55" t="s">
        <v>76</v>
      </c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108</v>
      </c>
      <c r="D1111" s="25">
        <v>10</v>
      </c>
      <c r="E1111" s="37">
        <v>44448</v>
      </c>
      <c r="F1111" t="s">
        <v>25</v>
      </c>
      <c r="G1111" s="55" t="s">
        <v>76</v>
      </c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16</v>
      </c>
      <c r="D1112" s="25">
        <v>10</v>
      </c>
      <c r="E1112" s="37">
        <v>44449</v>
      </c>
      <c r="F1112" t="s">
        <v>25</v>
      </c>
      <c r="G1112" s="55" t="s">
        <v>76</v>
      </c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19</v>
      </c>
      <c r="D1113" s="25">
        <v>10</v>
      </c>
      <c r="E1113" s="37">
        <v>44449</v>
      </c>
      <c r="F1113" t="s">
        <v>25</v>
      </c>
      <c r="G1113" s="55" t="s">
        <v>76</v>
      </c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81</v>
      </c>
      <c r="D1114" s="25">
        <v>10</v>
      </c>
      <c r="E1114" s="37">
        <v>44449</v>
      </c>
      <c r="F1114" t="s">
        <v>25</v>
      </c>
      <c r="G1114" s="55" t="s">
        <v>76</v>
      </c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120</v>
      </c>
      <c r="D1115" s="25">
        <v>10</v>
      </c>
      <c r="E1115" s="37">
        <v>44449</v>
      </c>
      <c r="F1115" t="s">
        <v>25</v>
      </c>
      <c r="G1115" s="55" t="s">
        <v>76</v>
      </c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141.4</v>
      </c>
      <c r="D1116" s="25">
        <v>10</v>
      </c>
      <c r="E1116" s="37">
        <v>44449</v>
      </c>
      <c r="F1116" t="s">
        <v>25</v>
      </c>
      <c r="G1116" s="55" t="s">
        <v>76</v>
      </c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210</v>
      </c>
      <c r="D1117" s="25">
        <v>10</v>
      </c>
      <c r="E1117" s="37">
        <v>44449</v>
      </c>
      <c r="F1117" t="s">
        <v>177</v>
      </c>
      <c r="G1117" s="55" t="s">
        <v>178</v>
      </c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12</v>
      </c>
      <c r="D1118" s="25">
        <v>10</v>
      </c>
      <c r="E1118" s="37">
        <v>44452</v>
      </c>
      <c r="F1118" t="s">
        <v>25</v>
      </c>
      <c r="G1118" s="55" t="s">
        <v>76</v>
      </c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14.8</v>
      </c>
      <c r="D1119" s="25">
        <v>10</v>
      </c>
      <c r="E1119" s="37">
        <v>44452</v>
      </c>
      <c r="F1119" t="s">
        <v>25</v>
      </c>
      <c r="G1119" s="55" t="s">
        <v>76</v>
      </c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23.4</v>
      </c>
      <c r="D1120" s="25">
        <v>10</v>
      </c>
      <c r="E1120" s="37">
        <v>44452</v>
      </c>
      <c r="F1120" t="s">
        <v>25</v>
      </c>
      <c r="G1120" s="55" t="s">
        <v>76</v>
      </c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24.2</v>
      </c>
      <c r="D1121" s="25">
        <v>10</v>
      </c>
      <c r="E1121" s="37">
        <v>44452</v>
      </c>
      <c r="F1121" t="s">
        <v>25</v>
      </c>
      <c r="G1121" s="55" t="s">
        <v>76</v>
      </c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31.6</v>
      </c>
      <c r="D1122" s="25">
        <v>10</v>
      </c>
      <c r="E1122" s="37">
        <v>44452</v>
      </c>
      <c r="F1122" t="s">
        <v>25</v>
      </c>
      <c r="G1122" s="55" t="s">
        <v>76</v>
      </c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44</v>
      </c>
      <c r="D1123" s="25">
        <v>10</v>
      </c>
      <c r="E1123" s="37">
        <v>44452</v>
      </c>
      <c r="F1123" t="s">
        <v>25</v>
      </c>
      <c r="G1123" s="55" t="s">
        <v>76</v>
      </c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50</v>
      </c>
      <c r="D1124" s="25">
        <v>10</v>
      </c>
      <c r="E1124" s="37">
        <v>44452</v>
      </c>
      <c r="F1124" t="s">
        <v>25</v>
      </c>
      <c r="G1124" s="55" t="s">
        <v>76</v>
      </c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53</v>
      </c>
      <c r="D1125" s="25">
        <v>10</v>
      </c>
      <c r="E1125" s="37">
        <v>44452</v>
      </c>
      <c r="F1125" t="s">
        <v>25</v>
      </c>
      <c r="G1125" s="55" t="s">
        <v>76</v>
      </c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98</v>
      </c>
      <c r="D1126" s="25">
        <v>10</v>
      </c>
      <c r="E1126" s="37">
        <v>44452</v>
      </c>
      <c r="F1126" t="s">
        <v>25</v>
      </c>
      <c r="G1126" s="55" t="s">
        <v>76</v>
      </c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100</v>
      </c>
      <c r="D1127" s="25">
        <v>10</v>
      </c>
      <c r="E1127" s="37">
        <v>44452</v>
      </c>
      <c r="F1127" t="s">
        <v>25</v>
      </c>
      <c r="G1127" s="55" t="s">
        <v>76</v>
      </c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35</v>
      </c>
      <c r="D1128" s="25">
        <v>10</v>
      </c>
      <c r="E1128" s="37">
        <v>44454</v>
      </c>
      <c r="F1128" t="s">
        <v>25</v>
      </c>
      <c r="G1128" s="55" t="s">
        <v>76</v>
      </c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62</v>
      </c>
      <c r="D1129" s="25">
        <v>10</v>
      </c>
      <c r="E1129" s="37">
        <v>44454</v>
      </c>
      <c r="F1129" t="s">
        <v>25</v>
      </c>
      <c r="G1129" s="55" t="s">
        <v>76</v>
      </c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101</v>
      </c>
      <c r="D1130" s="25">
        <v>10</v>
      </c>
      <c r="E1130" s="37">
        <v>44454</v>
      </c>
      <c r="F1130" t="s">
        <v>25</v>
      </c>
      <c r="G1130" s="55" t="s">
        <v>76</v>
      </c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113</v>
      </c>
      <c r="D1131" s="25">
        <v>10</v>
      </c>
      <c r="E1131" s="37">
        <v>44454</v>
      </c>
      <c r="F1131" t="s">
        <v>25</v>
      </c>
      <c r="G1131" s="55" t="s">
        <v>76</v>
      </c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77.400000000000006</v>
      </c>
      <c r="D1132" s="25">
        <v>10</v>
      </c>
      <c r="E1132" s="37">
        <v>44455</v>
      </c>
      <c r="F1132" t="s">
        <v>187</v>
      </c>
      <c r="G1132" s="55" t="s">
        <v>205</v>
      </c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57.8</v>
      </c>
      <c r="D1133" s="25">
        <v>10</v>
      </c>
      <c r="E1133" s="37">
        <v>44455</v>
      </c>
      <c r="F1133" t="s">
        <v>25</v>
      </c>
      <c r="G1133" s="55" t="s">
        <v>76</v>
      </c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97.8</v>
      </c>
      <c r="D1134" s="25">
        <v>10</v>
      </c>
      <c r="E1134" s="37">
        <v>44455</v>
      </c>
      <c r="F1134" t="s">
        <v>25</v>
      </c>
      <c r="G1134" s="55" t="s">
        <v>76</v>
      </c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160</v>
      </c>
      <c r="D1135" s="25">
        <v>10</v>
      </c>
      <c r="E1135" s="37">
        <v>44456</v>
      </c>
      <c r="F1135" t="s">
        <v>177</v>
      </c>
      <c r="G1135" s="55" t="s">
        <v>178</v>
      </c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200</v>
      </c>
      <c r="D1136" s="25">
        <v>10</v>
      </c>
      <c r="E1136" s="37">
        <v>44456</v>
      </c>
      <c r="F1136" t="s">
        <v>25</v>
      </c>
      <c r="G1136" s="55" t="s">
        <v>76</v>
      </c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10</v>
      </c>
      <c r="D1137" s="25">
        <v>10</v>
      </c>
      <c r="E1137" s="37">
        <v>44459</v>
      </c>
      <c r="F1137" t="s">
        <v>187</v>
      </c>
      <c r="G1137" s="55" t="s">
        <v>205</v>
      </c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185</v>
      </c>
      <c r="D1138" s="25">
        <v>10</v>
      </c>
      <c r="E1138" s="37">
        <v>44459</v>
      </c>
      <c r="F1138" t="s">
        <v>25</v>
      </c>
      <c r="G1138" s="25" t="s">
        <v>76</v>
      </c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46.4</v>
      </c>
      <c r="D1139" s="25">
        <v>10</v>
      </c>
      <c r="E1139" s="37">
        <v>44460</v>
      </c>
      <c r="F1139" t="s">
        <v>25</v>
      </c>
      <c r="G1139" s="25" t="s">
        <v>76</v>
      </c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82</v>
      </c>
      <c r="D1140" s="25">
        <v>10</v>
      </c>
      <c r="E1140" s="37">
        <v>44461</v>
      </c>
      <c r="F1140" t="s">
        <v>25</v>
      </c>
      <c r="G1140" s="25" t="s">
        <v>76</v>
      </c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88.5</v>
      </c>
      <c r="D1141" s="25">
        <v>10</v>
      </c>
      <c r="E1141" s="37">
        <v>44461</v>
      </c>
      <c r="F1141" t="s">
        <v>25</v>
      </c>
      <c r="G1141" s="25" t="s">
        <v>76</v>
      </c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40.4</v>
      </c>
      <c r="D1142" s="25">
        <v>10</v>
      </c>
      <c r="E1142" s="37">
        <v>44462</v>
      </c>
      <c r="F1142" t="s">
        <v>187</v>
      </c>
      <c r="G1142" s="25" t="s">
        <v>294</v>
      </c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113</v>
      </c>
      <c r="D1143" s="25">
        <v>10</v>
      </c>
      <c r="E1143" s="37">
        <v>44462</v>
      </c>
      <c r="F1143" t="s">
        <v>25</v>
      </c>
      <c r="G1143" s="25" t="s">
        <v>76</v>
      </c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89.5</v>
      </c>
      <c r="D1144" s="25">
        <v>10</v>
      </c>
      <c r="E1144" s="37">
        <v>44463</v>
      </c>
      <c r="F1144" t="s">
        <v>25</v>
      </c>
      <c r="G1144" s="25" t="s">
        <v>76</v>
      </c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95</v>
      </c>
      <c r="D1145" s="25">
        <v>10</v>
      </c>
      <c r="E1145" s="37">
        <v>44463</v>
      </c>
      <c r="F1145" t="s">
        <v>25</v>
      </c>
      <c r="G1145" s="25" t="s">
        <v>76</v>
      </c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132.5</v>
      </c>
      <c r="D1146" s="25">
        <v>10</v>
      </c>
      <c r="E1146" s="37">
        <v>44466</v>
      </c>
      <c r="F1146" t="s">
        <v>25</v>
      </c>
      <c r="G1146" s="25" t="s">
        <v>76</v>
      </c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141.19999999999999</v>
      </c>
      <c r="D1147" s="25">
        <v>10</v>
      </c>
      <c r="E1147" s="37">
        <v>44467</v>
      </c>
      <c r="F1147" t="s">
        <v>25</v>
      </c>
      <c r="G1147" s="25" t="s">
        <v>76</v>
      </c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100</v>
      </c>
      <c r="D1148" s="25">
        <v>10</v>
      </c>
      <c r="E1148" s="37">
        <v>44468</v>
      </c>
      <c r="F1148" t="s">
        <v>25</v>
      </c>
      <c r="G1148" s="25" t="s">
        <v>76</v>
      </c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97.5</v>
      </c>
      <c r="D1149" s="25">
        <v>10</v>
      </c>
      <c r="E1149" s="37">
        <v>44469</v>
      </c>
      <c r="F1149" t="s">
        <v>25</v>
      </c>
      <c r="G1149" s="25" t="s">
        <v>76</v>
      </c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484</v>
      </c>
      <c r="D1150" s="25">
        <v>10</v>
      </c>
      <c r="E1150" s="37">
        <v>44469</v>
      </c>
      <c r="F1150" t="s">
        <v>25</v>
      </c>
      <c r="G1150" s="25" t="s">
        <v>76</v>
      </c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ht="30" x14ac:dyDescent="0.25">
      <c r="A1151" s="25" t="s">
        <v>41</v>
      </c>
      <c r="B1151" s="25" t="s">
        <v>81</v>
      </c>
      <c r="C1151" s="25">
        <v>183</v>
      </c>
      <c r="D1151" s="25">
        <v>12</v>
      </c>
      <c r="E1151" s="37">
        <v>44428</v>
      </c>
      <c r="F1151" t="s">
        <v>39</v>
      </c>
      <c r="G1151" s="55" t="s">
        <v>40</v>
      </c>
      <c r="H1151" s="25" t="str">
        <f>IFERROR(VLOOKUP(Tabelle1[[#This Row],[Artikelnr. (wenn vorhanden)]],Artikel!A:C,3,FALSE),Tabelle1[[#This Row],[Artikelnr. (wenn vorhanden)]])</f>
        <v>Diverses aus Schmelze</v>
      </c>
    </row>
    <row r="1152" spans="1:8" x14ac:dyDescent="0.25">
      <c r="A1152" s="25" t="s">
        <v>41</v>
      </c>
      <c r="B1152" s="25" t="s">
        <v>81</v>
      </c>
      <c r="C1152" s="25">
        <v>229</v>
      </c>
      <c r="D1152" s="25">
        <v>10</v>
      </c>
      <c r="E1152" s="37">
        <v>44431</v>
      </c>
      <c r="F1152" t="s">
        <v>177</v>
      </c>
      <c r="G1152" s="55" t="s">
        <v>178</v>
      </c>
      <c r="H1152" s="25" t="str">
        <f>IFERROR(VLOOKUP(Tabelle1[[#This Row],[Artikelnr. (wenn vorhanden)]],Artikel!A:C,3,FALSE),Tabelle1[[#This Row],[Artikelnr. (wenn vorhanden)]])</f>
        <v>Diverses aus Schmelze</v>
      </c>
    </row>
    <row r="1153" spans="1:8" x14ac:dyDescent="0.25">
      <c r="A1153" s="25" t="s">
        <v>41</v>
      </c>
      <c r="B1153" s="25" t="s">
        <v>81</v>
      </c>
      <c r="C1153" s="25">
        <v>10</v>
      </c>
      <c r="D1153" s="25">
        <v>10</v>
      </c>
      <c r="E1153" s="37">
        <v>44433</v>
      </c>
      <c r="F1153" t="s">
        <v>177</v>
      </c>
      <c r="G1153" s="55" t="s">
        <v>178</v>
      </c>
      <c r="H1153" s="25" t="str">
        <f>IFERROR(VLOOKUP(Tabelle1[[#This Row],[Artikelnr. (wenn vorhanden)]],Artikel!A:C,3,FALSE),Tabelle1[[#This Row],[Artikelnr. (wenn vorhanden)]])</f>
        <v>Diverses aus Schmelze</v>
      </c>
    </row>
    <row r="1154" spans="1:8" x14ac:dyDescent="0.25">
      <c r="A1154" s="25" t="s">
        <v>41</v>
      </c>
      <c r="B1154" s="25" t="s">
        <v>81</v>
      </c>
      <c r="C1154" s="25">
        <v>19.5</v>
      </c>
      <c r="D1154" s="25">
        <v>22</v>
      </c>
      <c r="E1154" s="37">
        <v>44461</v>
      </c>
      <c r="F1154" t="s">
        <v>61</v>
      </c>
      <c r="G1154" s="55" t="s">
        <v>15225</v>
      </c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x14ac:dyDescent="0.25">
      <c r="A1155" s="25" t="s">
        <v>41</v>
      </c>
      <c r="B1155" s="25" t="s">
        <v>81</v>
      </c>
      <c r="C1155" s="25">
        <v>62</v>
      </c>
      <c r="D1155" s="25">
        <v>10</v>
      </c>
      <c r="E1155" s="37">
        <v>44468</v>
      </c>
      <c r="F1155" t="s">
        <v>25</v>
      </c>
      <c r="G1155" s="25" t="s">
        <v>76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149</v>
      </c>
      <c r="B1156" s="25" t="s">
        <v>318</v>
      </c>
      <c r="C1156" s="25">
        <v>84</v>
      </c>
      <c r="D1156" s="25">
        <v>70</v>
      </c>
      <c r="E1156" s="37">
        <v>44462</v>
      </c>
      <c r="F1156" t="s">
        <v>149</v>
      </c>
      <c r="G1156" s="25" t="s">
        <v>149</v>
      </c>
      <c r="H1156" s="25" t="str">
        <f>IFERROR(VLOOKUP(Tabelle1[[#This Row],[Artikelnr. (wenn vorhanden)]],Artikel!A:C,3,FALSE),Tabelle1[[#This Row],[Artikelnr. (wenn vorhanden)]])</f>
        <v>Diverses Muster</v>
      </c>
    </row>
    <row r="1157" spans="1:8" x14ac:dyDescent="0.25">
      <c r="A1157" s="25" t="s">
        <v>149</v>
      </c>
      <c r="B1157" s="25" t="s">
        <v>318</v>
      </c>
      <c r="C1157" s="25">
        <v>75</v>
      </c>
      <c r="D1157" s="25">
        <v>70</v>
      </c>
      <c r="E1157" s="37">
        <v>44463</v>
      </c>
      <c r="F1157" t="s">
        <v>149</v>
      </c>
      <c r="G1157" s="25" t="s">
        <v>149</v>
      </c>
      <c r="H1157" s="25" t="str">
        <f>IFERROR(VLOOKUP(Tabelle1[[#This Row],[Artikelnr. (wenn vorhanden)]],Artikel!A:C,3,FALSE),Tabelle1[[#This Row],[Artikelnr. (wenn vorhanden)]])</f>
        <v>Diverses Muster</v>
      </c>
    </row>
    <row r="1158" spans="1:8" x14ac:dyDescent="0.25">
      <c r="A1158" s="25" t="s">
        <v>140</v>
      </c>
      <c r="B1158" s="25" t="s">
        <v>200</v>
      </c>
      <c r="C1158" s="25">
        <v>15</v>
      </c>
      <c r="D1158" s="25">
        <v>70</v>
      </c>
      <c r="E1158" s="37">
        <v>44427</v>
      </c>
      <c r="F1158" t="s">
        <v>68</v>
      </c>
      <c r="G1158" s="55" t="s">
        <v>68</v>
      </c>
      <c r="H1158" s="25" t="str">
        <f>IFERROR(VLOOKUP(Tabelle1[[#This Row],[Artikelnr. (wenn vorhanden)]],Artikel!A:C,3,FALSE),Tabelle1[[#This Row],[Artikelnr. (wenn vorhanden)]])</f>
        <v>Diverses QM</v>
      </c>
    </row>
    <row r="1159" spans="1:8" x14ac:dyDescent="0.25">
      <c r="A1159" s="25" t="s">
        <v>140</v>
      </c>
      <c r="B1159" s="25" t="s">
        <v>200</v>
      </c>
      <c r="C1159" s="25">
        <v>10</v>
      </c>
      <c r="D1159" s="25">
        <v>70</v>
      </c>
      <c r="E1159" s="37">
        <v>44428</v>
      </c>
      <c r="F1159" t="s">
        <v>68</v>
      </c>
      <c r="G1159" s="55" t="s">
        <v>68</v>
      </c>
      <c r="H1159" s="25" t="str">
        <f>IFERROR(VLOOKUP(Tabelle1[[#This Row],[Artikelnr. (wenn vorhanden)]],Artikel!A:C,3,FALSE),Tabelle1[[#This Row],[Artikelnr. (wenn vorhanden)]])</f>
        <v>Diverses QM</v>
      </c>
    </row>
    <row r="1160" spans="1:8" x14ac:dyDescent="0.25">
      <c r="A1160" s="25" t="s">
        <v>140</v>
      </c>
      <c r="B1160" s="25" t="s">
        <v>200</v>
      </c>
      <c r="C1160" s="25">
        <v>18</v>
      </c>
      <c r="D1160" s="25">
        <v>70</v>
      </c>
      <c r="E1160" s="37">
        <v>44431</v>
      </c>
      <c r="F1160" t="s">
        <v>68</v>
      </c>
      <c r="G1160" s="55" t="s">
        <v>68</v>
      </c>
      <c r="H1160" s="25" t="str">
        <f>IFERROR(VLOOKUP(Tabelle1[[#This Row],[Artikelnr. (wenn vorhanden)]],Artikel!A:C,3,FALSE),Tabelle1[[#This Row],[Artikelnr. (wenn vorhanden)]])</f>
        <v>Diverses QM</v>
      </c>
    </row>
    <row r="1161" spans="1:8" x14ac:dyDescent="0.25">
      <c r="A1161" s="25" t="s">
        <v>140</v>
      </c>
      <c r="B1161" s="25" t="s">
        <v>200</v>
      </c>
      <c r="C1161" s="25">
        <v>10</v>
      </c>
      <c r="D1161" s="25">
        <v>70</v>
      </c>
      <c r="E1161" s="37">
        <v>44433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200</v>
      </c>
      <c r="C1162" s="25">
        <v>15</v>
      </c>
      <c r="D1162" s="25">
        <v>70</v>
      </c>
      <c r="E1162" s="37">
        <v>44433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200</v>
      </c>
      <c r="C1163" s="25">
        <v>10</v>
      </c>
      <c r="D1163" s="25">
        <v>70</v>
      </c>
      <c r="E1163" s="37">
        <v>44434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200</v>
      </c>
      <c r="C1164" s="25">
        <v>8</v>
      </c>
      <c r="D1164" s="25">
        <v>70</v>
      </c>
      <c r="E1164" s="37">
        <v>44438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200</v>
      </c>
      <c r="C1165" s="25">
        <v>10</v>
      </c>
      <c r="D1165" s="25">
        <v>70</v>
      </c>
      <c r="E1165" s="37">
        <v>44440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200</v>
      </c>
      <c r="C1166" s="25">
        <v>7.2</v>
      </c>
      <c r="D1166" s="25">
        <v>70</v>
      </c>
      <c r="E1166" s="37">
        <v>44442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200</v>
      </c>
      <c r="C1167" s="25">
        <v>9</v>
      </c>
      <c r="D1167" s="25">
        <v>70</v>
      </c>
      <c r="E1167" s="37">
        <v>44442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200</v>
      </c>
      <c r="C1168" s="25">
        <v>13.5</v>
      </c>
      <c r="D1168" s="25">
        <v>70</v>
      </c>
      <c r="E1168" s="37">
        <v>44442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200</v>
      </c>
      <c r="C1169" s="25">
        <v>2</v>
      </c>
      <c r="D1169" s="25">
        <v>70</v>
      </c>
      <c r="E1169" s="37">
        <v>44448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200</v>
      </c>
      <c r="C1170" s="25">
        <v>2</v>
      </c>
      <c r="D1170" s="25">
        <v>70</v>
      </c>
      <c r="E1170" s="37">
        <v>44448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200</v>
      </c>
      <c r="C1171" s="25">
        <v>4.5</v>
      </c>
      <c r="D1171" s="25">
        <v>70</v>
      </c>
      <c r="E1171" s="37">
        <v>44448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200</v>
      </c>
      <c r="C1172" s="25">
        <v>5.8</v>
      </c>
      <c r="D1172" s="25">
        <v>70</v>
      </c>
      <c r="E1172" s="37">
        <v>44449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200</v>
      </c>
      <c r="C1173" s="25">
        <v>5.3</v>
      </c>
      <c r="D1173" s="25">
        <v>70</v>
      </c>
      <c r="E1173" s="37">
        <v>44452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200</v>
      </c>
      <c r="C1174" s="25">
        <v>11.5</v>
      </c>
      <c r="D1174" s="25">
        <v>70</v>
      </c>
      <c r="E1174" s="37">
        <v>44454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200</v>
      </c>
      <c r="C1175" s="25">
        <v>14</v>
      </c>
      <c r="D1175" s="25">
        <v>70</v>
      </c>
      <c r="E1175" s="37">
        <v>44454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200</v>
      </c>
      <c r="C1176" s="25">
        <v>5.3</v>
      </c>
      <c r="D1176" s="25">
        <v>70</v>
      </c>
      <c r="E1176" s="37">
        <v>44456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200</v>
      </c>
      <c r="C1177" s="25">
        <v>16.2</v>
      </c>
      <c r="D1177" s="25">
        <v>70</v>
      </c>
      <c r="E1177" s="37">
        <v>44456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200</v>
      </c>
      <c r="C1178" s="25">
        <v>12.5</v>
      </c>
      <c r="D1178" s="25">
        <v>70</v>
      </c>
      <c r="E1178" s="37">
        <v>44459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200</v>
      </c>
      <c r="C1179" s="25">
        <v>7</v>
      </c>
      <c r="D1179" s="25">
        <v>70</v>
      </c>
      <c r="E1179" s="37">
        <v>44461</v>
      </c>
      <c r="F1179" t="s">
        <v>68</v>
      </c>
      <c r="G1179" s="2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200</v>
      </c>
      <c r="C1180" s="25">
        <v>9</v>
      </c>
      <c r="D1180" s="25">
        <v>70</v>
      </c>
      <c r="E1180" s="37">
        <v>44462</v>
      </c>
      <c r="F1180" t="s">
        <v>68</v>
      </c>
      <c r="G1180" s="2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200</v>
      </c>
      <c r="C1181" s="25">
        <v>7.5</v>
      </c>
      <c r="D1181" s="25">
        <v>70</v>
      </c>
      <c r="E1181" s="37">
        <v>44463</v>
      </c>
      <c r="F1181" t="s">
        <v>68</v>
      </c>
      <c r="G1181" s="2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200</v>
      </c>
      <c r="C1182" s="25">
        <v>9</v>
      </c>
      <c r="D1182" s="25">
        <v>70</v>
      </c>
      <c r="E1182" s="37">
        <v>44467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200</v>
      </c>
      <c r="C1183" s="25">
        <v>9.4</v>
      </c>
      <c r="D1183" s="25">
        <v>70</v>
      </c>
      <c r="E1183" s="37">
        <v>44467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200</v>
      </c>
      <c r="C1184" s="25">
        <v>11</v>
      </c>
      <c r="D1184" s="25">
        <v>70</v>
      </c>
      <c r="E1184" s="37">
        <v>44467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200</v>
      </c>
      <c r="C1185" s="25">
        <v>5</v>
      </c>
      <c r="D1185" s="25">
        <v>70</v>
      </c>
      <c r="E1185" s="37">
        <v>44469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9</v>
      </c>
      <c r="B1186" s="25" t="s">
        <v>203</v>
      </c>
      <c r="C1186" s="25">
        <v>110</v>
      </c>
      <c r="D1186" s="25">
        <v>10</v>
      </c>
      <c r="E1186" s="37">
        <v>44466</v>
      </c>
      <c r="F1186" t="s">
        <v>177</v>
      </c>
      <c r="G1186" s="55" t="s">
        <v>178</v>
      </c>
      <c r="H1186" s="25" t="str">
        <f>IFERROR(VLOOKUP(Tabelle1[[#This Row],[Artikelnr. (wenn vorhanden)]],Artikel!A:C,3,FALSE),Tabelle1[[#This Row],[Artikelnr. (wenn vorhanden)]])</f>
        <v>Diverses Reinigung</v>
      </c>
    </row>
    <row r="1187" spans="1:8" x14ac:dyDescent="0.25">
      <c r="A1187" s="25" t="s">
        <v>88</v>
      </c>
      <c r="B1187" s="25" t="s">
        <v>203</v>
      </c>
      <c r="C1187" s="25">
        <v>900</v>
      </c>
      <c r="D1187" s="25">
        <v>10</v>
      </c>
      <c r="E1187" s="37">
        <v>44434</v>
      </c>
      <c r="F1187" t="s">
        <v>177</v>
      </c>
      <c r="G1187" s="55" t="s">
        <v>178</v>
      </c>
      <c r="H1187" s="25" t="str">
        <f>IFERROR(VLOOKUP(Tabelle1[[#This Row],[Artikelnr. (wenn vorhanden)]],Artikel!A:C,3,FALSE),Tabelle1[[#This Row],[Artikelnr. (wenn vorhanden)]])</f>
        <v>Diverses Reinigung</v>
      </c>
    </row>
    <row r="1188" spans="1:8" x14ac:dyDescent="0.25">
      <c r="A1188" s="25" t="s">
        <v>37</v>
      </c>
      <c r="B1188" s="25" t="s">
        <v>203</v>
      </c>
      <c r="C1188" s="25">
        <v>90</v>
      </c>
      <c r="D1188" s="25">
        <v>10</v>
      </c>
      <c r="E1188" s="37">
        <v>44466</v>
      </c>
      <c r="F1188" t="s">
        <v>177</v>
      </c>
      <c r="G1188" s="25" t="s">
        <v>178</v>
      </c>
      <c r="H1188" s="25" t="str">
        <f>IFERROR(VLOOKUP(Tabelle1[[#This Row],[Artikelnr. (wenn vorhanden)]],Artikel!A:C,3,FALSE),Tabelle1[[#This Row],[Artikelnr. (wenn vorhanden)]])</f>
        <v>Diverses Reinigung</v>
      </c>
    </row>
    <row r="1189" spans="1:8" x14ac:dyDescent="0.25">
      <c r="A1189" s="25" t="s">
        <v>9</v>
      </c>
      <c r="B1189" s="25" t="s">
        <v>312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15147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15269</v>
      </c>
      <c r="C1190" s="25">
        <v>162</v>
      </c>
      <c r="D1190" s="25">
        <v>12</v>
      </c>
      <c r="E1190" s="37">
        <v>44487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15123</v>
      </c>
      <c r="B1191" s="25" t="s">
        <v>15124</v>
      </c>
      <c r="C1191" s="25">
        <v>20.2</v>
      </c>
      <c r="D1191" s="25">
        <v>10</v>
      </c>
      <c r="E1191" s="37">
        <v>44477</v>
      </c>
      <c r="F1191" t="s">
        <v>25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15226</v>
      </c>
      <c r="C1192" s="25">
        <v>20</v>
      </c>
      <c r="D1192" s="25">
        <v>32</v>
      </c>
      <c r="E1192" s="37">
        <v>44480</v>
      </c>
      <c r="F1192" t="s">
        <v>187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275</v>
      </c>
      <c r="B1193" s="25" t="s">
        <v>15230</v>
      </c>
      <c r="C1193" s="25">
        <v>10</v>
      </c>
      <c r="D1193" s="25">
        <v>34</v>
      </c>
      <c r="E1193" s="37">
        <v>44470</v>
      </c>
      <c r="F1193" t="s">
        <v>187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275</v>
      </c>
      <c r="B1194" s="25" t="s">
        <v>15232</v>
      </c>
      <c r="C1194" s="25">
        <v>10</v>
      </c>
      <c r="D1194" s="25">
        <v>31</v>
      </c>
      <c r="E1194" s="37">
        <v>44474</v>
      </c>
      <c r="F1194" t="s">
        <v>187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275</v>
      </c>
      <c r="B1195" s="25" t="s">
        <v>15227</v>
      </c>
      <c r="C1195" s="25">
        <v>20</v>
      </c>
      <c r="D1195" s="25">
        <v>31</v>
      </c>
      <c r="E1195" s="37">
        <v>44468</v>
      </c>
      <c r="F1195" t="s">
        <v>187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275</v>
      </c>
      <c r="B1196" s="25" t="s">
        <v>15227</v>
      </c>
      <c r="C1196" s="25">
        <v>10</v>
      </c>
      <c r="D1196" s="25">
        <v>33</v>
      </c>
      <c r="E1196" s="37">
        <v>44468</v>
      </c>
      <c r="F1196" t="s">
        <v>187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275</v>
      </c>
      <c r="B1197" s="25" t="s">
        <v>15274</v>
      </c>
      <c r="C1197" s="25">
        <v>30</v>
      </c>
      <c r="D1197" s="25">
        <v>31</v>
      </c>
      <c r="E1197" s="37">
        <v>44480</v>
      </c>
      <c r="F1197" t="s">
        <v>187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275</v>
      </c>
      <c r="B1198" s="25" t="s">
        <v>15231</v>
      </c>
      <c r="C1198" s="25">
        <v>10</v>
      </c>
      <c r="D1198" s="25">
        <v>34</v>
      </c>
      <c r="E1198" s="37">
        <v>44474</v>
      </c>
      <c r="F1198" t="s">
        <v>187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275</v>
      </c>
      <c r="B1199" s="25" t="s">
        <v>15231</v>
      </c>
      <c r="C1199" s="25">
        <v>10</v>
      </c>
      <c r="D1199" s="25">
        <v>34</v>
      </c>
      <c r="E1199" s="37">
        <v>44474</v>
      </c>
      <c r="F1199" t="s">
        <v>187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275</v>
      </c>
      <c r="B1200" s="25" t="s">
        <v>15231</v>
      </c>
      <c r="C1200" s="25">
        <v>10</v>
      </c>
      <c r="D1200" s="25">
        <v>31</v>
      </c>
      <c r="E1200" s="37">
        <v>44474</v>
      </c>
      <c r="F1200" t="s">
        <v>187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275</v>
      </c>
      <c r="B1201" s="25" t="s">
        <v>15273</v>
      </c>
      <c r="C1201" s="25">
        <v>60</v>
      </c>
      <c r="D1201" s="25">
        <v>31</v>
      </c>
      <c r="E1201" s="37">
        <v>44475</v>
      </c>
      <c r="F1201" t="s">
        <v>187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275</v>
      </c>
      <c r="B1202" s="25" t="s">
        <v>15273</v>
      </c>
      <c r="C1202" s="25">
        <v>20</v>
      </c>
      <c r="D1202" s="25">
        <v>34</v>
      </c>
      <c r="E1202" s="37">
        <v>44480</v>
      </c>
      <c r="F1202" t="s">
        <v>187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275</v>
      </c>
      <c r="B1203" s="25" t="s">
        <v>15233</v>
      </c>
      <c r="C1203" s="25">
        <v>10</v>
      </c>
      <c r="D1203" s="25">
        <v>31</v>
      </c>
      <c r="E1203" s="37">
        <v>44475</v>
      </c>
      <c r="F1203" t="s">
        <v>187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275</v>
      </c>
      <c r="B1204" s="25" t="s">
        <v>15234</v>
      </c>
      <c r="C1204" s="25">
        <v>10</v>
      </c>
      <c r="D1204" s="25">
        <v>34</v>
      </c>
      <c r="E1204" s="37">
        <v>44475</v>
      </c>
      <c r="F1204" t="s">
        <v>187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275</v>
      </c>
      <c r="B1205" s="25" t="s">
        <v>15229</v>
      </c>
      <c r="C1205" s="25">
        <v>10</v>
      </c>
      <c r="D1205" s="25">
        <v>34</v>
      </c>
      <c r="E1205" s="37">
        <v>44470</v>
      </c>
      <c r="F1205" t="s">
        <v>187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275</v>
      </c>
      <c r="B1206" s="25" t="s">
        <v>15228</v>
      </c>
      <c r="C1206" s="25">
        <v>20</v>
      </c>
      <c r="D1206" s="25">
        <v>31</v>
      </c>
      <c r="E1206" s="37">
        <v>44468</v>
      </c>
      <c r="F1206" t="s">
        <v>187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275</v>
      </c>
      <c r="B1207" s="25" t="s">
        <v>15228</v>
      </c>
      <c r="C1207" s="25">
        <v>10</v>
      </c>
      <c r="D1207" s="25">
        <v>34</v>
      </c>
      <c r="E1207" s="37">
        <v>44469</v>
      </c>
      <c r="F1207" t="s">
        <v>187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349</v>
      </c>
      <c r="B1208" s="25" t="s">
        <v>307</v>
      </c>
      <c r="C1208" s="25">
        <v>392</v>
      </c>
      <c r="D1208" s="25">
        <v>10</v>
      </c>
      <c r="E1208" s="37">
        <v>44463</v>
      </c>
      <c r="F1208" t="s">
        <v>111</v>
      </c>
      <c r="G1208" s="55" t="s">
        <v>194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349</v>
      </c>
      <c r="B1209" s="25" t="s">
        <v>307</v>
      </c>
      <c r="C1209" s="25">
        <v>345</v>
      </c>
      <c r="D1209" s="25">
        <v>10</v>
      </c>
      <c r="E1209" s="37">
        <v>44461</v>
      </c>
      <c r="F1209" t="s">
        <v>111</v>
      </c>
      <c r="G1209" s="55" t="s">
        <v>194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349</v>
      </c>
      <c r="B1210" s="25" t="s">
        <v>307</v>
      </c>
      <c r="C1210" s="25">
        <v>322</v>
      </c>
      <c r="D1210" s="25">
        <v>10</v>
      </c>
      <c r="E1210" s="37">
        <v>44468</v>
      </c>
      <c r="F1210" t="s">
        <v>111</v>
      </c>
      <c r="G1210" s="55" t="s">
        <v>194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349</v>
      </c>
      <c r="B1211" s="25" t="s">
        <v>307</v>
      </c>
      <c r="C1211" s="25">
        <v>206</v>
      </c>
      <c r="D1211" s="25">
        <v>10</v>
      </c>
      <c r="E1211" s="37">
        <v>44462</v>
      </c>
      <c r="F1211" t="s">
        <v>111</v>
      </c>
      <c r="G1211" s="55" t="s">
        <v>194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349</v>
      </c>
      <c r="B1212" s="25" t="s">
        <v>307</v>
      </c>
      <c r="C1212" s="25">
        <v>148</v>
      </c>
      <c r="D1212" s="25">
        <v>10</v>
      </c>
      <c r="E1212" s="37">
        <v>44463</v>
      </c>
      <c r="F1212" t="s">
        <v>111</v>
      </c>
      <c r="G1212" s="55" t="s">
        <v>194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349</v>
      </c>
      <c r="B1213" s="25" t="s">
        <v>307</v>
      </c>
      <c r="C1213" s="25">
        <v>70.599999999999994</v>
      </c>
      <c r="D1213" s="25">
        <v>10</v>
      </c>
      <c r="E1213" s="37">
        <v>44462</v>
      </c>
      <c r="F1213" t="s">
        <v>111</v>
      </c>
      <c r="G1213" s="55" t="s">
        <v>194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349</v>
      </c>
      <c r="B1214" s="25" t="s">
        <v>307</v>
      </c>
      <c r="C1214" s="25">
        <v>62</v>
      </c>
      <c r="D1214" s="25">
        <v>10</v>
      </c>
      <c r="E1214" s="37">
        <v>44466</v>
      </c>
      <c r="F1214" t="s">
        <v>111</v>
      </c>
      <c r="G1214" s="55" t="s">
        <v>194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349</v>
      </c>
      <c r="B1215" s="25" t="s">
        <v>307</v>
      </c>
      <c r="C1215" s="25">
        <v>61</v>
      </c>
      <c r="D1215" s="25">
        <v>10</v>
      </c>
      <c r="E1215" s="37">
        <v>44468</v>
      </c>
      <c r="F1215" t="s">
        <v>111</v>
      </c>
      <c r="G1215" s="55" t="s">
        <v>194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349</v>
      </c>
      <c r="B1216" s="25" t="s">
        <v>307</v>
      </c>
      <c r="C1216" s="25">
        <v>57</v>
      </c>
      <c r="D1216" s="25">
        <v>10</v>
      </c>
      <c r="E1216" s="37">
        <v>44467</v>
      </c>
      <c r="F1216" t="s">
        <v>111</v>
      </c>
      <c r="G1216" s="55" t="s">
        <v>194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244</v>
      </c>
      <c r="B1217" s="25" t="s">
        <v>242</v>
      </c>
      <c r="C1217" s="25">
        <v>450</v>
      </c>
      <c r="D1217" s="25">
        <v>120</v>
      </c>
      <c r="E1217" s="37">
        <v>44448</v>
      </c>
      <c r="F1217" t="s">
        <v>15154</v>
      </c>
      <c r="G1217" s="55" t="s">
        <v>243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51</v>
      </c>
      <c r="D1218" s="25">
        <v>70</v>
      </c>
      <c r="E1218" s="37">
        <v>44427</v>
      </c>
      <c r="F1218" t="s">
        <v>58</v>
      </c>
      <c r="G1218" s="55" t="s">
        <v>58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129.4</v>
      </c>
      <c r="D1219" s="25">
        <v>70</v>
      </c>
      <c r="E1219" s="37">
        <v>44428</v>
      </c>
      <c r="F1219" t="s">
        <v>90</v>
      </c>
      <c r="G1219" s="55" t="s">
        <v>90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150</v>
      </c>
      <c r="D1220" s="25">
        <v>70</v>
      </c>
      <c r="E1220" s="37">
        <v>44428</v>
      </c>
      <c r="F1220" t="s">
        <v>90</v>
      </c>
      <c r="G1220" s="55" t="s">
        <v>90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86.6</v>
      </c>
      <c r="D1221" s="25">
        <v>70</v>
      </c>
      <c r="E1221" s="37">
        <v>44428</v>
      </c>
      <c r="F1221" t="s">
        <v>90</v>
      </c>
      <c r="G1221" s="55" t="s">
        <v>90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4.5999999999999996</v>
      </c>
      <c r="D1222" s="25">
        <v>70</v>
      </c>
      <c r="E1222" s="37">
        <v>44429</v>
      </c>
      <c r="F1222" t="s">
        <v>90</v>
      </c>
      <c r="G1222" s="55" t="s">
        <v>90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175</v>
      </c>
      <c r="D1223" s="25">
        <v>70</v>
      </c>
      <c r="E1223" s="37">
        <v>44431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10</v>
      </c>
      <c r="D1224" s="25">
        <v>70</v>
      </c>
      <c r="E1224" s="37">
        <v>44431</v>
      </c>
      <c r="F1224" t="s">
        <v>90</v>
      </c>
      <c r="G1224" s="55" t="s">
        <v>90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75</v>
      </c>
      <c r="D1225" s="25">
        <v>70</v>
      </c>
      <c r="E1225" s="37">
        <v>44432</v>
      </c>
      <c r="F1225" t="s">
        <v>116</v>
      </c>
      <c r="G1225" s="55" t="s">
        <v>116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s="25" t="s">
        <v>57</v>
      </c>
      <c r="C1226" s="25">
        <v>54</v>
      </c>
      <c r="D1226" s="25">
        <v>70</v>
      </c>
      <c r="E1226" s="37">
        <v>44432</v>
      </c>
      <c r="F1226" t="s">
        <v>90</v>
      </c>
      <c r="G1226" s="55" t="s">
        <v>90</v>
      </c>
      <c r="H1226" s="25" t="str">
        <f>IFERROR(VLOOKUP(Tabelle1[[#This Row],[Artikelnr. (wenn vorhanden)]],Artikel!A:C,3,FALSE),Tabelle1[[#This Row],[Artikelnr. (wenn vorhanden)]])</f>
        <v>Laborproben</v>
      </c>
    </row>
    <row r="1227" spans="1:8" x14ac:dyDescent="0.25">
      <c r="A1227" s="25" t="s">
        <v>59</v>
      </c>
      <c r="B1227" s="25" t="s">
        <v>57</v>
      </c>
      <c r="C1227" s="25">
        <v>75</v>
      </c>
      <c r="D1227" s="25">
        <v>70</v>
      </c>
      <c r="E1227" s="37">
        <v>44433</v>
      </c>
      <c r="F1227" t="s">
        <v>58</v>
      </c>
      <c r="G1227" s="55" t="s">
        <v>58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40.4</v>
      </c>
      <c r="D1228" s="25">
        <v>70</v>
      </c>
      <c r="E1228" s="37">
        <v>44433</v>
      </c>
      <c r="F1228" t="s">
        <v>90</v>
      </c>
      <c r="G1228" s="55" t="s">
        <v>90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51</v>
      </c>
      <c r="D1229" s="25">
        <v>70</v>
      </c>
      <c r="E1229" s="37">
        <v>44434</v>
      </c>
      <c r="F1229" t="s">
        <v>58</v>
      </c>
      <c r="G1229" s="55" t="s">
        <v>58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28.8</v>
      </c>
      <c r="D1230" s="25">
        <v>70</v>
      </c>
      <c r="E1230" s="37">
        <v>44434</v>
      </c>
      <c r="F1230" t="s">
        <v>90</v>
      </c>
      <c r="G1230" s="55" t="s">
        <v>90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10.4</v>
      </c>
      <c r="D1231" s="25">
        <v>70</v>
      </c>
      <c r="E1231" s="37">
        <v>44435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70</v>
      </c>
      <c r="D1232" s="25">
        <v>70</v>
      </c>
      <c r="E1232" s="37">
        <v>44435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s="25" t="s">
        <v>57</v>
      </c>
      <c r="C1233" s="25">
        <v>8.9</v>
      </c>
      <c r="D1233" s="25">
        <v>70</v>
      </c>
      <c r="E1233" s="37">
        <v>44438</v>
      </c>
      <c r="F1233" t="s">
        <v>58</v>
      </c>
      <c r="G1233" s="55" t="s">
        <v>58</v>
      </c>
      <c r="H1233" s="25" t="str">
        <f>IFERROR(VLOOKUP(Tabelle1[[#This Row],[Artikelnr. (wenn vorhanden)]],Artikel!A:C,3,FALSE),Tabelle1[[#This Row],[Artikelnr. (wenn vorhanden)]])</f>
        <v>Laborproben</v>
      </c>
    </row>
    <row r="1234" spans="1:8" x14ac:dyDescent="0.25">
      <c r="A1234" s="25" t="s">
        <v>59</v>
      </c>
      <c r="B1234" s="25" t="s">
        <v>57</v>
      </c>
      <c r="C1234" s="25">
        <v>8.9</v>
      </c>
      <c r="D1234" s="25">
        <v>70</v>
      </c>
      <c r="E1234" s="37">
        <v>44438</v>
      </c>
      <c r="F1234" t="s">
        <v>58</v>
      </c>
      <c r="G1234" s="55" t="s">
        <v>58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106</v>
      </c>
      <c r="D1235" s="25">
        <v>70</v>
      </c>
      <c r="E1235" s="37">
        <v>44438</v>
      </c>
      <c r="F1235" t="s">
        <v>58</v>
      </c>
      <c r="G1235" s="55" t="s">
        <v>58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s="25" t="s">
        <v>57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Laborproben</v>
      </c>
    </row>
    <row r="1237" spans="1:8" x14ac:dyDescent="0.25">
      <c r="A1237" s="25" t="s">
        <v>59</v>
      </c>
      <c r="B1237" s="25" t="s">
        <v>57</v>
      </c>
      <c r="C1237" s="25">
        <v>10</v>
      </c>
      <c r="D1237" s="25">
        <v>70</v>
      </c>
      <c r="E1237" s="37">
        <v>44438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65</v>
      </c>
      <c r="D1238" s="25">
        <v>70</v>
      </c>
      <c r="E1238" s="37">
        <v>44438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10</v>
      </c>
      <c r="D1239" s="25">
        <v>70</v>
      </c>
      <c r="E1239" s="37">
        <v>44439</v>
      </c>
      <c r="F1239" t="s">
        <v>68</v>
      </c>
      <c r="G1239" s="55" t="s">
        <v>68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3.2</v>
      </c>
      <c r="D1240" s="25">
        <v>70</v>
      </c>
      <c r="E1240" s="37">
        <v>44439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3.2</v>
      </c>
      <c r="D1241" s="25">
        <v>70</v>
      </c>
      <c r="E1241" s="37">
        <v>44439</v>
      </c>
      <c r="F1241" t="s">
        <v>58</v>
      </c>
      <c r="G1241" s="55" t="s">
        <v>58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60</v>
      </c>
      <c r="D1242" s="25">
        <v>70</v>
      </c>
      <c r="E1242" s="37">
        <v>44439</v>
      </c>
      <c r="F1242" t="s">
        <v>90</v>
      </c>
      <c r="G1242" s="55" t="s">
        <v>90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59</v>
      </c>
      <c r="B1243" s="25" t="s">
        <v>57</v>
      </c>
      <c r="C1243" s="25">
        <v>2</v>
      </c>
      <c r="D1243" s="25">
        <v>70</v>
      </c>
      <c r="E1243" s="37">
        <v>44440</v>
      </c>
      <c r="F1243" t="s">
        <v>68</v>
      </c>
      <c r="G1243" s="55" t="s">
        <v>68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57</v>
      </c>
      <c r="C1244" s="25">
        <v>26</v>
      </c>
      <c r="D1244" s="25">
        <v>70</v>
      </c>
      <c r="E1244" s="37">
        <v>44440</v>
      </c>
      <c r="F1244" t="s">
        <v>116</v>
      </c>
      <c r="G1244" s="55" t="s">
        <v>116</v>
      </c>
      <c r="H1244" s="25" t="str">
        <f>IFERROR(VLOOKUP(Tabelle1[[#This Row],[Artikelnr. (wenn vorhanden)]],Artikel!A:C,3,FALSE),Tabelle1[[#This Row],[Artikelnr. (wenn vorhanden)]])</f>
        <v>Laborproben</v>
      </c>
    </row>
    <row r="1245" spans="1:8" x14ac:dyDescent="0.25">
      <c r="A1245" s="25" t="s">
        <v>59</v>
      </c>
      <c r="B1245" s="25" t="s">
        <v>57</v>
      </c>
      <c r="C1245" s="25">
        <v>58</v>
      </c>
      <c r="D1245" s="25">
        <v>70</v>
      </c>
      <c r="E1245" s="37">
        <v>44440</v>
      </c>
      <c r="F1245" t="s">
        <v>58</v>
      </c>
      <c r="G1245" s="55" t="s">
        <v>58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59</v>
      </c>
      <c r="B1246" s="25" t="s">
        <v>57</v>
      </c>
      <c r="C1246" s="25">
        <v>44</v>
      </c>
      <c r="D1246" s="25">
        <v>70</v>
      </c>
      <c r="E1246" s="37">
        <v>44440</v>
      </c>
      <c r="F1246" t="s">
        <v>90</v>
      </c>
      <c r="G1246" s="55" t="s">
        <v>90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130</v>
      </c>
      <c r="D1247" s="25">
        <v>70</v>
      </c>
      <c r="E1247" s="37">
        <v>44440</v>
      </c>
      <c r="F1247" t="s">
        <v>90</v>
      </c>
      <c r="G1247" s="55" t="s">
        <v>90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10</v>
      </c>
      <c r="D1248" s="25">
        <v>70</v>
      </c>
      <c r="E1248" s="37">
        <v>44441</v>
      </c>
      <c r="F1248" t="s">
        <v>58</v>
      </c>
      <c r="G1248" s="55" t="s">
        <v>58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4.5</v>
      </c>
      <c r="D1249" s="25">
        <v>70</v>
      </c>
      <c r="E1249" s="37">
        <v>44442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20</v>
      </c>
      <c r="D1250" s="25">
        <v>70</v>
      </c>
      <c r="E1250" s="37">
        <v>44442</v>
      </c>
      <c r="F1250" t="s">
        <v>68</v>
      </c>
      <c r="G1250" s="55" t="s">
        <v>68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s="25" t="s">
        <v>57</v>
      </c>
      <c r="C1251" s="25">
        <v>74</v>
      </c>
      <c r="D1251" s="25">
        <v>70</v>
      </c>
      <c r="E1251" s="37">
        <v>44442</v>
      </c>
      <c r="F1251" t="s">
        <v>116</v>
      </c>
      <c r="G1251" s="55" t="s">
        <v>116</v>
      </c>
      <c r="H1251" s="25" t="str">
        <f>IFERROR(VLOOKUP(Tabelle1[[#This Row],[Artikelnr. (wenn vorhanden)]],Artikel!A:C,3,FALSE),Tabelle1[[#This Row],[Artikelnr. (wenn vorhanden)]])</f>
        <v>Laborproben</v>
      </c>
    </row>
    <row r="1252" spans="1:8" x14ac:dyDescent="0.25">
      <c r="A1252" s="25" t="s">
        <v>59</v>
      </c>
      <c r="B1252" s="25" t="s">
        <v>57</v>
      </c>
      <c r="C1252" s="25">
        <v>50</v>
      </c>
      <c r="D1252" s="25">
        <v>70</v>
      </c>
      <c r="E1252" s="37">
        <v>44442</v>
      </c>
      <c r="F1252" t="s">
        <v>58</v>
      </c>
      <c r="G1252" s="55" t="s">
        <v>58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150</v>
      </c>
      <c r="D1253" s="25">
        <v>70</v>
      </c>
      <c r="E1253" s="37">
        <v>44442</v>
      </c>
      <c r="F1253" t="s">
        <v>58</v>
      </c>
      <c r="G1253" s="55" t="s">
        <v>58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77</v>
      </c>
      <c r="D1254" s="25">
        <v>70</v>
      </c>
      <c r="E1254" s="37">
        <v>44442</v>
      </c>
      <c r="F1254" t="s">
        <v>90</v>
      </c>
      <c r="G1254" s="55" t="s">
        <v>90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31.5</v>
      </c>
      <c r="D1255" s="25">
        <v>70</v>
      </c>
      <c r="E1255" s="37">
        <v>44447</v>
      </c>
      <c r="F1255" t="s">
        <v>116</v>
      </c>
      <c r="G1255" s="55" t="s">
        <v>116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8</v>
      </c>
      <c r="D1256" s="25">
        <v>70</v>
      </c>
      <c r="E1256" s="37">
        <v>44447</v>
      </c>
      <c r="F1256" t="s">
        <v>116</v>
      </c>
      <c r="G1256" s="55" t="s">
        <v>116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10</v>
      </c>
      <c r="D1257" s="25">
        <v>70</v>
      </c>
      <c r="E1257" s="37">
        <v>44447</v>
      </c>
      <c r="F1257" t="s">
        <v>116</v>
      </c>
      <c r="G1257" s="55" t="s">
        <v>116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42</v>
      </c>
      <c r="D1258" s="25">
        <v>70</v>
      </c>
      <c r="E1258" s="37">
        <v>44447</v>
      </c>
      <c r="F1258" t="s">
        <v>58</v>
      </c>
      <c r="G1258" s="5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s="25" t="s">
        <v>57</v>
      </c>
      <c r="C1259" s="25">
        <v>60</v>
      </c>
      <c r="D1259" s="25">
        <v>70</v>
      </c>
      <c r="E1259" s="37">
        <v>44447</v>
      </c>
      <c r="F1259" t="s">
        <v>58</v>
      </c>
      <c r="G1259" s="55" t="s">
        <v>58</v>
      </c>
      <c r="H1259" s="25" t="str">
        <f>IFERROR(VLOOKUP(Tabelle1[[#This Row],[Artikelnr. (wenn vorhanden)]],Artikel!A:C,3,FALSE),Tabelle1[[#This Row],[Artikelnr. (wenn vorhanden)]])</f>
        <v>Laborproben</v>
      </c>
    </row>
    <row r="1260" spans="1:8" x14ac:dyDescent="0.25">
      <c r="A1260" s="25" t="s">
        <v>59</v>
      </c>
      <c r="B1260" s="25" t="s">
        <v>57</v>
      </c>
      <c r="C1260" s="25">
        <v>25</v>
      </c>
      <c r="D1260" s="25">
        <v>70</v>
      </c>
      <c r="E1260" s="37">
        <v>44448</v>
      </c>
      <c r="F1260" t="s">
        <v>58</v>
      </c>
      <c r="G1260" s="5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7.2</v>
      </c>
      <c r="D1261" s="25">
        <v>70</v>
      </c>
      <c r="E1261" s="37">
        <v>44449</v>
      </c>
      <c r="F1261" t="s">
        <v>116</v>
      </c>
      <c r="G1261" s="55" t="s">
        <v>116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135.80000000000001</v>
      </c>
      <c r="D1262" s="25">
        <v>70</v>
      </c>
      <c r="E1262" s="37">
        <v>44449</v>
      </c>
      <c r="F1262" t="s">
        <v>58</v>
      </c>
      <c r="G1262" s="55" t="s">
        <v>58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175.5</v>
      </c>
      <c r="D1263" s="25">
        <v>70</v>
      </c>
      <c r="E1263" s="37">
        <v>44449</v>
      </c>
      <c r="F1263" t="s">
        <v>90</v>
      </c>
      <c r="G1263" s="55" t="s">
        <v>90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5.3</v>
      </c>
      <c r="D1264" s="25">
        <v>70</v>
      </c>
      <c r="E1264" s="37">
        <v>44452</v>
      </c>
      <c r="F1264" t="s">
        <v>116</v>
      </c>
      <c r="G1264" s="55" t="s">
        <v>116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7.8</v>
      </c>
      <c r="D1265" s="25">
        <v>70</v>
      </c>
      <c r="E1265" s="37">
        <v>44452</v>
      </c>
      <c r="F1265" t="s">
        <v>116</v>
      </c>
      <c r="G1265" s="55" t="s">
        <v>116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13.5</v>
      </c>
      <c r="D1266" s="25">
        <v>70</v>
      </c>
      <c r="E1266" s="37">
        <v>44452</v>
      </c>
      <c r="F1266" t="s">
        <v>116</v>
      </c>
      <c r="G1266" s="55" t="s">
        <v>116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20</v>
      </c>
      <c r="D1267" s="25">
        <v>70</v>
      </c>
      <c r="E1267" s="37">
        <v>44452</v>
      </c>
      <c r="F1267" t="s">
        <v>58</v>
      </c>
      <c r="G1267" s="55" t="s">
        <v>58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32.5</v>
      </c>
      <c r="D1268" s="25">
        <v>70</v>
      </c>
      <c r="E1268" s="37">
        <v>44452</v>
      </c>
      <c r="F1268" t="s">
        <v>58</v>
      </c>
      <c r="G1268" s="5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66</v>
      </c>
      <c r="D1269" s="25">
        <v>70</v>
      </c>
      <c r="E1269" s="37">
        <v>44452</v>
      </c>
      <c r="F1269" t="s">
        <v>58</v>
      </c>
      <c r="G1269" s="55" t="s">
        <v>58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128</v>
      </c>
      <c r="D1270" s="25">
        <v>70</v>
      </c>
      <c r="E1270" s="37">
        <v>44452</v>
      </c>
      <c r="F1270" t="s">
        <v>90</v>
      </c>
      <c r="G1270" s="55" t="s">
        <v>90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5.9</v>
      </c>
      <c r="D1271" s="25">
        <v>70</v>
      </c>
      <c r="E1271" s="37">
        <v>44453</v>
      </c>
      <c r="F1271" t="s">
        <v>116</v>
      </c>
      <c r="G1271" s="55" t="s">
        <v>116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s="25" t="s">
        <v>57</v>
      </c>
      <c r="C1272" s="25">
        <v>5.9</v>
      </c>
      <c r="D1272" s="25">
        <v>70</v>
      </c>
      <c r="E1272" s="37">
        <v>44454</v>
      </c>
      <c r="F1272" t="s">
        <v>68</v>
      </c>
      <c r="G1272" s="55" t="s">
        <v>68</v>
      </c>
      <c r="H1272" s="25" t="str">
        <f>IFERROR(VLOOKUP(Tabelle1[[#This Row],[Artikelnr. (wenn vorhanden)]],Artikel!A:C,3,FALSE),Tabelle1[[#This Row],[Artikelnr. (wenn vorhanden)]])</f>
        <v>Laborproben</v>
      </c>
    </row>
    <row r="1273" spans="1:8" x14ac:dyDescent="0.25">
      <c r="A1273" s="25" t="s">
        <v>59</v>
      </c>
      <c r="B1273" s="25" t="s">
        <v>57</v>
      </c>
      <c r="C1273" s="25">
        <v>39</v>
      </c>
      <c r="D1273" s="25">
        <v>70</v>
      </c>
      <c r="E1273" s="37">
        <v>44454</v>
      </c>
      <c r="F1273" t="s">
        <v>58</v>
      </c>
      <c r="G1273" s="55" t="s">
        <v>58</v>
      </c>
      <c r="H1273" s="25" t="str">
        <f>IFERROR(VLOOKUP(Tabelle1[[#This Row],[Artikelnr. (wenn vorhanden)]],Artikel!A:C,3,FALSE),Tabelle1[[#This Row],[Artikelnr. (wenn vorhanden)]])</f>
        <v>Laborproben</v>
      </c>
    </row>
    <row r="1274" spans="1:8" x14ac:dyDescent="0.25">
      <c r="A1274" s="25" t="s">
        <v>59</v>
      </c>
      <c r="B1274" s="25" t="s">
        <v>57</v>
      </c>
      <c r="C1274" s="25">
        <v>58</v>
      </c>
      <c r="D1274" s="25">
        <v>70</v>
      </c>
      <c r="E1274" s="37">
        <v>44454</v>
      </c>
      <c r="F1274" t="s">
        <v>58</v>
      </c>
      <c r="G1274" s="55" t="s">
        <v>58</v>
      </c>
      <c r="H1274" s="25" t="str">
        <f>IFERROR(VLOOKUP(Tabelle1[[#This Row],[Artikelnr. (wenn vorhanden)]],Artikel!A:C,3,FALSE),Tabelle1[[#This Row],[Artikelnr. (wenn vorhanden)]])</f>
        <v>Laborproben</v>
      </c>
    </row>
    <row r="1275" spans="1:8" x14ac:dyDescent="0.25">
      <c r="A1275" s="25" t="s">
        <v>59</v>
      </c>
      <c r="B1275" s="25" t="s">
        <v>57</v>
      </c>
      <c r="C1275" s="25">
        <v>78.900000000000006</v>
      </c>
      <c r="D1275" s="25">
        <v>70</v>
      </c>
      <c r="E1275" s="37">
        <v>44454</v>
      </c>
      <c r="F1275" t="s">
        <v>58</v>
      </c>
      <c r="G1275" s="55" t="s">
        <v>58</v>
      </c>
      <c r="H1275" s="25" t="str">
        <f>IFERROR(VLOOKUP(Tabelle1[[#This Row],[Artikelnr. (wenn vorhanden)]],Artikel!A:C,3,FALSE),Tabelle1[[#This Row],[Artikelnr. (wenn vorhanden)]])</f>
        <v>Laborproben</v>
      </c>
    </row>
    <row r="1276" spans="1:8" x14ac:dyDescent="0.25">
      <c r="A1276" s="25" t="s">
        <v>59</v>
      </c>
      <c r="B1276" s="25" t="s">
        <v>57</v>
      </c>
      <c r="C1276" s="25">
        <v>20</v>
      </c>
      <c r="D1276" s="25">
        <v>70</v>
      </c>
      <c r="E1276" s="37">
        <v>44454</v>
      </c>
      <c r="F1276" t="s">
        <v>58</v>
      </c>
      <c r="G1276" s="55" t="s">
        <v>58</v>
      </c>
      <c r="H1276" s="25" t="str">
        <f>IFERROR(VLOOKUP(Tabelle1[[#This Row],[Artikelnr. (wenn vorhanden)]],Artikel!A:C,3,FALSE),Tabelle1[[#This Row],[Artikelnr. (wenn vorhanden)]])</f>
        <v>Laborproben</v>
      </c>
    </row>
    <row r="1277" spans="1:8" x14ac:dyDescent="0.25">
      <c r="A1277" s="25" t="s">
        <v>59</v>
      </c>
      <c r="B1277" s="25" t="s">
        <v>57</v>
      </c>
      <c r="C1277" s="25">
        <v>7</v>
      </c>
      <c r="D1277" s="25">
        <v>70</v>
      </c>
      <c r="E1277" s="37">
        <v>44454</v>
      </c>
      <c r="F1277" t="s">
        <v>68</v>
      </c>
      <c r="G1277" s="55" t="s">
        <v>68</v>
      </c>
      <c r="H1277" s="25" t="str">
        <f>IFERROR(VLOOKUP(Tabelle1[[#This Row],[Artikelnr. (wenn vorhanden)]],Artikel!A:C,3,FALSE),Tabelle1[[#This Row],[Artikelnr. (wenn vorhanden)]])</f>
        <v>Laborproben</v>
      </c>
    </row>
    <row r="1278" spans="1:8" x14ac:dyDescent="0.25">
      <c r="A1278" s="25" t="s">
        <v>59</v>
      </c>
      <c r="B1278" s="25" t="s">
        <v>57</v>
      </c>
      <c r="C1278" s="25">
        <v>11</v>
      </c>
      <c r="D1278" s="25">
        <v>70</v>
      </c>
      <c r="E1278" s="37">
        <v>44455</v>
      </c>
      <c r="F1278" t="s">
        <v>58</v>
      </c>
      <c r="G1278" s="55" t="s">
        <v>58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293</v>
      </c>
      <c r="B1279" s="25" t="s">
        <v>57</v>
      </c>
      <c r="C1279" s="25">
        <v>56</v>
      </c>
      <c r="D1279" s="25">
        <v>70</v>
      </c>
      <c r="E1279" s="37">
        <v>44455</v>
      </c>
      <c r="F1279" t="s">
        <v>58</v>
      </c>
      <c r="G1279" s="55" t="s">
        <v>58</v>
      </c>
      <c r="H1279" s="25" t="str">
        <f>IFERROR(VLOOKUP(Tabelle1[[#This Row],[Artikelnr. (wenn vorhanden)]],Artikel!A:C,3,FALSE),Tabelle1[[#This Row],[Artikelnr. (wenn vorhanden)]])</f>
        <v>Laborproben</v>
      </c>
    </row>
    <row r="1280" spans="1:8" x14ac:dyDescent="0.25">
      <c r="A1280" s="25" t="s">
        <v>59</v>
      </c>
      <c r="B1280" s="25" t="s">
        <v>57</v>
      </c>
      <c r="C1280" s="25">
        <v>3.4</v>
      </c>
      <c r="D1280" s="25">
        <v>70</v>
      </c>
      <c r="E1280" s="37">
        <v>44456</v>
      </c>
      <c r="F1280" t="s">
        <v>68</v>
      </c>
      <c r="G1280" s="55" t="s">
        <v>68</v>
      </c>
      <c r="H1280" s="25" t="str">
        <f>IFERROR(VLOOKUP(Tabelle1[[#This Row],[Artikelnr. (wenn vorhanden)]],Artikel!A:C,3,FALSE),Tabelle1[[#This Row],[Artikelnr. (wenn vorhanden)]])</f>
        <v>Laborproben</v>
      </c>
    </row>
    <row r="1281" spans="1:8" x14ac:dyDescent="0.25">
      <c r="A1281" s="25" t="s">
        <v>293</v>
      </c>
      <c r="B1281" s="25" t="s">
        <v>57</v>
      </c>
      <c r="C1281" s="25">
        <v>43.7</v>
      </c>
      <c r="D1281" s="25">
        <v>70</v>
      </c>
      <c r="E1281" s="37">
        <v>44456</v>
      </c>
      <c r="F1281" t="s">
        <v>116</v>
      </c>
      <c r="G1281" s="55" t="s">
        <v>116</v>
      </c>
      <c r="H1281" s="25" t="str">
        <f>IFERROR(VLOOKUP(Tabelle1[[#This Row],[Artikelnr. (wenn vorhanden)]],Artikel!A:C,3,FALSE),Tabelle1[[#This Row],[Artikelnr. (wenn vorhanden)]])</f>
        <v>Laborproben</v>
      </c>
    </row>
    <row r="1282" spans="1:8" x14ac:dyDescent="0.25">
      <c r="A1282" s="25" t="s">
        <v>59</v>
      </c>
      <c r="B1282" s="25" t="s">
        <v>57</v>
      </c>
      <c r="C1282" s="25">
        <v>105.5</v>
      </c>
      <c r="D1282" s="25">
        <v>70</v>
      </c>
      <c r="E1282" s="37">
        <v>44456</v>
      </c>
      <c r="F1282" t="s">
        <v>58</v>
      </c>
      <c r="G1282" s="55" t="s">
        <v>58</v>
      </c>
      <c r="H1282" s="25" t="str">
        <f>IFERROR(VLOOKUP(Tabelle1[[#This Row],[Artikelnr. (wenn vorhanden)]],Artikel!A:C,3,FALSE),Tabelle1[[#This Row],[Artikelnr. (wenn vorhanden)]])</f>
        <v>Laborproben</v>
      </c>
    </row>
    <row r="1283" spans="1:8" x14ac:dyDescent="0.25">
      <c r="A1283" s="25" t="s">
        <v>59</v>
      </c>
      <c r="B1283" s="25" t="s">
        <v>57</v>
      </c>
      <c r="C1283" s="25">
        <v>2</v>
      </c>
      <c r="D1283" s="25">
        <v>70</v>
      </c>
      <c r="E1283" s="37">
        <v>44456</v>
      </c>
      <c r="F1283" t="s">
        <v>68</v>
      </c>
      <c r="G1283" s="55" t="s">
        <v>68</v>
      </c>
      <c r="H1283" s="25" t="str">
        <f>IFERROR(VLOOKUP(Tabelle1[[#This Row],[Artikelnr. (wenn vorhanden)]],Artikel!A:C,3,FALSE),Tabelle1[[#This Row],[Artikelnr. (wenn vorhanden)]])</f>
        <v>Laborproben</v>
      </c>
    </row>
    <row r="1284" spans="1:8" x14ac:dyDescent="0.25">
      <c r="A1284" s="25" t="s">
        <v>59</v>
      </c>
      <c r="B1284" s="25" t="s">
        <v>57</v>
      </c>
      <c r="C1284" s="25">
        <v>5</v>
      </c>
      <c r="D1284" s="25">
        <v>70</v>
      </c>
      <c r="E1284" s="37">
        <v>44459</v>
      </c>
      <c r="F1284" t="s">
        <v>68</v>
      </c>
      <c r="G1284" s="55" t="s">
        <v>68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57</v>
      </c>
      <c r="C1285" s="25">
        <v>19</v>
      </c>
      <c r="D1285" s="25">
        <v>70</v>
      </c>
      <c r="E1285" s="37">
        <v>44459</v>
      </c>
      <c r="F1285" t="s">
        <v>58</v>
      </c>
      <c r="G1285" s="55" t="s">
        <v>58</v>
      </c>
      <c r="H1285" s="25" t="str">
        <f>IFERROR(VLOOKUP(Tabelle1[[#This Row],[Artikelnr. (wenn vorhanden)]],Artikel!A:C,3,FALSE),Tabelle1[[#This Row],[Artikelnr. (wenn vorhanden)]])</f>
        <v>Laborproben</v>
      </c>
    </row>
    <row r="1286" spans="1:8" x14ac:dyDescent="0.25">
      <c r="A1286" s="25" t="s">
        <v>59</v>
      </c>
      <c r="B1286" s="25" t="s">
        <v>57</v>
      </c>
      <c r="C1286" s="25">
        <v>56</v>
      </c>
      <c r="D1286" s="25">
        <v>70</v>
      </c>
      <c r="E1286" s="37">
        <v>44459</v>
      </c>
      <c r="F1286" t="s">
        <v>90</v>
      </c>
      <c r="G1286" s="55" t="s">
        <v>90</v>
      </c>
      <c r="H1286" s="25" t="str">
        <f>IFERROR(VLOOKUP(Tabelle1[[#This Row],[Artikelnr. (wenn vorhanden)]],Artikel!A:C,3,FALSE),Tabelle1[[#This Row],[Artikelnr. (wenn vorhanden)]])</f>
        <v>Laborproben</v>
      </c>
    </row>
    <row r="1287" spans="1:8" x14ac:dyDescent="0.25">
      <c r="A1287" s="25" t="s">
        <v>59</v>
      </c>
      <c r="B1287" s="25" t="s">
        <v>57</v>
      </c>
      <c r="C1287" s="25">
        <v>5</v>
      </c>
      <c r="D1287" s="25">
        <v>70</v>
      </c>
      <c r="E1287" s="37">
        <v>44460</v>
      </c>
      <c r="F1287" t="s">
        <v>68</v>
      </c>
      <c r="G1287" s="55" t="s">
        <v>68</v>
      </c>
      <c r="H1287" s="25" t="str">
        <f>IFERROR(VLOOKUP(Tabelle1[[#This Row],[Artikelnr. (wenn vorhanden)]],Artikel!A:C,3,FALSE),Tabelle1[[#This Row],[Artikelnr. (wenn vorhanden)]])</f>
        <v>Laborproben</v>
      </c>
    </row>
    <row r="1288" spans="1:8" x14ac:dyDescent="0.25">
      <c r="A1288" s="25" t="s">
        <v>59</v>
      </c>
      <c r="B1288" s="25" t="s">
        <v>57</v>
      </c>
      <c r="C1288" s="25">
        <v>7</v>
      </c>
      <c r="D1288" s="25">
        <v>70</v>
      </c>
      <c r="E1288" s="37">
        <v>44460</v>
      </c>
      <c r="F1288" t="s">
        <v>116</v>
      </c>
      <c r="G1288" s="55" t="s">
        <v>116</v>
      </c>
      <c r="H1288" s="25" t="str">
        <f>IFERROR(VLOOKUP(Tabelle1[[#This Row],[Artikelnr. (wenn vorhanden)]],Artikel!A:C,3,FALSE),Tabelle1[[#This Row],[Artikelnr. (wenn vorhanden)]])</f>
        <v>Laborproben</v>
      </c>
    </row>
    <row r="1289" spans="1:8" x14ac:dyDescent="0.25">
      <c r="A1289" s="25" t="s">
        <v>59</v>
      </c>
      <c r="B1289" s="25" t="s">
        <v>57</v>
      </c>
      <c r="C1289" s="25">
        <v>15</v>
      </c>
      <c r="D1289" s="25">
        <v>70</v>
      </c>
      <c r="E1289" s="37">
        <v>44460</v>
      </c>
      <c r="F1289" t="s">
        <v>58</v>
      </c>
      <c r="G1289" s="55" t="s">
        <v>58</v>
      </c>
      <c r="H1289" s="25" t="str">
        <f>IFERROR(VLOOKUP(Tabelle1[[#This Row],[Artikelnr. (wenn vorhanden)]],Artikel!A:C,3,FALSE),Tabelle1[[#This Row],[Artikelnr. (wenn vorhanden)]])</f>
        <v>Laborproben</v>
      </c>
    </row>
    <row r="1290" spans="1:8" x14ac:dyDescent="0.25">
      <c r="A1290" s="25" t="s">
        <v>59</v>
      </c>
      <c r="B1290" s="25" t="s">
        <v>57</v>
      </c>
      <c r="C1290" s="25">
        <v>23.8</v>
      </c>
      <c r="D1290" s="25">
        <v>70</v>
      </c>
      <c r="E1290" s="37">
        <v>44460</v>
      </c>
      <c r="F1290" t="s">
        <v>58</v>
      </c>
      <c r="G1290" s="55" t="s">
        <v>58</v>
      </c>
      <c r="H1290" s="25" t="str">
        <f>IFERROR(VLOOKUP(Tabelle1[[#This Row],[Artikelnr. (wenn vorhanden)]],Artikel!A:C,3,FALSE),Tabelle1[[#This Row],[Artikelnr. (wenn vorhanden)]])</f>
        <v>Laborproben</v>
      </c>
    </row>
    <row r="1291" spans="1:8" x14ac:dyDescent="0.25">
      <c r="A1291" s="25" t="s">
        <v>59</v>
      </c>
      <c r="B1291" s="25" t="s">
        <v>57</v>
      </c>
      <c r="C1291" s="25">
        <v>4.0999999999999996</v>
      </c>
      <c r="D1291" s="25">
        <v>70</v>
      </c>
      <c r="E1291" s="37">
        <v>44461</v>
      </c>
      <c r="F1291" t="s">
        <v>68</v>
      </c>
      <c r="G1291" s="55" t="s">
        <v>68</v>
      </c>
      <c r="H1291" s="25" t="str">
        <f>IFERROR(VLOOKUP(Tabelle1[[#This Row],[Artikelnr. (wenn vorhanden)]],Artikel!A:C,3,FALSE),Tabelle1[[#This Row],[Artikelnr. (wenn vorhanden)]])</f>
        <v>Laborproben</v>
      </c>
    </row>
    <row r="1292" spans="1:8" x14ac:dyDescent="0.25">
      <c r="A1292" s="25" t="s">
        <v>59</v>
      </c>
      <c r="B1292" s="25" t="s">
        <v>57</v>
      </c>
      <c r="C1292" s="25">
        <v>22.5</v>
      </c>
      <c r="D1292" s="25">
        <v>70</v>
      </c>
      <c r="E1292" s="37">
        <v>44462</v>
      </c>
      <c r="F1292" t="s">
        <v>58</v>
      </c>
      <c r="G1292" s="25" t="s">
        <v>58</v>
      </c>
      <c r="H1292" s="25" t="str">
        <f>IFERROR(VLOOKUP(Tabelle1[[#This Row],[Artikelnr. (wenn vorhanden)]],Artikel!A:C,3,FALSE),Tabelle1[[#This Row],[Artikelnr. (wenn vorhanden)]])</f>
        <v>Laborproben</v>
      </c>
    </row>
    <row r="1293" spans="1:8" x14ac:dyDescent="0.25">
      <c r="A1293" s="25" t="s">
        <v>59</v>
      </c>
      <c r="B1293" s="25" t="s">
        <v>57</v>
      </c>
      <c r="C1293" s="25">
        <v>30.5</v>
      </c>
      <c r="D1293" s="25">
        <v>70</v>
      </c>
      <c r="E1293" s="37">
        <v>44462</v>
      </c>
      <c r="F1293" t="s">
        <v>58</v>
      </c>
      <c r="G1293" s="25" t="s">
        <v>58</v>
      </c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97.5</v>
      </c>
      <c r="D1294" s="25">
        <v>70</v>
      </c>
      <c r="E1294" s="37">
        <v>44462</v>
      </c>
      <c r="F1294" t="s">
        <v>58</v>
      </c>
      <c r="G1294" s="25" t="s">
        <v>58</v>
      </c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57</v>
      </c>
      <c r="C1295" s="25">
        <v>84</v>
      </c>
      <c r="D1295" s="25">
        <v>70</v>
      </c>
      <c r="E1295" s="37">
        <v>44463</v>
      </c>
      <c r="F1295" t="s">
        <v>58</v>
      </c>
      <c r="G1295" s="25" t="s">
        <v>58</v>
      </c>
      <c r="H1295" s="25" t="str">
        <f>IFERROR(VLOOKUP(Tabelle1[[#This Row],[Artikelnr. (wenn vorhanden)]],Artikel!A:C,3,FALSE),Tabelle1[[#This Row],[Artikelnr. (wenn vorhanden)]])</f>
        <v>Laborproben</v>
      </c>
    </row>
    <row r="1296" spans="1:8" x14ac:dyDescent="0.25">
      <c r="A1296" s="25" t="s">
        <v>59</v>
      </c>
      <c r="B1296" s="25" t="s">
        <v>57</v>
      </c>
      <c r="C1296" s="25">
        <v>2</v>
      </c>
      <c r="D1296" s="25">
        <v>70</v>
      </c>
      <c r="E1296" s="37">
        <v>44463</v>
      </c>
      <c r="F1296" t="s">
        <v>68</v>
      </c>
      <c r="G1296" s="25" t="s">
        <v>68</v>
      </c>
      <c r="H1296" s="25" t="str">
        <f>IFERROR(VLOOKUP(Tabelle1[[#This Row],[Artikelnr. (wenn vorhanden)]],Artikel!A:C,3,FALSE),Tabelle1[[#This Row],[Artikelnr. (wenn vorhanden)]])</f>
        <v>Laborproben</v>
      </c>
    </row>
    <row r="1297" spans="1:8" x14ac:dyDescent="0.25">
      <c r="A1297" s="25" t="s">
        <v>59</v>
      </c>
      <c r="B1297" s="25" t="s">
        <v>57</v>
      </c>
      <c r="C1297" s="25">
        <v>2.5</v>
      </c>
      <c r="D1297" s="25">
        <v>70</v>
      </c>
      <c r="E1297" s="37">
        <v>44463</v>
      </c>
      <c r="F1297" t="s">
        <v>68</v>
      </c>
      <c r="G1297" s="25" t="s">
        <v>68</v>
      </c>
      <c r="H1297" s="25" t="str">
        <f>IFERROR(VLOOKUP(Tabelle1[[#This Row],[Artikelnr. (wenn vorhanden)]],Artikel!A:C,3,FALSE),Tabelle1[[#This Row],[Artikelnr. (wenn vorhanden)]])</f>
        <v>Laborproben</v>
      </c>
    </row>
    <row r="1298" spans="1:8" x14ac:dyDescent="0.25">
      <c r="A1298" s="25" t="s">
        <v>59</v>
      </c>
      <c r="B1298" s="25" t="s">
        <v>57</v>
      </c>
      <c r="C1298" s="25">
        <v>3.8</v>
      </c>
      <c r="D1298" s="25">
        <v>70</v>
      </c>
      <c r="E1298" s="37">
        <v>44466</v>
      </c>
      <c r="F1298" t="s">
        <v>68</v>
      </c>
      <c r="G1298" s="25" t="s">
        <v>68</v>
      </c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2.6</v>
      </c>
      <c r="D1299" s="25">
        <v>70</v>
      </c>
      <c r="E1299" s="37">
        <v>44467</v>
      </c>
      <c r="F1299" t="s">
        <v>68</v>
      </c>
      <c r="G1299" s="25" t="s">
        <v>68</v>
      </c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57</v>
      </c>
      <c r="C1300" s="25">
        <v>28</v>
      </c>
      <c r="D1300" s="25">
        <v>70</v>
      </c>
      <c r="E1300" s="37">
        <v>44467</v>
      </c>
      <c r="F1300" t="s">
        <v>58</v>
      </c>
      <c r="G1300" s="25" t="s">
        <v>58</v>
      </c>
      <c r="H1300" s="25" t="str">
        <f>IFERROR(VLOOKUP(Tabelle1[[#This Row],[Artikelnr. (wenn vorhanden)]],Artikel!A:C,3,FALSE),Tabelle1[[#This Row],[Artikelnr. (wenn vorhanden)]])</f>
        <v>Laborproben</v>
      </c>
    </row>
    <row r="1301" spans="1:8" x14ac:dyDescent="0.25">
      <c r="A1301" s="25" t="s">
        <v>59</v>
      </c>
      <c r="B1301" s="25" t="s">
        <v>57</v>
      </c>
      <c r="C1301" s="25">
        <v>188.8</v>
      </c>
      <c r="D1301" s="25">
        <v>70</v>
      </c>
      <c r="E1301" s="37">
        <v>44467</v>
      </c>
      <c r="F1301" t="s">
        <v>58</v>
      </c>
      <c r="G1301" s="25" t="s">
        <v>58</v>
      </c>
      <c r="H1301" s="25" t="str">
        <f>IFERROR(VLOOKUP(Tabelle1[[#This Row],[Artikelnr. (wenn vorhanden)]],Artikel!A:C,3,FALSE),Tabelle1[[#This Row],[Artikelnr. (wenn vorhanden)]])</f>
        <v>Laborproben</v>
      </c>
    </row>
    <row r="1302" spans="1:8" x14ac:dyDescent="0.25">
      <c r="A1302" s="25" t="s">
        <v>59</v>
      </c>
      <c r="B1302" s="25" t="s">
        <v>57</v>
      </c>
      <c r="C1302" s="25">
        <v>2</v>
      </c>
      <c r="D1302" s="25">
        <v>70</v>
      </c>
      <c r="E1302" s="37">
        <v>44468</v>
      </c>
      <c r="F1302" t="s">
        <v>68</v>
      </c>
      <c r="G1302" s="25" t="s">
        <v>68</v>
      </c>
      <c r="H1302" s="25" t="str">
        <f>IFERROR(VLOOKUP(Tabelle1[[#This Row],[Artikelnr. (wenn vorhanden)]],Artikel!A:C,3,FALSE),Tabelle1[[#This Row],[Artikelnr. (wenn vorhanden)]])</f>
        <v>Laborproben</v>
      </c>
    </row>
    <row r="1303" spans="1:8" x14ac:dyDescent="0.25">
      <c r="A1303" s="25" t="s">
        <v>59</v>
      </c>
      <c r="B1303" s="25" t="s">
        <v>57</v>
      </c>
      <c r="C1303" s="25">
        <v>56.6</v>
      </c>
      <c r="D1303" s="25">
        <v>70</v>
      </c>
      <c r="E1303" s="37">
        <v>44468</v>
      </c>
      <c r="F1303" t="s">
        <v>58</v>
      </c>
      <c r="G1303" s="25" t="s">
        <v>58</v>
      </c>
      <c r="H1303" s="25" t="str">
        <f>IFERROR(VLOOKUP(Tabelle1[[#This Row],[Artikelnr. (wenn vorhanden)]],Artikel!A:C,3,FALSE),Tabelle1[[#This Row],[Artikelnr. (wenn vorhanden)]])</f>
        <v>Laborproben</v>
      </c>
    </row>
    <row r="1304" spans="1:8" x14ac:dyDescent="0.25">
      <c r="A1304" s="25" t="s">
        <v>59</v>
      </c>
      <c r="B1304" s="25" t="s">
        <v>57</v>
      </c>
      <c r="C1304" s="25">
        <v>2.1</v>
      </c>
      <c r="D1304" s="25">
        <v>70</v>
      </c>
      <c r="E1304" s="37">
        <v>44469</v>
      </c>
      <c r="F1304" t="s">
        <v>68</v>
      </c>
      <c r="G1304" s="25" t="s">
        <v>68</v>
      </c>
      <c r="H1304" s="25" t="str">
        <f>IFERROR(VLOOKUP(Tabelle1[[#This Row],[Artikelnr. (wenn vorhanden)]],Artikel!A:C,3,FALSE),Tabelle1[[#This Row],[Artikelnr. (wenn vorhanden)]])</f>
        <v>Laborproben</v>
      </c>
    </row>
    <row r="1305" spans="1:8" x14ac:dyDescent="0.25">
      <c r="A1305" s="25" t="s">
        <v>59</v>
      </c>
      <c r="B1305" s="25" t="s">
        <v>57</v>
      </c>
      <c r="C1305" s="25">
        <v>70</v>
      </c>
      <c r="D1305" s="25">
        <v>70</v>
      </c>
      <c r="E1305" s="37">
        <v>44469</v>
      </c>
      <c r="F1305" t="s">
        <v>58</v>
      </c>
      <c r="G1305" s="25" t="s">
        <v>58</v>
      </c>
      <c r="H1305" s="25" t="str">
        <f>IFERROR(VLOOKUP(Tabelle1[[#This Row],[Artikelnr. (wenn vorhanden)]],Artikel!A:C,3,FALSE),Tabelle1[[#This Row],[Artikelnr. (wenn vorhanden)]])</f>
        <v>Laborproben</v>
      </c>
    </row>
    <row r="1306" spans="1:8" x14ac:dyDescent="0.25">
      <c r="A1306" s="25" t="s">
        <v>59</v>
      </c>
      <c r="B1306" s="25" t="s">
        <v>57</v>
      </c>
      <c r="C1306" s="25">
        <v>10</v>
      </c>
      <c r="D1306" s="25">
        <v>70</v>
      </c>
      <c r="E1306" s="37">
        <v>44470</v>
      </c>
      <c r="F1306" t="s">
        <v>58</v>
      </c>
      <c r="G1306" s="25" t="s">
        <v>58</v>
      </c>
      <c r="H1306" s="25" t="str">
        <f>IFERROR(VLOOKUP(Tabelle1[[#This Row],[Artikelnr. (wenn vorhanden)]],Artikel!A:C,3,FALSE),Tabelle1[[#This Row],[Artikelnr. (wenn vorhanden)]])</f>
        <v>Laborproben</v>
      </c>
    </row>
    <row r="1307" spans="1:8" x14ac:dyDescent="0.25">
      <c r="A1307" s="25" t="s">
        <v>59</v>
      </c>
      <c r="B1307" s="25" t="s">
        <v>57</v>
      </c>
      <c r="C1307" s="25">
        <v>70</v>
      </c>
      <c r="D1307" s="25">
        <v>70</v>
      </c>
      <c r="E1307" s="37">
        <v>44470</v>
      </c>
      <c r="F1307" t="s">
        <v>90</v>
      </c>
      <c r="G1307" s="25" t="s">
        <v>90</v>
      </c>
      <c r="H1307" s="25" t="str">
        <f>IFERROR(VLOOKUP(Tabelle1[[#This Row],[Artikelnr. (wenn vorhanden)]],Artikel!A:C,3,FALSE),Tabelle1[[#This Row],[Artikelnr. (wenn vorhanden)]])</f>
        <v>Laborproben</v>
      </c>
    </row>
    <row r="1308" spans="1:8" x14ac:dyDescent="0.25">
      <c r="A1308" s="25" t="s">
        <v>59</v>
      </c>
      <c r="B1308" s="25" t="s">
        <v>57</v>
      </c>
      <c r="C1308" s="25">
        <v>4</v>
      </c>
      <c r="D1308" s="25">
        <v>70</v>
      </c>
      <c r="E1308" s="37">
        <v>44473</v>
      </c>
      <c r="F1308" t="s">
        <v>58</v>
      </c>
      <c r="G1308" s="25" t="s">
        <v>36</v>
      </c>
      <c r="H1308" s="25" t="str">
        <f>IFERROR(VLOOKUP(Tabelle1[[#This Row],[Artikelnr. (wenn vorhanden)]],Artikel!A:C,3,FALSE),Tabelle1[[#This Row],[Artikelnr. (wenn vorhanden)]])</f>
        <v>Laborproben</v>
      </c>
    </row>
    <row r="1309" spans="1:8" x14ac:dyDescent="0.25">
      <c r="A1309" s="25" t="s">
        <v>59</v>
      </c>
      <c r="B1309" s="25" t="s">
        <v>57</v>
      </c>
      <c r="C1309" s="25">
        <v>5.6</v>
      </c>
      <c r="D1309" s="25">
        <v>70</v>
      </c>
      <c r="E1309" s="37">
        <v>44475</v>
      </c>
      <c r="F1309" t="s">
        <v>58</v>
      </c>
      <c r="G1309" s="25" t="s">
        <v>36</v>
      </c>
      <c r="H1309" s="25" t="str">
        <f>IFERROR(VLOOKUP(Tabelle1[[#This Row],[Artikelnr. (wenn vorhanden)]],Artikel!A:C,3,FALSE),Tabelle1[[#This Row],[Artikelnr. (wenn vorhanden)]])</f>
        <v>Laborproben</v>
      </c>
    </row>
    <row r="1310" spans="1:8" x14ac:dyDescent="0.25">
      <c r="A1310" s="25" t="s">
        <v>59</v>
      </c>
      <c r="B1310" s="25" t="s">
        <v>57</v>
      </c>
      <c r="C1310" s="25">
        <v>2</v>
      </c>
      <c r="D1310" s="25">
        <v>74</v>
      </c>
      <c r="E1310" s="37">
        <v>44481</v>
      </c>
      <c r="G1310" s="25"/>
      <c r="H1310" s="25" t="str">
        <f>IFERROR(VLOOKUP(Tabelle1[[#This Row],[Artikelnr. (wenn vorhanden)]],Artikel!A:C,3,FALSE),Tabelle1[[#This Row],[Artikelnr. (wenn vorhanden)]])</f>
        <v>Laborproben</v>
      </c>
    </row>
    <row r="1311" spans="1:8" x14ac:dyDescent="0.25">
      <c r="A1311" s="25" t="s">
        <v>59</v>
      </c>
      <c r="B1311" s="25" t="s">
        <v>57</v>
      </c>
      <c r="C1311" s="25">
        <v>1</v>
      </c>
      <c r="D1311" s="25">
        <v>71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Laborproben</v>
      </c>
    </row>
    <row r="1312" spans="1:8" x14ac:dyDescent="0.25">
      <c r="A1312" s="25" t="s">
        <v>59</v>
      </c>
      <c r="B1312" s="25" t="s">
        <v>57</v>
      </c>
      <c r="C1312" s="25">
        <v>3.2</v>
      </c>
      <c r="D1312" s="25">
        <v>74</v>
      </c>
      <c r="E1312" s="37">
        <v>44477</v>
      </c>
      <c r="G1312" s="25"/>
      <c r="H1312" s="25" t="str">
        <f>IFERROR(VLOOKUP(Tabelle1[[#This Row],[Artikelnr. (wenn vorhanden)]],Artikel!A:C,3,FALSE),Tabelle1[[#This Row],[Artikelnr. (wenn vorhanden)]])</f>
        <v>Laborproben</v>
      </c>
    </row>
    <row r="1313" spans="1:8" x14ac:dyDescent="0.25">
      <c r="A1313" s="25" t="s">
        <v>59</v>
      </c>
      <c r="B1313" s="25" t="s">
        <v>57</v>
      </c>
      <c r="C1313" s="25">
        <v>147</v>
      </c>
      <c r="D1313" s="25">
        <v>73</v>
      </c>
      <c r="E1313" s="37">
        <v>44481</v>
      </c>
      <c r="G1313" s="25"/>
      <c r="H1313" s="25" t="str">
        <f>IFERROR(VLOOKUP(Tabelle1[[#This Row],[Artikelnr. (wenn vorhanden)]],Artikel!A:C,3,FALSE),Tabelle1[[#This Row],[Artikelnr. (wenn vorhanden)]])</f>
        <v>Laborproben</v>
      </c>
    </row>
    <row r="1314" spans="1:8" x14ac:dyDescent="0.25">
      <c r="A1314" s="25" t="s">
        <v>41</v>
      </c>
      <c r="B1314" s="25" t="s">
        <v>359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149</v>
      </c>
      <c r="C1315" s="25">
        <v>130</v>
      </c>
      <c r="D1315" s="25">
        <v>70</v>
      </c>
      <c r="E1315" s="37">
        <v>44439</v>
      </c>
      <c r="F1315" t="s">
        <v>149</v>
      </c>
      <c r="G1315" s="55" t="s">
        <v>149</v>
      </c>
      <c r="H1315" s="25" t="str">
        <f>IFERROR(VLOOKUP(Tabelle1[[#This Row],[Artikelnr. (wenn vorhanden)]],Artikel!A:C,3,FALSE),Tabelle1[[#This Row],[Artikelnr. (wenn vorhanden)]])</f>
        <v>Muster</v>
      </c>
    </row>
    <row r="1316" spans="1:8" x14ac:dyDescent="0.25">
      <c r="A1316" s="25" t="s">
        <v>59</v>
      </c>
      <c r="B1316" s="25" t="s">
        <v>149</v>
      </c>
      <c r="C1316" s="25">
        <v>75</v>
      </c>
      <c r="D1316" s="25">
        <v>70</v>
      </c>
      <c r="E1316" s="37">
        <v>44439</v>
      </c>
      <c r="F1316" t="s">
        <v>149</v>
      </c>
      <c r="G1316" s="55" t="s">
        <v>149</v>
      </c>
      <c r="H1316" s="25" t="str">
        <f>IFERROR(VLOOKUP(Tabelle1[[#This Row],[Artikelnr. (wenn vorhanden)]],Artikel!A:C,3,FALSE),Tabelle1[[#This Row],[Artikelnr. (wenn vorhanden)]])</f>
        <v>Muster</v>
      </c>
    </row>
    <row r="1317" spans="1:8" x14ac:dyDescent="0.25">
      <c r="A1317" s="25" t="s">
        <v>63</v>
      </c>
      <c r="B1317" s="25" t="s">
        <v>149</v>
      </c>
      <c r="C1317" s="25">
        <v>8</v>
      </c>
      <c r="D1317" s="25">
        <v>70</v>
      </c>
      <c r="E1317" s="37">
        <v>44455</v>
      </c>
      <c r="F1317" t="s">
        <v>149</v>
      </c>
      <c r="G1317" s="55" t="s">
        <v>149</v>
      </c>
      <c r="H1317" s="25" t="str">
        <f>IFERROR(VLOOKUP(Tabelle1[[#This Row],[Artikelnr. (wenn vorhanden)]],Artikel!A:C,3,FALSE),Tabelle1[[#This Row],[Artikelnr. (wenn vorhanden)]])</f>
        <v>Muster</v>
      </c>
    </row>
    <row r="1318" spans="1:8" x14ac:dyDescent="0.25">
      <c r="A1318" s="25" t="s">
        <v>63</v>
      </c>
      <c r="B1318" s="25" t="s">
        <v>326</v>
      </c>
      <c r="C1318" s="25">
        <v>382</v>
      </c>
      <c r="D1318" s="25">
        <v>10</v>
      </c>
      <c r="E1318" s="37">
        <v>44466</v>
      </c>
      <c r="F1318" t="s">
        <v>25</v>
      </c>
      <c r="G1318" s="25" t="s">
        <v>76</v>
      </c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15207</v>
      </c>
      <c r="B1319" s="25" t="s">
        <v>326</v>
      </c>
      <c r="C1319" s="25">
        <v>12</v>
      </c>
      <c r="D1319" s="25">
        <v>10</v>
      </c>
      <c r="E1319" s="37">
        <v>44469</v>
      </c>
      <c r="F1319" t="s">
        <v>25</v>
      </c>
      <c r="G1319" s="25" t="s">
        <v>76</v>
      </c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15189</v>
      </c>
      <c r="B1320" s="25" t="s">
        <v>15278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189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349</v>
      </c>
      <c r="B1324" s="25" t="s">
        <v>193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194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311</v>
      </c>
      <c r="B1325" s="25" t="s">
        <v>15272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350</v>
      </c>
      <c r="B1326" s="25" t="s">
        <v>15254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260</v>
      </c>
      <c r="C1327" s="25">
        <v>20</v>
      </c>
      <c r="D1327" s="25">
        <v>10</v>
      </c>
      <c r="E1327" s="37">
        <v>44447</v>
      </c>
      <c r="F1327" t="s">
        <v>25</v>
      </c>
      <c r="G1327" s="55" t="s">
        <v>76</v>
      </c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15155</v>
      </c>
      <c r="B1328" s="25" t="s">
        <v>364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15155</v>
      </c>
      <c r="B1329" s="25" t="s">
        <v>364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236</v>
      </c>
      <c r="C1330" s="25">
        <v>10</v>
      </c>
      <c r="D1330" s="25">
        <v>61</v>
      </c>
      <c r="E1330" s="37">
        <v>44447</v>
      </c>
      <c r="F1330" t="s">
        <v>237</v>
      </c>
      <c r="G1330" s="55" t="s">
        <v>237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236</v>
      </c>
      <c r="C1331" s="25">
        <v>35</v>
      </c>
      <c r="D1331" s="25">
        <v>61</v>
      </c>
      <c r="E1331" s="37">
        <v>44456</v>
      </c>
      <c r="F1331" t="s">
        <v>237</v>
      </c>
      <c r="G1331" s="55" t="s">
        <v>237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236</v>
      </c>
      <c r="C1332" s="25">
        <v>80</v>
      </c>
      <c r="D1332" s="25">
        <v>61</v>
      </c>
      <c r="E1332" s="37">
        <v>44459</v>
      </c>
      <c r="F1332" t="s">
        <v>237</v>
      </c>
      <c r="G1332" s="55" t="s">
        <v>237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236</v>
      </c>
      <c r="C1333" s="25">
        <v>80</v>
      </c>
      <c r="D1333" s="25">
        <v>61</v>
      </c>
      <c r="E1333" s="37">
        <v>44466</v>
      </c>
      <c r="F1333" t="s">
        <v>237</v>
      </c>
      <c r="G1333" s="25" t="s">
        <v>237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236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237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236</v>
      </c>
      <c r="C1335" s="25">
        <v>18</v>
      </c>
      <c r="D1335" s="25">
        <v>61</v>
      </c>
      <c r="E1335" s="37">
        <v>44469</v>
      </c>
      <c r="F1335" t="s">
        <v>237</v>
      </c>
      <c r="G1335" s="25" t="s">
        <v>237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236</v>
      </c>
      <c r="C1336" s="25">
        <v>8</v>
      </c>
      <c r="D1336" s="25">
        <v>61</v>
      </c>
      <c r="E1336" s="37">
        <v>44473</v>
      </c>
      <c r="F1336" t="s">
        <v>237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236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343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90</v>
      </c>
      <c r="C1342" s="25">
        <v>4.2</v>
      </c>
      <c r="D1342" s="25">
        <v>70</v>
      </c>
      <c r="E1342" s="37">
        <v>44446</v>
      </c>
      <c r="F1342" t="s">
        <v>58</v>
      </c>
      <c r="G1342" s="55" t="s">
        <v>58</v>
      </c>
      <c r="H1342" s="25" t="str">
        <f>IFERROR(VLOOKUP(Tabelle1[[#This Row],[Artikelnr. (wenn vorhanden)]],Artikel!A:C,3,FALSE),Tabelle1[[#This Row],[Artikelnr. (wenn vorhanden)]])</f>
        <v>Rückstellproben</v>
      </c>
    </row>
    <row r="1343" spans="1:8" x14ac:dyDescent="0.25">
      <c r="A1343" s="25" t="s">
        <v>56</v>
      </c>
      <c r="B1343" s="25" t="s">
        <v>190</v>
      </c>
      <c r="C1343" s="25">
        <v>18</v>
      </c>
      <c r="D1343" s="25">
        <v>10</v>
      </c>
      <c r="E1343" s="37">
        <v>44433</v>
      </c>
      <c r="F1343" t="s">
        <v>25</v>
      </c>
      <c r="G1343" s="55" t="s">
        <v>76</v>
      </c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74</v>
      </c>
      <c r="B1344" s="25" t="s">
        <v>190</v>
      </c>
      <c r="C1344" s="25">
        <v>21</v>
      </c>
      <c r="D1344" s="25">
        <v>22</v>
      </c>
      <c r="E1344" s="37">
        <v>44473</v>
      </c>
      <c r="F1344" t="s">
        <v>72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349</v>
      </c>
      <c r="B1345" s="25" t="s">
        <v>190</v>
      </c>
      <c r="C1345" s="25">
        <v>46</v>
      </c>
      <c r="D1345" s="25">
        <v>10</v>
      </c>
      <c r="E1345" s="37">
        <v>44477</v>
      </c>
      <c r="F1345" t="s">
        <v>25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74</v>
      </c>
      <c r="B1346" s="25" t="s">
        <v>176</v>
      </c>
      <c r="C1346" s="25">
        <v>20</v>
      </c>
      <c r="D1346" s="25">
        <v>22</v>
      </c>
      <c r="E1346" s="37">
        <v>44440</v>
      </c>
      <c r="F1346" t="s">
        <v>72</v>
      </c>
      <c r="G1346" s="55" t="s">
        <v>73</v>
      </c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56</v>
      </c>
      <c r="B1347" s="25" t="s">
        <v>176</v>
      </c>
      <c r="C1347" s="25">
        <v>30</v>
      </c>
      <c r="D1347" s="25">
        <v>10</v>
      </c>
      <c r="E1347" s="37">
        <v>44439</v>
      </c>
      <c r="F1347" t="s">
        <v>25</v>
      </c>
      <c r="G1347" s="55" t="s">
        <v>76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349</v>
      </c>
      <c r="B1350" s="25" t="s">
        <v>119</v>
      </c>
      <c r="C1350" s="25">
        <v>52</v>
      </c>
      <c r="D1350" s="25">
        <v>10</v>
      </c>
      <c r="E1350" s="37">
        <v>44473</v>
      </c>
      <c r="F1350" t="s">
        <v>111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349</v>
      </c>
      <c r="B1351" s="25" t="s">
        <v>119</v>
      </c>
      <c r="C1351" s="25">
        <v>270</v>
      </c>
      <c r="D1351" s="25">
        <v>12</v>
      </c>
      <c r="E1351" s="37">
        <v>44433</v>
      </c>
      <c r="F1351" t="s">
        <v>15148</v>
      </c>
      <c r="G1351" s="55" t="s">
        <v>15148</v>
      </c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42</v>
      </c>
      <c r="D1352" s="25">
        <v>12</v>
      </c>
      <c r="E1352" s="37">
        <v>44434</v>
      </c>
      <c r="F1352" t="s">
        <v>15148</v>
      </c>
      <c r="G1352" s="55" t="s">
        <v>15148</v>
      </c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349</v>
      </c>
      <c r="B1353" s="25" t="s">
        <v>119</v>
      </c>
      <c r="C1353" s="25">
        <v>248</v>
      </c>
      <c r="D1353" s="25">
        <v>10</v>
      </c>
      <c r="E1353" s="37">
        <v>44433</v>
      </c>
      <c r="F1353" t="s">
        <v>25</v>
      </c>
      <c r="G1353" s="55" t="s">
        <v>76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349</v>
      </c>
      <c r="B1354" s="25" t="s">
        <v>119</v>
      </c>
      <c r="C1354" s="25">
        <v>96</v>
      </c>
      <c r="D1354" s="25">
        <v>12</v>
      </c>
      <c r="E1354" s="37">
        <v>44442</v>
      </c>
      <c r="F1354" t="s">
        <v>15148</v>
      </c>
      <c r="G1354" s="55" t="s">
        <v>15148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349</v>
      </c>
      <c r="B1355" s="25" t="s">
        <v>119</v>
      </c>
      <c r="C1355" s="25">
        <v>320</v>
      </c>
      <c r="D1355" s="25">
        <v>12</v>
      </c>
      <c r="E1355" s="37">
        <v>44442</v>
      </c>
      <c r="F1355" t="s">
        <v>15148</v>
      </c>
      <c r="G1355" s="55" t="s">
        <v>15148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350</v>
      </c>
      <c r="B1356" s="25" t="s">
        <v>119</v>
      </c>
      <c r="C1356" s="25">
        <v>21</v>
      </c>
      <c r="D1356" s="25">
        <v>10</v>
      </c>
      <c r="E1356" s="37">
        <v>44454</v>
      </c>
      <c r="F1356" t="s">
        <v>25</v>
      </c>
      <c r="G1356" s="55" t="s">
        <v>76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56</v>
      </c>
      <c r="B1357" s="25" t="s">
        <v>352</v>
      </c>
      <c r="C1357" s="25">
        <v>9</v>
      </c>
      <c r="D1357" s="25">
        <v>12</v>
      </c>
      <c r="E1357" s="37">
        <v>44473</v>
      </c>
      <c r="F1357" t="s">
        <v>15148</v>
      </c>
      <c r="G1357" s="25" t="s">
        <v>15148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349</v>
      </c>
      <c r="B1358" s="25" t="s">
        <v>119</v>
      </c>
      <c r="C1358" s="25">
        <v>82</v>
      </c>
      <c r="D1358" s="25">
        <v>10</v>
      </c>
      <c r="E1358" s="37">
        <v>44473</v>
      </c>
      <c r="F1358" t="s">
        <v>25</v>
      </c>
      <c r="G1358" s="25" t="s">
        <v>36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377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349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349</v>
      </c>
      <c r="B1361" s="25" t="s">
        <v>221</v>
      </c>
      <c r="C1361" s="25">
        <v>256</v>
      </c>
      <c r="D1361" s="25">
        <v>10</v>
      </c>
      <c r="E1361" s="37">
        <v>44442</v>
      </c>
      <c r="F1361" t="s">
        <v>25</v>
      </c>
      <c r="G1361" s="55" t="s">
        <v>76</v>
      </c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250</v>
      </c>
      <c r="C1362" s="25">
        <v>20</v>
      </c>
      <c r="D1362" s="25">
        <v>10</v>
      </c>
      <c r="E1362" s="37">
        <v>44447</v>
      </c>
      <c r="F1362" t="s">
        <v>187</v>
      </c>
      <c r="G1362" s="55" t="s">
        <v>188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15155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15152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309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199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345</v>
      </c>
      <c r="C1366" s="25">
        <v>20</v>
      </c>
      <c r="D1366" s="25">
        <v>70</v>
      </c>
      <c r="E1366" s="37">
        <v>44470</v>
      </c>
      <c r="F1366" t="s">
        <v>58</v>
      </c>
      <c r="G1366" s="25" t="s">
        <v>58</v>
      </c>
      <c r="H1366" s="25" t="str">
        <f>IFERROR(VLOOKUP(Tabelle1[[#This Row],[Artikelnr. (wenn vorhanden)]],Artikel!A:C,3,FALSE),Tabelle1[[#This Row],[Artikelnr. (wenn vorhanden)]])</f>
        <v>SKZ Ammerland Block</v>
      </c>
    </row>
    <row r="1367" spans="1:8" x14ac:dyDescent="0.25">
      <c r="A1367" s="25" t="s">
        <v>41</v>
      </c>
      <c r="B1367" s="25" t="s">
        <v>362</v>
      </c>
      <c r="C1367" s="25">
        <v>21</v>
      </c>
      <c r="D1367" s="25">
        <v>10</v>
      </c>
      <c r="E1367" s="37">
        <v>44474</v>
      </c>
      <c r="F1367" t="s">
        <v>177</v>
      </c>
      <c r="G1367" s="55" t="s">
        <v>178</v>
      </c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15251</v>
      </c>
      <c r="C1368" s="25">
        <v>85</v>
      </c>
      <c r="D1368" s="25">
        <v>12</v>
      </c>
      <c r="E1368" s="37">
        <v>44483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15245</v>
      </c>
      <c r="B1370" s="25" t="s">
        <v>15243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15250</v>
      </c>
      <c r="B1371" s="25" t="s">
        <v>15253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339</v>
      </c>
      <c r="C1372" s="25">
        <v>50</v>
      </c>
      <c r="D1372" s="25">
        <v>10</v>
      </c>
      <c r="E1372" s="37">
        <v>44469</v>
      </c>
      <c r="F1372" t="s">
        <v>25</v>
      </c>
      <c r="G1372" s="25" t="s">
        <v>76</v>
      </c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15252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351</v>
      </c>
      <c r="C1374" s="25">
        <v>22</v>
      </c>
      <c r="D1374" s="25">
        <v>10</v>
      </c>
      <c r="E1374" s="37">
        <v>44473</v>
      </c>
      <c r="F1374" t="s">
        <v>25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373</v>
      </c>
      <c r="B1375" s="25" t="s">
        <v>15125</v>
      </c>
      <c r="C1375" s="25">
        <v>14.8</v>
      </c>
      <c r="D1375" s="25">
        <v>10</v>
      </c>
      <c r="E1375" s="37">
        <v>44477</v>
      </c>
      <c r="F1375" t="s">
        <v>25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373</v>
      </c>
      <c r="B1376" s="25" t="s">
        <v>15125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39"/>
  <sheetViews>
    <sheetView tabSelected="1" zoomScale="70" zoomScaleNormal="70" workbookViewId="0">
      <selection activeCell="D538" sqref="D538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15370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erforderlich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>_xlfn.ISOWEEKNUM(C35)</f>
        <v>35</v>
      </c>
      <c r="J35" s="11" t="str">
        <f>"Produkte"</f>
        <v>Produkte</v>
      </c>
      <c r="K35" s="11" t="str">
        <f>"BUs"</f>
        <v>BUs</v>
      </c>
      <c r="L35" s="11" t="str">
        <f>"Symptome"</f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>_xlfn.ISOWEEKNUM(C36)</f>
        <v>41</v>
      </c>
      <c r="J36" s="11" t="str">
        <f>"Produkte"</f>
        <v>Produkte</v>
      </c>
      <c r="K36" s="11" t="str">
        <f>"BUs"</f>
        <v>BUs</v>
      </c>
      <c r="L36" s="11" t="str">
        <f>"Symptome"</f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>_xlfn.ISOWEEKNUM(C37)</f>
        <v>34</v>
      </c>
      <c r="J37" s="11" t="str">
        <f>"Produkte"</f>
        <v>Produkte</v>
      </c>
      <c r="K37" s="11" t="str">
        <f>"BUs"</f>
        <v>BUs</v>
      </c>
      <c r="L37" s="11" t="str">
        <f>"Symptome"</f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>_xlfn.ISOWEEKNUM(C38)</f>
        <v>34</v>
      </c>
      <c r="J38" s="11" t="str">
        <f>"Produkte"</f>
        <v>Produkte</v>
      </c>
      <c r="K38" s="11" t="str">
        <f>"BUs"</f>
        <v>BUs</v>
      </c>
      <c r="L38" s="11" t="str">
        <f>"Symptome"</f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>_xlfn.ISOWEEKNUM(C39)</f>
        <v>40</v>
      </c>
      <c r="J39" s="11" t="str">
        <f>"Produkte"</f>
        <v>Produkte</v>
      </c>
      <c r="K39" s="11" t="str">
        <f>"BUs"</f>
        <v>BUs</v>
      </c>
      <c r="L39" s="11" t="str">
        <f>"Symptome"</f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Schimmel</v>
      </c>
      <c r="H40" s="11" t="str">
        <f>IF(ISBLANK(Tabelle1[[#This Row],[noch genauer]]),"-",Tabelle1[[#This Row],[noch genauer]])</f>
        <v>-</v>
      </c>
      <c r="I40" s="14">
        <f>_xlfn.ISOWEEKNUM(C40)</f>
        <v>41</v>
      </c>
      <c r="J40" s="11" t="str">
        <f>"Produkte"</f>
        <v>Produkte</v>
      </c>
      <c r="K40" s="11" t="str">
        <f>"BUs"</f>
        <v>BUs</v>
      </c>
      <c r="L40" s="11" t="str">
        <f>"Symptome"</f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Schimmel</v>
      </c>
      <c r="H41" s="11" t="str">
        <f>IF(ISBLANK(Tabelle1[[#This Row],[noch genauer]]),"-",Tabelle1[[#This Row],[noch genauer]])</f>
        <v>-</v>
      </c>
      <c r="I41" s="14">
        <f>_xlfn.ISOWEEKNUM(C41)</f>
        <v>41</v>
      </c>
      <c r="J41" s="11" t="str">
        <f>"Produkte"</f>
        <v>Produkte</v>
      </c>
      <c r="K41" s="11" t="str">
        <f>"BUs"</f>
        <v>BUs</v>
      </c>
      <c r="L41" s="11" t="str">
        <f>"Symptome"</f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>_xlfn.ISOWEEKNUM(C42)</f>
        <v>42</v>
      </c>
      <c r="J42" s="11" t="str">
        <f>"Produkte"</f>
        <v>Produkte</v>
      </c>
      <c r="K42" s="11" t="str">
        <f>"BUs"</f>
        <v>BUs</v>
      </c>
      <c r="L42" s="11" t="str">
        <f>"Symptome"</f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Schimmel</v>
      </c>
      <c r="H43" s="11" t="str">
        <f>IF(ISBLANK(Tabelle1[[#This Row],[noch genauer]]),"-",Tabelle1[[#This Row],[noch genauer]])</f>
        <v>-</v>
      </c>
      <c r="I43" s="14">
        <f>_xlfn.ISOWEEKNUM(C43)</f>
        <v>42</v>
      </c>
      <c r="J43" s="11" t="str">
        <f>"Produkte"</f>
        <v>Produkte</v>
      </c>
      <c r="K43" s="11" t="str">
        <f>"BUs"</f>
        <v>BUs</v>
      </c>
      <c r="L43" s="11" t="str">
        <f>"Symptome"</f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Schimmel</v>
      </c>
      <c r="H44" s="11" t="str">
        <f>IF(ISBLANK(Tabelle1[[#This Row],[noch genauer]]),"-",Tabelle1[[#This Row],[noch genauer]])</f>
        <v>-</v>
      </c>
      <c r="I44" s="14">
        <f>_xlfn.ISOWEEKNUM(C44)</f>
        <v>43</v>
      </c>
      <c r="J44" s="11" t="str">
        <f>"Produkte"</f>
        <v>Produkte</v>
      </c>
      <c r="K44" s="11" t="str">
        <f>"BUs"</f>
        <v>BUs</v>
      </c>
      <c r="L44" s="11" t="str">
        <f>"Symptome"</f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Schimmel</v>
      </c>
      <c r="H45" s="11" t="str">
        <f>IF(ISBLANK(Tabelle1[[#This Row],[noch genauer]]),"-",Tabelle1[[#This Row],[noch genauer]])</f>
        <v>-</v>
      </c>
      <c r="I45" s="14">
        <f>_xlfn.ISOWEEKNUM(C45)</f>
        <v>43</v>
      </c>
      <c r="J45" s="11" t="str">
        <f>"Produkte"</f>
        <v>Produkte</v>
      </c>
      <c r="K45" s="11" t="str">
        <f>"BUs"</f>
        <v>BUs</v>
      </c>
      <c r="L45" s="11" t="str">
        <f>"Symptome"</f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>_xlfn.ISOWEEKNUM(C46)</f>
        <v>33</v>
      </c>
      <c r="J46" s="11" t="str">
        <f>"Produkte"</f>
        <v>Produkte</v>
      </c>
      <c r="K46" s="11" t="str">
        <f>"BUs"</f>
        <v>BUs</v>
      </c>
      <c r="L46" s="11" t="str">
        <f>"Symptome"</f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>_xlfn.ISOWEEKNUM(C47)</f>
        <v>34</v>
      </c>
      <c r="J47" s="11" t="str">
        <f>"Produkte"</f>
        <v>Produkte</v>
      </c>
      <c r="K47" s="11" t="str">
        <f>"BUs"</f>
        <v>BUs</v>
      </c>
      <c r="L47" s="11" t="str">
        <f>"Symptome"</f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>_xlfn.ISOWEEKNUM(C48)</f>
        <v>37</v>
      </c>
      <c r="J48" s="11" t="str">
        <f>"Produkte"</f>
        <v>Produkte</v>
      </c>
      <c r="K48" s="11" t="str">
        <f>"BUs"</f>
        <v>BUs</v>
      </c>
      <c r="L48" s="11" t="str">
        <f>"Symptome"</f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>_xlfn.ISOWEEKNUM(C49)</f>
        <v>42</v>
      </c>
      <c r="J49" s="11" t="str">
        <f>"Produkte"</f>
        <v>Produkte</v>
      </c>
      <c r="K49" s="11" t="str">
        <f>"BUs"</f>
        <v>BUs</v>
      </c>
      <c r="L49" s="11" t="str">
        <f>"Symptome"</f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Schimmel</v>
      </c>
      <c r="H50" s="11" t="str">
        <f>IF(ISBLANK(Tabelle1[[#This Row],[noch genauer]]),"-",Tabelle1[[#This Row],[noch genauer]])</f>
        <v>-</v>
      </c>
      <c r="I50" s="14">
        <f>_xlfn.ISOWEEKNUM(C50)</f>
        <v>43</v>
      </c>
      <c r="J50" s="11" t="str">
        <f>"Produkte"</f>
        <v>Produkte</v>
      </c>
      <c r="K50" s="11" t="str">
        <f>"BUs"</f>
        <v>BUs</v>
      </c>
      <c r="L50" s="11" t="str">
        <f>"Symptome"</f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>_xlfn.ISOWEEKNUM(C51)</f>
        <v>34</v>
      </c>
      <c r="J51" s="11" t="str">
        <f>"Produkte"</f>
        <v>Produkte</v>
      </c>
      <c r="K51" s="11" t="str">
        <f>"BUs"</f>
        <v>BUs</v>
      </c>
      <c r="L51" s="11" t="str">
        <f>"Symptome"</f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>_xlfn.ISOWEEKNUM(C52)</f>
        <v>37</v>
      </c>
      <c r="J52" s="11" t="str">
        <f>"Produkte"</f>
        <v>Produkte</v>
      </c>
      <c r="K52" s="11" t="str">
        <f>"BUs"</f>
        <v>BUs</v>
      </c>
      <c r="L52" s="11" t="str">
        <f>"Symptome"</f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>_xlfn.ISOWEEKNUM(C53)</f>
        <v>40</v>
      </c>
      <c r="J53" s="11" t="str">
        <f>"Produkte"</f>
        <v>Produkte</v>
      </c>
      <c r="K53" s="11" t="str">
        <f>"BUs"</f>
        <v>BUs</v>
      </c>
      <c r="L53" s="11" t="str">
        <f>"Symptome"</f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>_xlfn.ISOWEEKNUM(C54)</f>
        <v>39</v>
      </c>
      <c r="J54" s="11" t="str">
        <f>"Produkte"</f>
        <v>Produkte</v>
      </c>
      <c r="K54" s="11" t="str">
        <f>"BUs"</f>
        <v>BUs</v>
      </c>
      <c r="L54" s="11" t="str">
        <f>"Symptome"</f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>_xlfn.ISOWEEKNUM(C55)</f>
        <v>40</v>
      </c>
      <c r="J55" s="11" t="str">
        <f>"Produkte"</f>
        <v>Produkte</v>
      </c>
      <c r="K55" s="11" t="str">
        <f>"BUs"</f>
        <v>BUs</v>
      </c>
      <c r="L55" s="11" t="str">
        <f>"Symptome"</f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>_xlfn.ISOWEEKNUM(C56)</f>
        <v>43</v>
      </c>
      <c r="J56" s="11" t="str">
        <f>"Produkte"</f>
        <v>Produkte</v>
      </c>
      <c r="K56" s="11" t="str">
        <f>"BUs"</f>
        <v>BUs</v>
      </c>
      <c r="L56" s="11" t="str">
        <f>"Symptome"</f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>_xlfn.ISOWEEKNUM(C57)</f>
        <v>38</v>
      </c>
      <c r="J57" s="11" t="str">
        <f>"Produkte"</f>
        <v>Produkte</v>
      </c>
      <c r="K57" s="11" t="str">
        <f>"BUs"</f>
        <v>BUs</v>
      </c>
      <c r="L57" s="11" t="str">
        <f>"Symptome"</f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>_xlfn.ISOWEEKNUM(C58)</f>
        <v>39</v>
      </c>
      <c r="J58" s="11" t="str">
        <f>"Produkte"</f>
        <v>Produkte</v>
      </c>
      <c r="K58" s="11" t="str">
        <f>"BUs"</f>
        <v>BUs</v>
      </c>
      <c r="L58" s="11" t="str">
        <f>"Symptome"</f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BU1</v>
      </c>
      <c r="B59" s="12">
        <f>Eintragen!C59</f>
        <v>20</v>
      </c>
      <c r="C59" s="13">
        <f>Tabelle1[[#This Row],[Datum]]</f>
        <v>44469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keine Verarbeitung</v>
      </c>
      <c r="H59" s="11" t="str">
        <f>IF(ISBLANK(Tabelle1[[#This Row],[noch genauer]]),"-",Tabelle1[[#This Row],[noch genauer]])</f>
        <v>MHD abgelaufen</v>
      </c>
      <c r="I59" s="14">
        <f>_xlfn.ISOWEEKNUM(C59)</f>
        <v>39</v>
      </c>
      <c r="J59" s="11" t="str">
        <f>"Produkte"</f>
        <v>Produkte</v>
      </c>
      <c r="K59" s="11" t="str">
        <f>"BUs"</f>
        <v>BUs</v>
      </c>
      <c r="L59" s="11" t="str">
        <f>"Symptome"</f>
        <v>Symptome</v>
      </c>
      <c r="M59" s="11">
        <f>IFERROR(VLOOKUP(Tabelle3[[#This Row],[Artikelnr.]],Kennzahlen!S:U,3,FALSE)*Tabelle3[[#This Row],[Menge]],"0")</f>
        <v>10</v>
      </c>
      <c r="N59" s="14" t="str">
        <f>Eintragen!A59</f>
        <v>RWV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22</v>
      </c>
      <c r="C60" s="13">
        <f>Tabelle1[[#This Row],[Datum]]</f>
        <v>44468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VOS &gt; Einsatz</v>
      </c>
      <c r="H60" s="11" t="str">
        <f>IF(ISBLANK(Tabelle1[[#This Row],[noch genauer]]),"-",Tabelle1[[#This Row],[noch genauer]])</f>
        <v>-</v>
      </c>
      <c r="I60" s="14">
        <f>_xlfn.ISOWEEKNUM(C60)</f>
        <v>39</v>
      </c>
      <c r="J60" s="11" t="str">
        <f>"Produkte"</f>
        <v>Produkte</v>
      </c>
      <c r="K60" s="11" t="str">
        <f>"BUs"</f>
        <v>BUs</v>
      </c>
      <c r="L60" s="11" t="str">
        <f>"Symptome"</f>
        <v>Symptome</v>
      </c>
      <c r="M60" s="11">
        <f>IFERROR(VLOOKUP(Tabelle3[[#This Row],[Artikelnr.]],Kennzahlen!S:U,3,FALSE)*Tabelle3[[#This Row],[Menge]],"0")</f>
        <v>11</v>
      </c>
      <c r="N60" s="14" t="str">
        <f>Eintragen!A60</f>
        <v>Schmelze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>_xlfn.ISOWEEKNUM(C61)</f>
        <v>42</v>
      </c>
      <c r="J61" s="11" t="str">
        <f>"Produkte"</f>
        <v>Produkte</v>
      </c>
      <c r="K61" s="11" t="str">
        <f>"BUs"</f>
        <v>BUs</v>
      </c>
      <c r="L61" s="11" t="str">
        <f>"Symptome"</f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>_xlfn.ISOWEEKNUM(C62)</f>
        <v>40</v>
      </c>
      <c r="J62" s="11" t="str">
        <f>"Produkte"</f>
        <v>Produkte</v>
      </c>
      <c r="K62" s="11" t="str">
        <f>"BUs"</f>
        <v>BUs</v>
      </c>
      <c r="L62" s="11" t="str">
        <f>"Symptome"</f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>_xlfn.ISOWEEKNUM(C63)</f>
        <v>36</v>
      </c>
      <c r="J63" s="11" t="str">
        <f>"Produkte"</f>
        <v>Produkte</v>
      </c>
      <c r="K63" s="11" t="str">
        <f>"BUs"</f>
        <v>BUs</v>
      </c>
      <c r="L63" s="11" t="str">
        <f>"Symptome"</f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>_xlfn.ISOWEEKNUM(C64)</f>
        <v>36</v>
      </c>
      <c r="J64" s="11" t="str">
        <f>"Produkte"</f>
        <v>Produkte</v>
      </c>
      <c r="K64" s="11" t="str">
        <f>"BUs"</f>
        <v>BUs</v>
      </c>
      <c r="L64" s="11" t="str">
        <f>"Symptome"</f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>_xlfn.ISOWEEKNUM(C65)</f>
        <v>37</v>
      </c>
      <c r="J65" s="11" t="str">
        <f>"Produkte"</f>
        <v>Produkte</v>
      </c>
      <c r="K65" s="11" t="str">
        <f>"BUs"</f>
        <v>BUs</v>
      </c>
      <c r="L65" s="11" t="str">
        <f>"Symptome"</f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>_xlfn.ISOWEEKNUM(C66)</f>
        <v>37</v>
      </c>
      <c r="J66" s="11" t="str">
        <f>"Produkte"</f>
        <v>Produkte</v>
      </c>
      <c r="K66" s="11" t="str">
        <f>"BUs"</f>
        <v>BUs</v>
      </c>
      <c r="L66" s="11" t="str">
        <f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>_xlfn.ISOWEEKNUM(C67)</f>
        <v>38</v>
      </c>
      <c r="J67" s="11" t="str">
        <f>"Produkte"</f>
        <v>Produkte</v>
      </c>
      <c r="K67" s="11" t="str">
        <f>"BUs"</f>
        <v>BUs</v>
      </c>
      <c r="L67" s="11" t="str">
        <f>"Symptome"</f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>_xlfn.ISOWEEKNUM(C68)</f>
        <v>39</v>
      </c>
      <c r="J68" s="11" t="str">
        <f>"Produkte"</f>
        <v>Produkte</v>
      </c>
      <c r="K68" s="11" t="str">
        <f>"BUs"</f>
        <v>BUs</v>
      </c>
      <c r="L68" s="11" t="str">
        <f>"Symptome"</f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>_xlfn.ISOWEEKNUM(C69)</f>
        <v>39</v>
      </c>
      <c r="J69" s="11" t="str">
        <f>"Produkte"</f>
        <v>Produkte</v>
      </c>
      <c r="K69" s="11" t="str">
        <f>"BUs"</f>
        <v>BUs</v>
      </c>
      <c r="L69" s="11" t="str">
        <f>"Symptome"</f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>_xlfn.ISOWEEKNUM(C70)</f>
        <v>41</v>
      </c>
      <c r="J70" s="11" t="str">
        <f>"Produkte"</f>
        <v>Produkte</v>
      </c>
      <c r="K70" s="11" t="str">
        <f>"BUs"</f>
        <v>BUs</v>
      </c>
      <c r="L70" s="11" t="str">
        <f>"Symptome"</f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>_xlfn.ISOWEEKNUM(C71)</f>
        <v>41</v>
      </c>
      <c r="J71" s="11" t="str">
        <f>"Produkte"</f>
        <v>Produkte</v>
      </c>
      <c r="K71" s="11" t="str">
        <f>"BUs"</f>
        <v>BUs</v>
      </c>
      <c r="L71" s="11" t="str">
        <f>"Symptome"</f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Schimmel</v>
      </c>
      <c r="H72" s="11" t="str">
        <f>IF(ISBLANK(Tabelle1[[#This Row],[noch genauer]]),"-",Tabelle1[[#This Row],[noch genauer]])</f>
        <v>-</v>
      </c>
      <c r="I72" s="14">
        <f>_xlfn.ISOWEEKNUM(C72)</f>
        <v>41</v>
      </c>
      <c r="J72" s="11" t="str">
        <f>"Produkte"</f>
        <v>Produkte</v>
      </c>
      <c r="K72" s="11" t="str">
        <f>"BUs"</f>
        <v>BUs</v>
      </c>
      <c r="L72" s="11" t="str">
        <f>"Symptome"</f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RWV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>_xlfn.ISOWEEKNUM(C73)</f>
        <v>42</v>
      </c>
      <c r="J73" s="11" t="str">
        <f>"Produkte"</f>
        <v>Produkte</v>
      </c>
      <c r="K73" s="11" t="str">
        <f>"BUs"</f>
        <v>BUs</v>
      </c>
      <c r="L73" s="11" t="str">
        <f>"Symptome"</f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Schimmel</v>
      </c>
      <c r="H74" s="11" t="str">
        <f>IF(ISBLANK(Tabelle1[[#This Row],[noch genauer]]),"-",Tabelle1[[#This Row],[noch genauer]])</f>
        <v>-</v>
      </c>
      <c r="I74" s="14">
        <f>_xlfn.ISOWEEKNUM(C74)</f>
        <v>41</v>
      </c>
      <c r="J74" s="11" t="str">
        <f>"Produkte"</f>
        <v>Produkte</v>
      </c>
      <c r="K74" s="11" t="str">
        <f>"BUs"</f>
        <v>BUs</v>
      </c>
      <c r="L74" s="11" t="str">
        <f>"Symptome"</f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Schimmel</v>
      </c>
      <c r="H75" s="11" t="str">
        <f>IF(ISBLANK(Tabelle1[[#This Row],[noch genauer]]),"-",Tabelle1[[#This Row],[noch genauer]])</f>
        <v>-</v>
      </c>
      <c r="I75" s="14">
        <f>_xlfn.ISOWEEKNUM(C75)</f>
        <v>43</v>
      </c>
      <c r="J75" s="11" t="str">
        <f>"Produkte"</f>
        <v>Produkte</v>
      </c>
      <c r="K75" s="11" t="str">
        <f>"BUs"</f>
        <v>BUs</v>
      </c>
      <c r="L75" s="11" t="str">
        <f>"Symptome"</f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>_xlfn.ISOWEEKNUM(C76)</f>
        <v>37</v>
      </c>
      <c r="J76" s="11" t="str">
        <f>"Produkte"</f>
        <v>Produkte</v>
      </c>
      <c r="K76" s="11" t="str">
        <f>"BUs"</f>
        <v>BUs</v>
      </c>
      <c r="L76" s="11" t="str">
        <f>"Symptome"</f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>_xlfn.ISOWEEKNUM(C77)</f>
        <v>38</v>
      </c>
      <c r="J77" s="11" t="str">
        <f>"Produkte"</f>
        <v>Produkte</v>
      </c>
      <c r="K77" s="11" t="str">
        <f>"BUs"</f>
        <v>BUs</v>
      </c>
      <c r="L77" s="11" t="str">
        <f>"Symptome"</f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>_xlfn.ISOWEEKNUM(C78)</f>
        <v>40</v>
      </c>
      <c r="J78" s="11" t="str">
        <f>"Produkte"</f>
        <v>Produkte</v>
      </c>
      <c r="K78" s="11" t="str">
        <f>"BUs"</f>
        <v>BUs</v>
      </c>
      <c r="L78" s="11" t="str">
        <f>"Symptome"</f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10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>_xlfn.ISOWEEKNUM(C79)</f>
        <v>40</v>
      </c>
      <c r="J79" s="11" t="str">
        <f>"Produkte"</f>
        <v>Produkte</v>
      </c>
      <c r="K79" s="11" t="str">
        <f>"BUs"</f>
        <v>BUs</v>
      </c>
      <c r="L79" s="11" t="str">
        <f>"Symptome"</f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>_xlfn.ISOWEEKNUM(C80)</f>
        <v>42</v>
      </c>
      <c r="J80" s="11" t="str">
        <f>"Produkte"</f>
        <v>Produkte</v>
      </c>
      <c r="K80" s="11" t="str">
        <f>"BUs"</f>
        <v>BUs</v>
      </c>
      <c r="L80" s="11" t="str">
        <f>"Symptome"</f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>_xlfn.ISOWEEKNUM(C81)</f>
        <v>39</v>
      </c>
      <c r="J81" s="11" t="str">
        <f>"Produkte"</f>
        <v>Produkte</v>
      </c>
      <c r="K81" s="11" t="str">
        <f>"BUs"</f>
        <v>BUs</v>
      </c>
      <c r="L81" s="11" t="str">
        <f>"Symptome"</f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>_xlfn.ISOWEEKNUM(C82)</f>
        <v>40</v>
      </c>
      <c r="J82" s="11" t="str">
        <f>"Produkte"</f>
        <v>Produkte</v>
      </c>
      <c r="K82" s="11" t="str">
        <f>"BUs"</f>
        <v>BUs</v>
      </c>
      <c r="L82" s="11" t="str">
        <f>"Symptome"</f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>_xlfn.ISOWEEKNUM(C83)</f>
        <v>37</v>
      </c>
      <c r="J83" s="11" t="str">
        <f>"Produkte"</f>
        <v>Produkte</v>
      </c>
      <c r="K83" s="11" t="str">
        <f>"BUs"</f>
        <v>BUs</v>
      </c>
      <c r="L83" s="11" t="str">
        <f>"Symptome"</f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>_xlfn.ISOWEEKNUM(C84)</f>
        <v>39</v>
      </c>
      <c r="J84" s="11" t="str">
        <f>"Produkte"</f>
        <v>Produkte</v>
      </c>
      <c r="K84" s="11" t="str">
        <f>"BUs"</f>
        <v>BUs</v>
      </c>
      <c r="L84" s="11" t="str">
        <f>"Symptome"</f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10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>_xlfn.ISOWEEKNUM(C85)</f>
        <v>42</v>
      </c>
      <c r="J85" s="11" t="str">
        <f>"Produkte"</f>
        <v>Produkte</v>
      </c>
      <c r="K85" s="11" t="str">
        <f>"BUs"</f>
        <v>BUs</v>
      </c>
      <c r="L85" s="11" t="str">
        <f>"Symptome"</f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>_xlfn.ISOWEEKNUM(C86)</f>
        <v>40</v>
      </c>
      <c r="J86" s="11" t="str">
        <f>"Produkte"</f>
        <v>Produkte</v>
      </c>
      <c r="K86" s="11" t="str">
        <f>"BUs"</f>
        <v>BUs</v>
      </c>
      <c r="L86" s="11" t="str">
        <f>"Symptome"</f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>_xlfn.ISOWEEKNUM(C87)</f>
        <v>41</v>
      </c>
      <c r="J87" s="11" t="str">
        <f>"Produkte"</f>
        <v>Produkte</v>
      </c>
      <c r="K87" s="11" t="str">
        <f>"BUs"</f>
        <v>BUs</v>
      </c>
      <c r="L87" s="11" t="str">
        <f>"Symptome"</f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>_xlfn.ISOWEEKNUM(C88)</f>
        <v>38</v>
      </c>
      <c r="J88" s="11" t="str">
        <f>"Produkte"</f>
        <v>Produkte</v>
      </c>
      <c r="K88" s="11" t="str">
        <f>"BUs"</f>
        <v>BUs</v>
      </c>
      <c r="L88" s="11" t="str">
        <f>"Symptome"</f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Schimmel</v>
      </c>
      <c r="H89" s="11" t="str">
        <f>IF(ISBLANK(Tabelle1[[#This Row],[noch genauer]]),"-",Tabelle1[[#This Row],[noch genauer]])</f>
        <v>nur für Vorschmelzwürste</v>
      </c>
      <c r="I89" s="14">
        <f>_xlfn.ISOWEEKNUM(C89)</f>
        <v>41</v>
      </c>
      <c r="J89" s="11" t="str">
        <f>"Produkte"</f>
        <v>Produkte</v>
      </c>
      <c r="K89" s="11" t="str">
        <f>"BUs"</f>
        <v>BUs</v>
      </c>
      <c r="L89" s="11" t="str">
        <f>"Symptome"</f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>_xlfn.ISOWEEKNUM(C90)</f>
        <v>35</v>
      </c>
      <c r="J90" s="11" t="str">
        <f>"Produkte"</f>
        <v>Produkte</v>
      </c>
      <c r="K90" s="11" t="str">
        <f>"BUs"</f>
        <v>BUs</v>
      </c>
      <c r="L90" s="11" t="str">
        <f>"Symptome"</f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>_xlfn.ISOWEEKNUM(C91)</f>
        <v>36</v>
      </c>
      <c r="J91" s="11" t="str">
        <f>"Produkte"</f>
        <v>Produkte</v>
      </c>
      <c r="K91" s="11" t="str">
        <f>"BUs"</f>
        <v>BUs</v>
      </c>
      <c r="L91" s="11" t="str">
        <f>"Symptome"</f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>_xlfn.ISOWEEKNUM(C92)</f>
        <v>36</v>
      </c>
      <c r="J92" s="11" t="str">
        <f>"Produkte"</f>
        <v>Produkte</v>
      </c>
      <c r="K92" s="11" t="str">
        <f>"BUs"</f>
        <v>BUs</v>
      </c>
      <c r="L92" s="11" t="str">
        <f>"Symptome"</f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>_xlfn.ISOWEEKNUM(C93)</f>
        <v>37</v>
      </c>
      <c r="J93" s="11" t="str">
        <f>"Produkte"</f>
        <v>Produkte</v>
      </c>
      <c r="K93" s="11" t="str">
        <f>"BUs"</f>
        <v>BUs</v>
      </c>
      <c r="L93" s="11" t="str">
        <f>"Symptome"</f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BU3</v>
      </c>
      <c r="B94" s="12">
        <f>Eintragen!C94</f>
        <v>30</v>
      </c>
      <c r="C94" s="13">
        <f>Tabelle1[[#This Row],[Datum]]</f>
        <v>44435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Maschinenabfall</v>
      </c>
      <c r="H94" s="11" t="str">
        <f>IF(ISBLANK(Tabelle1[[#This Row],[noch genauer]]),"-",Tabelle1[[#This Row],[noch genauer]])</f>
        <v>nicht eindeutig</v>
      </c>
      <c r="I94" s="14">
        <f>_xlfn.ISOWEEKNUM(C94)</f>
        <v>34</v>
      </c>
      <c r="J94" s="11" t="str">
        <f>"Produkte"</f>
        <v>Produkte</v>
      </c>
      <c r="K94" s="11" t="str">
        <f>"BUs"</f>
        <v>BUs</v>
      </c>
      <c r="L94" s="11" t="str">
        <f>"Symptome"</f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BU3</v>
      </c>
      <c r="B95" s="12">
        <f>Eintragen!C95</f>
        <v>13</v>
      </c>
      <c r="C95" s="13">
        <f>Tabelle1[[#This Row],[Datum]]</f>
        <v>44456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Schimmel</v>
      </c>
      <c r="G95" s="13" t="str">
        <f>IF(ISBLANK(Eintragen!F95),VLOOKUP(Tabelle3[[#This Row],[Grund Ziffer]],'Liste Gründe'!A:D,3,FALSE),Eintragen!F95)</f>
        <v>spezifischer Einsatz</v>
      </c>
      <c r="H95" s="11" t="str">
        <f>IF(ISBLANK(Tabelle1[[#This Row],[noch genauer]]),"-",Tabelle1[[#This Row],[noch genauer]])</f>
        <v>unrelmäßige Produktion</v>
      </c>
      <c r="I95" s="14">
        <f>_xlfn.ISOWEEKNUM(C95)</f>
        <v>37</v>
      </c>
      <c r="J95" s="11" t="str">
        <f>"Produkte"</f>
        <v>Produkte</v>
      </c>
      <c r="K95" s="11" t="str">
        <f>"BUs"</f>
        <v>BUs</v>
      </c>
      <c r="L95" s="11" t="str">
        <f>"Symptome"</f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12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BU3</v>
      </c>
      <c r="B96" s="12">
        <f>Eintragen!C96</f>
        <v>50</v>
      </c>
      <c r="C96" s="13">
        <f>Tabelle1[[#This Row],[Datum]]</f>
        <v>44431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-</v>
      </c>
      <c r="H96" s="11" t="str">
        <f>IF(ISBLANK(Tabelle1[[#This Row],[noch genauer]]),"-",Tabelle1[[#This Row],[noch genauer]])</f>
        <v>-</v>
      </c>
      <c r="I96" s="14">
        <f>_xlfn.ISOWEEKNUM(C96)</f>
        <v>34</v>
      </c>
      <c r="J96" s="11" t="str">
        <f>"Produkte"</f>
        <v>Produkte</v>
      </c>
      <c r="K96" s="11" t="str">
        <f>"BUs"</f>
        <v>BUs</v>
      </c>
      <c r="L96" s="11" t="str">
        <f>"Symptome"</f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>_xlfn.ISOWEEKNUM(C97)</f>
        <v>38</v>
      </c>
      <c r="J97" s="11" t="str">
        <f>"Produkte"</f>
        <v>Produkte</v>
      </c>
      <c r="K97" s="11" t="str">
        <f>"BUs"</f>
        <v>BUs</v>
      </c>
      <c r="L97" s="11" t="str">
        <f>"Symptome"</f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>_xlfn.ISOWEEKNUM(C98)</f>
        <v>39</v>
      </c>
      <c r="J98" s="11" t="str">
        <f>"Produkte"</f>
        <v>Produkte</v>
      </c>
      <c r="K98" s="11" t="str">
        <f>"BUs"</f>
        <v>BUs</v>
      </c>
      <c r="L98" s="11" t="str">
        <f>"Symptome"</f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>_xlfn.ISOWEEKNUM(C99)</f>
        <v>39</v>
      </c>
      <c r="J99" s="11" t="str">
        <f>"Produkte"</f>
        <v>Produkte</v>
      </c>
      <c r="K99" s="11" t="str">
        <f>"BUs"</f>
        <v>BUs</v>
      </c>
      <c r="L99" s="11" t="str">
        <f>"Symptome"</f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>_xlfn.ISOWEEKNUM(C100)</f>
        <v>41</v>
      </c>
      <c r="J100" s="11" t="str">
        <f>"Produkte"</f>
        <v>Produkte</v>
      </c>
      <c r="K100" s="11" t="str">
        <f>"BUs"</f>
        <v>BUs</v>
      </c>
      <c r="L100" s="11" t="str">
        <f>"Symptome"</f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>_xlfn.ISOWEEKNUM(C101)</f>
        <v>34</v>
      </c>
      <c r="J101" s="11" t="str">
        <f>"Produkte"</f>
        <v>Produkte</v>
      </c>
      <c r="K101" s="11" t="str">
        <f>"BUs"</f>
        <v>BUs</v>
      </c>
      <c r="L101" s="11" t="str">
        <f>"Symptome"</f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>_xlfn.ISOWEEKNUM(C102)</f>
        <v>42</v>
      </c>
      <c r="J102" s="11" t="str">
        <f>"Produkte"</f>
        <v>Produkte</v>
      </c>
      <c r="K102" s="11" t="str">
        <f>"BUs"</f>
        <v>BUs</v>
      </c>
      <c r="L102" s="11" t="str">
        <f>"Symptome"</f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>_xlfn.ISOWEEKNUM(C103)</f>
        <v>37</v>
      </c>
      <c r="J103" s="11" t="str">
        <f>"Produkte"</f>
        <v>Produkte</v>
      </c>
      <c r="K103" s="11" t="str">
        <f>"BUs"</f>
        <v>BUs</v>
      </c>
      <c r="L103" s="11" t="str">
        <f>"Symptome"</f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>_xlfn.ISOWEEKNUM(C104)</f>
        <v>39</v>
      </c>
      <c r="J104" s="11" t="str">
        <f>"Produkte"</f>
        <v>Produkte</v>
      </c>
      <c r="K104" s="11" t="str">
        <f>"BUs"</f>
        <v>BUs</v>
      </c>
      <c r="L104" s="11" t="str">
        <f>"Symptome"</f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>_xlfn.ISOWEEKNUM(C105)</f>
        <v>39</v>
      </c>
      <c r="J105" s="11" t="str">
        <f>"Produkte"</f>
        <v>Produkte</v>
      </c>
      <c r="K105" s="11" t="str">
        <f>"BUs"</f>
        <v>BUs</v>
      </c>
      <c r="L105" s="11" t="str">
        <f>"Symptome"</f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>_xlfn.ISOWEEKNUM(C106)</f>
        <v>39</v>
      </c>
      <c r="J106" s="11" t="str">
        <f>"Produkte"</f>
        <v>Produkte</v>
      </c>
      <c r="K106" s="11" t="str">
        <f>"BUs"</f>
        <v>BUs</v>
      </c>
      <c r="L106" s="11" t="str">
        <f>"Symptome"</f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>_xlfn.ISOWEEKNUM(C107)</f>
        <v>42</v>
      </c>
      <c r="J107" s="11" t="str">
        <f>"Produkte"</f>
        <v>Produkte</v>
      </c>
      <c r="K107" s="11" t="str">
        <f>"BUs"</f>
        <v>BUs</v>
      </c>
      <c r="L107" s="11" t="str">
        <f>"Symptome"</f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>_xlfn.ISOWEEKNUM(C108)</f>
        <v>35</v>
      </c>
      <c r="J108" s="11" t="str">
        <f>"Produkte"</f>
        <v>Produkte</v>
      </c>
      <c r="K108" s="11" t="str">
        <f>"BUs"</f>
        <v>BUs</v>
      </c>
      <c r="L108" s="11" t="str">
        <f>"Symptome"</f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>_xlfn.ISOWEEKNUM(C109)</f>
        <v>40</v>
      </c>
      <c r="J109" s="11" t="str">
        <f>"Produkte"</f>
        <v>Produkte</v>
      </c>
      <c r="K109" s="11" t="str">
        <f>"BUs"</f>
        <v>BUs</v>
      </c>
      <c r="L109" s="11" t="str">
        <f>"Symptome"</f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>_xlfn.ISOWEEKNUM(C110)</f>
        <v>34</v>
      </c>
      <c r="J110" s="11" t="str">
        <f>"Produkte"</f>
        <v>Produkte</v>
      </c>
      <c r="K110" s="11" t="str">
        <f>"BUs"</f>
        <v>BUs</v>
      </c>
      <c r="L110" s="11" t="str">
        <f>"Symptome"</f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>_xlfn.ISOWEEKNUM(C111)</f>
        <v>35</v>
      </c>
      <c r="J111" s="11" t="str">
        <f>"Produkte"</f>
        <v>Produkte</v>
      </c>
      <c r="K111" s="11" t="str">
        <f>"BUs"</f>
        <v>BUs</v>
      </c>
      <c r="L111" s="11" t="str">
        <f>"Symptome"</f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>_xlfn.ISOWEEKNUM(C112)</f>
        <v>34</v>
      </c>
      <c r="J112" s="11" t="str">
        <f>"Produkte"</f>
        <v>Produkte</v>
      </c>
      <c r="K112" s="11" t="str">
        <f>"BUs"</f>
        <v>BUs</v>
      </c>
      <c r="L112" s="11" t="str">
        <f>"Symptome"</f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>_xlfn.ISOWEEKNUM(C113)</f>
        <v>41</v>
      </c>
      <c r="J113" s="11" t="str">
        <f>"Produkte"</f>
        <v>Produkte</v>
      </c>
      <c r="K113" s="11" t="str">
        <f>"BUs"</f>
        <v>BUs</v>
      </c>
      <c r="L113" s="11" t="str">
        <f>"Symptome"</f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Schimmel</v>
      </c>
      <c r="H114" s="11" t="str">
        <f>IF(ISBLANK(Tabelle1[[#This Row],[noch genauer]]),"-",Tabelle1[[#This Row],[noch genauer]])</f>
        <v>-</v>
      </c>
      <c r="I114" s="14">
        <f>_xlfn.ISOWEEKNUM(C114)</f>
        <v>43</v>
      </c>
      <c r="J114" s="11" t="str">
        <f>"Produkte"</f>
        <v>Produkte</v>
      </c>
      <c r="K114" s="11" t="str">
        <f>"BUs"</f>
        <v>BUs</v>
      </c>
      <c r="L114" s="11" t="str">
        <f>"Symptome"</f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>_xlfn.ISOWEEKNUM(C115)</f>
        <v>37</v>
      </c>
      <c r="J115" s="11" t="str">
        <f>"Produkte"</f>
        <v>Produkte</v>
      </c>
      <c r="K115" s="11" t="str">
        <f>"BUs"</f>
        <v>BUs</v>
      </c>
      <c r="L115" s="11" t="str">
        <f>"Symptome"</f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>_xlfn.ISOWEEKNUM(C116)</f>
        <v>37</v>
      </c>
      <c r="J116" s="11" t="str">
        <f>"Produkte"</f>
        <v>Produkte</v>
      </c>
      <c r="K116" s="11" t="str">
        <f>"BUs"</f>
        <v>BUs</v>
      </c>
      <c r="L116" s="11" t="str">
        <f>"Symptome"</f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>_xlfn.ISOWEEKNUM(C117)</f>
        <v>37</v>
      </c>
      <c r="J117" s="11" t="str">
        <f>"Produkte"</f>
        <v>Produkte</v>
      </c>
      <c r="K117" s="11" t="str">
        <f>"BUs"</f>
        <v>BUs</v>
      </c>
      <c r="L117" s="11" t="str">
        <f>"Symptome"</f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BU4</v>
      </c>
      <c r="B118" s="12">
        <f>Eintragen!C118</f>
        <v>9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>_xlfn.ISOWEEKNUM(C118)</f>
        <v>39</v>
      </c>
      <c r="J118" s="11" t="str">
        <f>"Produkte"</f>
        <v>Produkte</v>
      </c>
      <c r="K118" s="11" t="str">
        <f>"BUs"</f>
        <v>BUs</v>
      </c>
      <c r="L118" s="11" t="str">
        <f>"Symptome"</f>
        <v>Symptome</v>
      </c>
      <c r="M118" s="11">
        <f>IFERROR(VLOOKUP(Tabelle3[[#This Row],[Artikelnr.]],Kennzahlen!S:U,3,FALSE)*Tabelle3[[#This Row],[Menge]],"0")</f>
        <v>0.09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>_xlfn.ISOWEEKNUM(C119)</f>
        <v>42</v>
      </c>
      <c r="J119" s="11" t="str">
        <f>"Produkte"</f>
        <v>Produkte</v>
      </c>
      <c r="K119" s="11" t="str">
        <f>"BUs"</f>
        <v>BUs</v>
      </c>
      <c r="L119" s="11" t="str">
        <f>"Symptome"</f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BU3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>_xlfn.ISOWEEKNUM(C120)</f>
        <v>42</v>
      </c>
      <c r="J120" s="11" t="str">
        <f>"Produkte"</f>
        <v>Produkte</v>
      </c>
      <c r="K120" s="11" t="str">
        <f>"BUs"</f>
        <v>BUs</v>
      </c>
      <c r="L120" s="11" t="str">
        <f>"Symptome"</f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BU3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>_xlfn.ISOWEEKNUM(C121)</f>
        <v>35</v>
      </c>
      <c r="J121" s="11" t="str">
        <f>"Produkte"</f>
        <v>Produkte</v>
      </c>
      <c r="K121" s="11" t="str">
        <f>"BUs"</f>
        <v>BUs</v>
      </c>
      <c r="L121" s="11" t="str">
        <f>"Symptome"</f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>_xlfn.ISOWEEKNUM(C122)</f>
        <v>35</v>
      </c>
      <c r="J122" s="11" t="str">
        <f>"Produkte"</f>
        <v>Produkte</v>
      </c>
      <c r="K122" s="11" t="str">
        <f>"BUs"</f>
        <v>BUs</v>
      </c>
      <c r="L122" s="11" t="str">
        <f>"Symptome"</f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>_xlfn.ISOWEEKNUM(C123)</f>
        <v>36</v>
      </c>
      <c r="J123" s="11" t="str">
        <f>"Produkte"</f>
        <v>Produkte</v>
      </c>
      <c r="K123" s="11" t="str">
        <f>"BUs"</f>
        <v>BUs</v>
      </c>
      <c r="L123" s="11" t="str">
        <f>"Symptome"</f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>_xlfn.ISOWEEKNUM(C124)</f>
        <v>36</v>
      </c>
      <c r="J124" s="11" t="str">
        <f>"Produkte"</f>
        <v>Produkte</v>
      </c>
      <c r="K124" s="11" t="str">
        <f>"BUs"</f>
        <v>BUs</v>
      </c>
      <c r="L124" s="11" t="str">
        <f>"Symptome"</f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>_xlfn.ISOWEEKNUM(C125)</f>
        <v>36</v>
      </c>
      <c r="J125" s="11" t="str">
        <f>"Produkte"</f>
        <v>Produkte</v>
      </c>
      <c r="K125" s="11" t="str">
        <f>"BUs"</f>
        <v>BUs</v>
      </c>
      <c r="L125" s="11" t="str">
        <f>"Symptome"</f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>_xlfn.ISOWEEKNUM(C126)</f>
        <v>37</v>
      </c>
      <c r="J126" s="11" t="str">
        <f>"Produkte"</f>
        <v>Produkte</v>
      </c>
      <c r="K126" s="11" t="str">
        <f>"BUs"</f>
        <v>BUs</v>
      </c>
      <c r="L126" s="11" t="str">
        <f>"Symptome"</f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>_xlfn.ISOWEEKNUM(C127)</f>
        <v>37</v>
      </c>
      <c r="J127" s="11" t="str">
        <f>"Produkte"</f>
        <v>Produkte</v>
      </c>
      <c r="K127" s="11" t="str">
        <f>"BUs"</f>
        <v>BUs</v>
      </c>
      <c r="L127" s="11" t="str">
        <f>"Symptome"</f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>_xlfn.ISOWEEKNUM(C128)</f>
        <v>37</v>
      </c>
      <c r="J128" s="11" t="str">
        <f>"Produkte"</f>
        <v>Produkte</v>
      </c>
      <c r="K128" s="11" t="str">
        <f>"BUs"</f>
        <v>BUs</v>
      </c>
      <c r="L128" s="11" t="str">
        <f>"Symptome"</f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>_xlfn.ISOWEEKNUM(C129)</f>
        <v>37</v>
      </c>
      <c r="J129" s="11" t="str">
        <f>"Produkte"</f>
        <v>Produkte</v>
      </c>
      <c r="K129" s="11" t="str">
        <f>"BUs"</f>
        <v>BUs</v>
      </c>
      <c r="L129" s="11" t="str">
        <f>"Symptome"</f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>_xlfn.ISOWEEKNUM(C130)</f>
        <v>38</v>
      </c>
      <c r="J130" s="11" t="str">
        <f>"Produkte"</f>
        <v>Produkte</v>
      </c>
      <c r="K130" s="11" t="str">
        <f>"BUs"</f>
        <v>BUs</v>
      </c>
      <c r="L130" s="11" t="str">
        <f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>_xlfn.ISOWEEKNUM(C131)</f>
        <v>38</v>
      </c>
      <c r="J131" s="11" t="str">
        <f>"Produkte"</f>
        <v>Produkte</v>
      </c>
      <c r="K131" s="11" t="str">
        <f>"BUs"</f>
        <v>BUs</v>
      </c>
      <c r="L131" s="11" t="str">
        <f>"Symptome"</f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>_xlfn.ISOWEEKNUM(C132)</f>
        <v>39</v>
      </c>
      <c r="J132" s="11" t="str">
        <f>"Produkte"</f>
        <v>Produkte</v>
      </c>
      <c r="K132" s="11" t="str">
        <f>"BUs"</f>
        <v>BUs</v>
      </c>
      <c r="L132" s="11" t="str">
        <f>"Symptome"</f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>_xlfn.ISOWEEKNUM(C133)</f>
        <v>39</v>
      </c>
      <c r="J133" s="11" t="str">
        <f>"Produkte"</f>
        <v>Produkte</v>
      </c>
      <c r="K133" s="11" t="str">
        <f>"BUs"</f>
        <v>BUs</v>
      </c>
      <c r="L133" s="11" t="str">
        <f>"Symptome"</f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>_xlfn.ISOWEEKNUM(C134)</f>
        <v>40</v>
      </c>
      <c r="J134" s="11" t="str">
        <f>"Produkte"</f>
        <v>Produkte</v>
      </c>
      <c r="K134" s="11" t="str">
        <f>"BUs"</f>
        <v>BUs</v>
      </c>
      <c r="L134" s="11" t="str">
        <f>"Symptome"</f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>_xlfn.ISOWEEKNUM(C135)</f>
        <v>41</v>
      </c>
      <c r="J135" s="11" t="str">
        <f>"Produkte"</f>
        <v>Produkte</v>
      </c>
      <c r="K135" s="11" t="str">
        <f>"BUs"</f>
        <v>BUs</v>
      </c>
      <c r="L135" s="11" t="str">
        <f>"Symptome"</f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>_xlfn.ISOWEEKNUM(C136)</f>
        <v>42</v>
      </c>
      <c r="J136" s="11" t="str">
        <f>"Produkte"</f>
        <v>Produkte</v>
      </c>
      <c r="K136" s="11" t="str">
        <f>"BUs"</f>
        <v>BUs</v>
      </c>
      <c r="L136" s="11" t="str">
        <f>"Symptome"</f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>_xlfn.ISOWEEKNUM(C137)</f>
        <v>42</v>
      </c>
      <c r="J137" s="11" t="str">
        <f>"Produkte"</f>
        <v>Produkte</v>
      </c>
      <c r="K137" s="11" t="str">
        <f>"BUs"</f>
        <v>BUs</v>
      </c>
      <c r="L137" s="11" t="str">
        <f>"Symptome"</f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>_xlfn.ISOWEEKNUM(C138)</f>
        <v>43</v>
      </c>
      <c r="J138" s="11" t="str">
        <f>"Produkte"</f>
        <v>Produkte</v>
      </c>
      <c r="K138" s="11" t="str">
        <f>"BUs"</f>
        <v>BUs</v>
      </c>
      <c r="L138" s="11" t="str">
        <f>"Symptome"</f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>_xlfn.ISOWEEKNUM(C139)</f>
        <v>43</v>
      </c>
      <c r="J139" s="11" t="str">
        <f>"Produkte"</f>
        <v>Produkte</v>
      </c>
      <c r="K139" s="11" t="str">
        <f>"BUs"</f>
        <v>BUs</v>
      </c>
      <c r="L139" s="11" t="str">
        <f>"Symptome"</f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>_xlfn.ISOWEEKNUM(C140)</f>
        <v>40</v>
      </c>
      <c r="J140" s="11" t="str">
        <f>"Produkte"</f>
        <v>Produkte</v>
      </c>
      <c r="K140" s="11" t="str">
        <f>"BUs"</f>
        <v>BUs</v>
      </c>
      <c r="L140" s="11" t="str">
        <f>"Symptome"</f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>_xlfn.ISOWEEKNUM(C141)</f>
        <v>40</v>
      </c>
      <c r="J141" s="11" t="str">
        <f>"Produkte"</f>
        <v>Produkte</v>
      </c>
      <c r="K141" s="11" t="str">
        <f>"BUs"</f>
        <v>BUs</v>
      </c>
      <c r="L141" s="11" t="str">
        <f>"Symptome"</f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>_xlfn.ISOWEEKNUM(C142)</f>
        <v>40</v>
      </c>
      <c r="J142" s="11" t="str">
        <f>"Produkte"</f>
        <v>Produkte</v>
      </c>
      <c r="K142" s="11" t="str">
        <f>"BUs"</f>
        <v>BUs</v>
      </c>
      <c r="L142" s="11" t="str">
        <f>"Symptome"</f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>_xlfn.ISOWEEKNUM(C143)</f>
        <v>41</v>
      </c>
      <c r="J143" s="11" t="str">
        <f>"Produkte"</f>
        <v>Produkte</v>
      </c>
      <c r="K143" s="11" t="str">
        <f>"BUs"</f>
        <v>BUs</v>
      </c>
      <c r="L143" s="11" t="str">
        <f>"Symptome"</f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4" s="14" t="str">
        <f>IFERROR(VLOOKUP(Tabelle3[[#This Row],[Artikelnr.]],Artikel!A:C,3,FALSE),Tabelle3[[#This Row],[Artikelnr.]])</f>
        <v>ABS ZIEGE-GOU</v>
      </c>
      <c r="F144" s="11" t="e">
        <f>VLOOKUP(Eintragen!D144,'Liste Gründe'!A:D,2,FALSE)</f>
        <v>#N/A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>_xlfn.ISOWEEKNUM(C144)</f>
        <v>43</v>
      </c>
      <c r="J144" s="11" t="str">
        <f>"Produkte"</f>
        <v>Produkte</v>
      </c>
      <c r="K144" s="11" t="str">
        <f>"BUs"</f>
        <v>BUs</v>
      </c>
      <c r="L144" s="11" t="str">
        <f>"Symptome"</f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>_xlfn.ISOWEEKNUM(C145)</f>
        <v>35</v>
      </c>
      <c r="J145" s="11" t="str">
        <f>"Produkte"</f>
        <v>Produkte</v>
      </c>
      <c r="K145" s="11" t="str">
        <f>"BUs"</f>
        <v>BUs</v>
      </c>
      <c r="L145" s="11" t="str">
        <f>"Symptome"</f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>_xlfn.ISOWEEKNUM(C146)</f>
        <v>36</v>
      </c>
      <c r="J146" s="11" t="str">
        <f>"Produkte"</f>
        <v>Produkte</v>
      </c>
      <c r="K146" s="11" t="str">
        <f>"BUs"</f>
        <v>BUs</v>
      </c>
      <c r="L146" s="11" t="str">
        <f>"Symptome"</f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>_xlfn.ISOWEEKNUM(C147)</f>
        <v>36</v>
      </c>
      <c r="J147" s="11" t="str">
        <f>"Produkte"</f>
        <v>Produkte</v>
      </c>
      <c r="K147" s="11" t="str">
        <f>"BUs"</f>
        <v>BUs</v>
      </c>
      <c r="L147" s="11" t="str">
        <f>"Symptome"</f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>_xlfn.ISOWEEKNUM(C148)</f>
        <v>37</v>
      </c>
      <c r="J148" s="11" t="str">
        <f>"Produkte"</f>
        <v>Produkte</v>
      </c>
      <c r="K148" s="11" t="str">
        <f>"BUs"</f>
        <v>BUs</v>
      </c>
      <c r="L148" s="11" t="str">
        <f>"Symptome"</f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>_xlfn.ISOWEEKNUM(C149)</f>
        <v>37</v>
      </c>
      <c r="J149" s="11" t="str">
        <f>"Produkte"</f>
        <v>Produkte</v>
      </c>
      <c r="K149" s="11" t="str">
        <f>"BUs"</f>
        <v>BUs</v>
      </c>
      <c r="L149" s="11" t="str">
        <f>"Symptome"</f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>_xlfn.ISOWEEKNUM(C150)</f>
        <v>38</v>
      </c>
      <c r="J150" s="11" t="str">
        <f>"Produkte"</f>
        <v>Produkte</v>
      </c>
      <c r="K150" s="11" t="str">
        <f>"BUs"</f>
        <v>BUs</v>
      </c>
      <c r="L150" s="11" t="str">
        <f>"Symptome"</f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>_xlfn.ISOWEEKNUM(C151)</f>
        <v>38</v>
      </c>
      <c r="J151" s="11" t="str">
        <f>"Produkte"</f>
        <v>Produkte</v>
      </c>
      <c r="K151" s="11" t="str">
        <f>"BUs"</f>
        <v>BUs</v>
      </c>
      <c r="L151" s="11" t="str">
        <f>"Symptome"</f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>_xlfn.ISOWEEKNUM(C152)</f>
        <v>38</v>
      </c>
      <c r="J152" s="11" t="str">
        <f>"Produkte"</f>
        <v>Produkte</v>
      </c>
      <c r="K152" s="11" t="str">
        <f>"BUs"</f>
        <v>BUs</v>
      </c>
      <c r="L152" s="11" t="str">
        <f>"Symptome"</f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>_xlfn.ISOWEEKNUM(C153)</f>
        <v>39</v>
      </c>
      <c r="J153" s="11" t="str">
        <f>"Produkte"</f>
        <v>Produkte</v>
      </c>
      <c r="K153" s="11" t="str">
        <f>"BUs"</f>
        <v>BUs</v>
      </c>
      <c r="L153" s="11" t="str">
        <f>"Symptome"</f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>_xlfn.ISOWEEKNUM(C154)</f>
        <v>39</v>
      </c>
      <c r="J154" s="11" t="str">
        <f>"Produkte"</f>
        <v>Produkte</v>
      </c>
      <c r="K154" s="11" t="str">
        <f>"BUs"</f>
        <v>BUs</v>
      </c>
      <c r="L154" s="11" t="str">
        <f>"Symptome"</f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>_xlfn.ISOWEEKNUM(C155)</f>
        <v>40</v>
      </c>
      <c r="J155" s="11" t="str">
        <f>"Produkte"</f>
        <v>Produkte</v>
      </c>
      <c r="K155" s="11" t="str">
        <f>"BUs"</f>
        <v>BUs</v>
      </c>
      <c r="L155" s="11" t="str">
        <f>"Symptome"</f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>_xlfn.ISOWEEKNUM(C156)</f>
        <v>41</v>
      </c>
      <c r="J156" s="11" t="str">
        <f>"Produkte"</f>
        <v>Produkte</v>
      </c>
      <c r="K156" s="11" t="str">
        <f>"BUs"</f>
        <v>BUs</v>
      </c>
      <c r="L156" s="11" t="str">
        <f>"Symptome"</f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>_xlfn.ISOWEEKNUM(C157)</f>
        <v>41</v>
      </c>
      <c r="J157" s="11" t="str">
        <f>"Produkte"</f>
        <v>Produkte</v>
      </c>
      <c r="K157" s="11" t="str">
        <f>"BUs"</f>
        <v>BUs</v>
      </c>
      <c r="L157" s="11" t="str">
        <f>"Symptome"</f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>_xlfn.ISOWEEKNUM(C158)</f>
        <v>42</v>
      </c>
      <c r="J158" s="11" t="str">
        <f>"Produkte"</f>
        <v>Produkte</v>
      </c>
      <c r="K158" s="11" t="str">
        <f>"BUs"</f>
        <v>BUs</v>
      </c>
      <c r="L158" s="11" t="str">
        <f>"Symptome"</f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56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>_xlfn.ISOWEEKNUM(C159)</f>
        <v>36</v>
      </c>
      <c r="J159" s="11" t="str">
        <f>"Produkte"</f>
        <v>Produkte</v>
      </c>
      <c r="K159" s="11" t="str">
        <f>"BUs"</f>
        <v>BUs</v>
      </c>
      <c r="L159" s="11" t="str">
        <f>"Symptome"</f>
        <v>Symptome</v>
      </c>
      <c r="M159" s="11">
        <f>IFERROR(VLOOKUP(Tabelle3[[#This Row],[Artikelnr.]],Kennzahlen!S:U,3,FALSE)*Tabelle3[[#This Row],[Menge]],"0")</f>
        <v>0.56000000000000005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>_xlfn.ISOWEEKNUM(C160)</f>
        <v>40</v>
      </c>
      <c r="J160" s="11" t="str">
        <f>"Produkte"</f>
        <v>Produkte</v>
      </c>
      <c r="K160" s="11" t="str">
        <f>"BUs"</f>
        <v>BUs</v>
      </c>
      <c r="L160" s="11" t="str">
        <f>"Symptome"</f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>_xlfn.ISOWEEKNUM(C161)</f>
        <v>42</v>
      </c>
      <c r="J161" s="11" t="str">
        <f>"Produkte"</f>
        <v>Produkte</v>
      </c>
      <c r="K161" s="11" t="str">
        <f>"BUs"</f>
        <v>BUs</v>
      </c>
      <c r="L161" s="11" t="str">
        <f>"Symptome"</f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74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>_xlfn.ISOWEEKNUM(C162)</f>
        <v>42</v>
      </c>
      <c r="J162" s="11" t="str">
        <f>"Produkte"</f>
        <v>Produkte</v>
      </c>
      <c r="K162" s="11" t="str">
        <f>"BUs"</f>
        <v>BUs</v>
      </c>
      <c r="L162" s="11" t="str">
        <f>"Symptome"</f>
        <v>Symptome</v>
      </c>
      <c r="M162" s="11">
        <f>IFERROR(VLOOKUP(Tabelle3[[#This Row],[Artikelnr.]],Kennzahlen!S:U,3,FALSE)*Tabelle3[[#This Row],[Menge]],"0")</f>
        <v>0.74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>_xlfn.ISOWEEKNUM(C163)</f>
        <v>41</v>
      </c>
      <c r="J163" s="11" t="str">
        <f>"Produkte"</f>
        <v>Produkte</v>
      </c>
      <c r="K163" s="11" t="str">
        <f>"BUs"</f>
        <v>BUs</v>
      </c>
      <c r="L163" s="11" t="str">
        <f>"Symptome"</f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>_xlfn.ISOWEEKNUM(C164)</f>
        <v>41</v>
      </c>
      <c r="J164" s="11" t="str">
        <f>"Produkte"</f>
        <v>Produkte</v>
      </c>
      <c r="K164" s="11" t="str">
        <f>"BUs"</f>
        <v>BUs</v>
      </c>
      <c r="L164" s="11" t="str">
        <f>"Symptome"</f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>_xlfn.ISOWEEKNUM(C165)</f>
        <v>42</v>
      </c>
      <c r="J165" s="11" t="str">
        <f>"Produkte"</f>
        <v>Produkte</v>
      </c>
      <c r="K165" s="11" t="str">
        <f>"BUs"</f>
        <v>BUs</v>
      </c>
      <c r="L165" s="11" t="str">
        <f>"Symptome"</f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>_xlfn.ISOWEEKNUM(C166)</f>
        <v>42</v>
      </c>
      <c r="J166" s="11" t="str">
        <f>"Produkte"</f>
        <v>Produkte</v>
      </c>
      <c r="K166" s="11" t="str">
        <f>"BUs"</f>
        <v>BUs</v>
      </c>
      <c r="L166" s="11" t="str">
        <f>"Symptome"</f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>_xlfn.ISOWEEKNUM(C167)</f>
        <v>41</v>
      </c>
      <c r="J167" s="11" t="str">
        <f>"Produkte"</f>
        <v>Produkte</v>
      </c>
      <c r="K167" s="11" t="str">
        <f>"BUs"</f>
        <v>BUs</v>
      </c>
      <c r="L167" s="11" t="str">
        <f>"Symptome"</f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>_xlfn.ISOWEEKNUM(C168)</f>
        <v>35</v>
      </c>
      <c r="J168" s="11" t="str">
        <f>"Produkte"</f>
        <v>Produkte</v>
      </c>
      <c r="K168" s="11" t="str">
        <f>"BUs"</f>
        <v>BUs</v>
      </c>
      <c r="L168" s="11" t="str">
        <f>"Symptome"</f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>_xlfn.ISOWEEKNUM(C169)</f>
        <v>39</v>
      </c>
      <c r="J169" s="11" t="str">
        <f>"Produkte"</f>
        <v>Produkte</v>
      </c>
      <c r="K169" s="11" t="str">
        <f>"BUs"</f>
        <v>BUs</v>
      </c>
      <c r="L169" s="11" t="str">
        <f>"Symptome"</f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>_xlfn.ISOWEEKNUM(C170)</f>
        <v>42</v>
      </c>
      <c r="J170" s="11" t="str">
        <f>"Produkte"</f>
        <v>Produkte</v>
      </c>
      <c r="K170" s="11" t="str">
        <f>"BUs"</f>
        <v>BUs</v>
      </c>
      <c r="L170" s="11" t="str">
        <f>"Symptome"</f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>_xlfn.ISOWEEKNUM(C171)</f>
        <v>42</v>
      </c>
      <c r="J171" s="11" t="str">
        <f>"Produkte"</f>
        <v>Produkte</v>
      </c>
      <c r="K171" s="11" t="str">
        <f>"BUs"</f>
        <v>BUs</v>
      </c>
      <c r="L171" s="11" t="str">
        <f>"Symptome"</f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>_xlfn.ISOWEEKNUM(C172)</f>
        <v>35</v>
      </c>
      <c r="J172" s="11" t="str">
        <f>"Produkte"</f>
        <v>Produkte</v>
      </c>
      <c r="K172" s="11" t="str">
        <f>"BUs"</f>
        <v>BUs</v>
      </c>
      <c r="L172" s="11" t="str">
        <f>"Symptome"</f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>_xlfn.ISOWEEKNUM(C173)</f>
        <v>35</v>
      </c>
      <c r="J173" s="11" t="str">
        <f>"Produkte"</f>
        <v>Produkte</v>
      </c>
      <c r="K173" s="11" t="str">
        <f>"BUs"</f>
        <v>BUs</v>
      </c>
      <c r="L173" s="11" t="str">
        <f>"Symptome"</f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>_xlfn.ISOWEEKNUM(C174)</f>
        <v>36</v>
      </c>
      <c r="J174" s="11" t="str">
        <f>"Produkte"</f>
        <v>Produkte</v>
      </c>
      <c r="K174" s="11" t="str">
        <f>"BUs"</f>
        <v>BUs</v>
      </c>
      <c r="L174" s="11" t="str">
        <f>"Symptome"</f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>_xlfn.ISOWEEKNUM(C175)</f>
        <v>36</v>
      </c>
      <c r="J175" s="11" t="str">
        <f>"Produkte"</f>
        <v>Produkte</v>
      </c>
      <c r="K175" s="11" t="str">
        <f>"BUs"</f>
        <v>BUs</v>
      </c>
      <c r="L175" s="11" t="str">
        <f>"Symptome"</f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>_xlfn.ISOWEEKNUM(C176)</f>
        <v>36</v>
      </c>
      <c r="J176" s="11" t="str">
        <f>"Produkte"</f>
        <v>Produkte</v>
      </c>
      <c r="K176" s="11" t="str">
        <f>"BUs"</f>
        <v>BUs</v>
      </c>
      <c r="L176" s="11" t="str">
        <f>"Symptome"</f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>_xlfn.ISOWEEKNUM(C177)</f>
        <v>37</v>
      </c>
      <c r="J177" s="11" t="str">
        <f>"Produkte"</f>
        <v>Produkte</v>
      </c>
      <c r="K177" s="11" t="str">
        <f>"BUs"</f>
        <v>BUs</v>
      </c>
      <c r="L177" s="11" t="str">
        <f>"Symptome"</f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>_xlfn.ISOWEEKNUM(C178)</f>
        <v>37</v>
      </c>
      <c r="J178" s="11" t="str">
        <f>"Produkte"</f>
        <v>Produkte</v>
      </c>
      <c r="K178" s="11" t="str">
        <f>"BUs"</f>
        <v>BUs</v>
      </c>
      <c r="L178" s="11" t="str">
        <f>"Symptome"</f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>_xlfn.ISOWEEKNUM(C179)</f>
        <v>38</v>
      </c>
      <c r="J179" s="11" t="str">
        <f>"Produkte"</f>
        <v>Produkte</v>
      </c>
      <c r="K179" s="11" t="str">
        <f>"BUs"</f>
        <v>BUs</v>
      </c>
      <c r="L179" s="11" t="str">
        <f>"Symptome"</f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>_xlfn.ISOWEEKNUM(C180)</f>
        <v>39</v>
      </c>
      <c r="J180" s="11" t="str">
        <f>"Produkte"</f>
        <v>Produkte</v>
      </c>
      <c r="K180" s="11" t="str">
        <f>"BUs"</f>
        <v>BUs</v>
      </c>
      <c r="L180" s="11" t="str">
        <f>"Symptome"</f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>_xlfn.ISOWEEKNUM(C181)</f>
        <v>39</v>
      </c>
      <c r="J181" s="11" t="str">
        <f>"Produkte"</f>
        <v>Produkte</v>
      </c>
      <c r="K181" s="11" t="str">
        <f>"BUs"</f>
        <v>BUs</v>
      </c>
      <c r="L181" s="11" t="str">
        <f>"Symptome"</f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>_xlfn.ISOWEEKNUM(C182)</f>
        <v>42</v>
      </c>
      <c r="J182" s="11" t="str">
        <f>"Produkte"</f>
        <v>Produkte</v>
      </c>
      <c r="K182" s="11" t="str">
        <f>"BUs"</f>
        <v>BUs</v>
      </c>
      <c r="L182" s="11" t="str">
        <f>"Symptome"</f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>_xlfn.ISOWEEKNUM(C183)</f>
        <v>42</v>
      </c>
      <c r="J183" s="11" t="str">
        <f>"Produkte"</f>
        <v>Produkte</v>
      </c>
      <c r="K183" s="11" t="str">
        <f>"BUs"</f>
        <v>BUs</v>
      </c>
      <c r="L183" s="11" t="str">
        <f>"Symptome"</f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>_xlfn.ISOWEEKNUM(C184)</f>
        <v>35</v>
      </c>
      <c r="J184" s="11" t="str">
        <f>"Produkte"</f>
        <v>Produkte</v>
      </c>
      <c r="K184" s="11" t="str">
        <f>"BUs"</f>
        <v>BUs</v>
      </c>
      <c r="L184" s="11" t="str">
        <f>"Symptome"</f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>_xlfn.ISOWEEKNUM(C185)</f>
        <v>37</v>
      </c>
      <c r="J185" s="11" t="str">
        <f>"Produkte"</f>
        <v>Produkte</v>
      </c>
      <c r="K185" s="11" t="str">
        <f>"BUs"</f>
        <v>BUs</v>
      </c>
      <c r="L185" s="11" t="str">
        <f>"Symptome"</f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>_xlfn.ISOWEEKNUM(C186)</f>
        <v>41</v>
      </c>
      <c r="J186" s="11" t="str">
        <f>"Produkte"</f>
        <v>Produkte</v>
      </c>
      <c r="K186" s="11" t="str">
        <f>"BUs"</f>
        <v>BUs</v>
      </c>
      <c r="L186" s="11" t="str">
        <f>"Symptome"</f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>_xlfn.ISOWEEKNUM(C187)</f>
        <v>42</v>
      </c>
      <c r="J187" s="11" t="str">
        <f>"Produkte"</f>
        <v>Produkte</v>
      </c>
      <c r="K187" s="11" t="str">
        <f>"BUs"</f>
        <v>BUs</v>
      </c>
      <c r="L187" s="11" t="str">
        <f>"Symptome"</f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>_xlfn.ISOWEEKNUM(C188)</f>
        <v>35</v>
      </c>
      <c r="J188" s="11" t="str">
        <f>"Produkte"</f>
        <v>Produkte</v>
      </c>
      <c r="K188" s="11" t="str">
        <f>"BUs"</f>
        <v>BUs</v>
      </c>
      <c r="L188" s="11" t="str">
        <f>"Symptome"</f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>_xlfn.ISOWEEKNUM(C189)</f>
        <v>37</v>
      </c>
      <c r="J189" s="11" t="str">
        <f>"Produkte"</f>
        <v>Produkte</v>
      </c>
      <c r="K189" s="11" t="str">
        <f>"BUs"</f>
        <v>BUs</v>
      </c>
      <c r="L189" s="11" t="str">
        <f>"Symptome"</f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>_xlfn.ISOWEEKNUM(C190)</f>
        <v>37</v>
      </c>
      <c r="J190" s="11" t="str">
        <f>"Produkte"</f>
        <v>Produkte</v>
      </c>
      <c r="K190" s="11" t="str">
        <f>"BUs"</f>
        <v>BUs</v>
      </c>
      <c r="L190" s="11" t="str">
        <f>"Symptome"</f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>_xlfn.ISOWEEKNUM(C191)</f>
        <v>37</v>
      </c>
      <c r="J191" s="11" t="str">
        <f>"Produkte"</f>
        <v>Produkte</v>
      </c>
      <c r="K191" s="11" t="str">
        <f>"BUs"</f>
        <v>BUs</v>
      </c>
      <c r="L191" s="11" t="str">
        <f>"Symptome"</f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>_xlfn.ISOWEEKNUM(C192)</f>
        <v>38</v>
      </c>
      <c r="J192" s="11" t="str">
        <f>"Produkte"</f>
        <v>Produkte</v>
      </c>
      <c r="K192" s="11" t="str">
        <f>"BUs"</f>
        <v>BUs</v>
      </c>
      <c r="L192" s="11" t="str">
        <f>"Symptome"</f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>_xlfn.ISOWEEKNUM(C193)</f>
        <v>39</v>
      </c>
      <c r="J193" s="11" t="str">
        <f>"Produkte"</f>
        <v>Produkte</v>
      </c>
      <c r="K193" s="11" t="str">
        <f>"BUs"</f>
        <v>BUs</v>
      </c>
      <c r="L193" s="11" t="str">
        <f>"Symptome"</f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>_xlfn.ISOWEEKNUM(C194)</f>
        <v>40</v>
      </c>
      <c r="J194" s="11" t="str">
        <f>"Produkte"</f>
        <v>Produkte</v>
      </c>
      <c r="K194" s="11" t="str">
        <f>"BUs"</f>
        <v>BUs</v>
      </c>
      <c r="L194" s="11" t="str">
        <f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>_xlfn.ISOWEEKNUM(C195)</f>
        <v>41</v>
      </c>
      <c r="J195" s="11" t="str">
        <f>"Produkte"</f>
        <v>Produkte</v>
      </c>
      <c r="K195" s="11" t="str">
        <f>"BUs"</f>
        <v>BUs</v>
      </c>
      <c r="L195" s="11" t="str">
        <f>"Symptome"</f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>_xlfn.ISOWEEKNUM(C196)</f>
        <v>41</v>
      </c>
      <c r="J196" s="11" t="str">
        <f>"Produkte"</f>
        <v>Produkte</v>
      </c>
      <c r="K196" s="11" t="str">
        <f>"BUs"</f>
        <v>BUs</v>
      </c>
      <c r="L196" s="11" t="str">
        <f>"Symptome"</f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>_xlfn.ISOWEEKNUM(C197)</f>
        <v>42</v>
      </c>
      <c r="J197" s="11" t="str">
        <f>"Produkte"</f>
        <v>Produkte</v>
      </c>
      <c r="K197" s="11" t="str">
        <f>"BUs"</f>
        <v>BUs</v>
      </c>
      <c r="L197" s="11" t="str">
        <f>"Symptome"</f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>_xlfn.ISOWEEKNUM(C198)</f>
        <v>43</v>
      </c>
      <c r="J198" s="11" t="str">
        <f>"Produkte"</f>
        <v>Produkte</v>
      </c>
      <c r="K198" s="11" t="str">
        <f>"BUs"</f>
        <v>BUs</v>
      </c>
      <c r="L198" s="11" t="str">
        <f>"Symptome"</f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>_xlfn.ISOWEEKNUM(C199)</f>
        <v>43</v>
      </c>
      <c r="J199" s="11" t="str">
        <f>"Produkte"</f>
        <v>Produkte</v>
      </c>
      <c r="K199" s="11" t="str">
        <f>"BUs"</f>
        <v>BUs</v>
      </c>
      <c r="L199" s="11" t="str">
        <f>"Symptome"</f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>_xlfn.ISOWEEKNUM(C200)</f>
        <v>40</v>
      </c>
      <c r="J200" s="11" t="str">
        <f>"Produkte"</f>
        <v>Produkte</v>
      </c>
      <c r="K200" s="11" t="str">
        <f>"BUs"</f>
        <v>BUs</v>
      </c>
      <c r="L200" s="11" t="str">
        <f>"Symptome"</f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>_xlfn.ISOWEEKNUM(C201)</f>
        <v>41</v>
      </c>
      <c r="J201" s="11" t="str">
        <f>"Produkte"</f>
        <v>Produkte</v>
      </c>
      <c r="K201" s="11" t="str">
        <f>"BUs"</f>
        <v>BUs</v>
      </c>
      <c r="L201" s="11" t="str">
        <f>"Symptome"</f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>_xlfn.ISOWEEKNUM(C202)</f>
        <v>42</v>
      </c>
      <c r="J202" s="11" t="str">
        <f>"Produkte"</f>
        <v>Produkte</v>
      </c>
      <c r="K202" s="11" t="str">
        <f>"BUs"</f>
        <v>BUs</v>
      </c>
      <c r="L202" s="11" t="str">
        <f>"Symptome"</f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>_xlfn.ISOWEEKNUM(C203)</f>
        <v>42</v>
      </c>
      <c r="J203" s="11" t="str">
        <f>"Produkte"</f>
        <v>Produkte</v>
      </c>
      <c r="K203" s="11" t="str">
        <f>"BUs"</f>
        <v>BUs</v>
      </c>
      <c r="L203" s="11" t="str">
        <f>"Symptome"</f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>_xlfn.ISOWEEKNUM(C204)</f>
        <v>35</v>
      </c>
      <c r="J204" s="11" t="str">
        <f>"Produkte"</f>
        <v>Produkte</v>
      </c>
      <c r="K204" s="11" t="str">
        <f>"BUs"</f>
        <v>BUs</v>
      </c>
      <c r="L204" s="11" t="str">
        <f>"Symptome"</f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>_xlfn.ISOWEEKNUM(C205)</f>
        <v>36</v>
      </c>
      <c r="J205" s="11" t="str">
        <f>"Produkte"</f>
        <v>Produkte</v>
      </c>
      <c r="K205" s="11" t="str">
        <f>"BUs"</f>
        <v>BUs</v>
      </c>
      <c r="L205" s="11" t="str">
        <f>"Symptome"</f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>_xlfn.ISOWEEKNUM(C206)</f>
        <v>36</v>
      </c>
      <c r="J206" s="11" t="str">
        <f>"Produkte"</f>
        <v>Produkte</v>
      </c>
      <c r="K206" s="11" t="str">
        <f>"BUs"</f>
        <v>BUs</v>
      </c>
      <c r="L206" s="11" t="str">
        <f>"Symptome"</f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>_xlfn.ISOWEEKNUM(C207)</f>
        <v>36</v>
      </c>
      <c r="J207" s="11" t="str">
        <f>"Produkte"</f>
        <v>Produkte</v>
      </c>
      <c r="K207" s="11" t="str">
        <f>"BUs"</f>
        <v>BUs</v>
      </c>
      <c r="L207" s="11" t="str">
        <f>"Symptome"</f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>_xlfn.ISOWEEKNUM(C208)</f>
        <v>36</v>
      </c>
      <c r="J208" s="11" t="str">
        <f>"Produkte"</f>
        <v>Produkte</v>
      </c>
      <c r="K208" s="11" t="str">
        <f>"BUs"</f>
        <v>BUs</v>
      </c>
      <c r="L208" s="11" t="str">
        <f>"Symptome"</f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>_xlfn.ISOWEEKNUM(C209)</f>
        <v>36</v>
      </c>
      <c r="J209" s="11" t="str">
        <f>"Produkte"</f>
        <v>Produkte</v>
      </c>
      <c r="K209" s="11" t="str">
        <f>"BUs"</f>
        <v>BUs</v>
      </c>
      <c r="L209" s="11" t="str">
        <f>"Symptome"</f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>_xlfn.ISOWEEKNUM(C210)</f>
        <v>37</v>
      </c>
      <c r="J210" s="11" t="str">
        <f>"Produkte"</f>
        <v>Produkte</v>
      </c>
      <c r="K210" s="11" t="str">
        <f>"BUs"</f>
        <v>BUs</v>
      </c>
      <c r="L210" s="11" t="str">
        <f>"Symptome"</f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>_xlfn.ISOWEEKNUM(C211)</f>
        <v>37</v>
      </c>
      <c r="J211" s="11" t="str">
        <f>"Produkte"</f>
        <v>Produkte</v>
      </c>
      <c r="K211" s="11" t="str">
        <f>"BUs"</f>
        <v>BUs</v>
      </c>
      <c r="L211" s="11" t="str">
        <f>"Symptome"</f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>_xlfn.ISOWEEKNUM(C212)</f>
        <v>38</v>
      </c>
      <c r="J212" s="11" t="str">
        <f>"Produkte"</f>
        <v>Produkte</v>
      </c>
      <c r="K212" s="11" t="str">
        <f>"BUs"</f>
        <v>BUs</v>
      </c>
      <c r="L212" s="11" t="str">
        <f>"Symptome"</f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>_xlfn.ISOWEEKNUM(C213)</f>
        <v>38</v>
      </c>
      <c r="J213" s="11" t="str">
        <f>"Produkte"</f>
        <v>Produkte</v>
      </c>
      <c r="K213" s="11" t="str">
        <f>"BUs"</f>
        <v>BUs</v>
      </c>
      <c r="L213" s="11" t="str">
        <f>"Symptome"</f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>_xlfn.ISOWEEKNUM(C214)</f>
        <v>39</v>
      </c>
      <c r="J214" s="11" t="str">
        <f>"Produkte"</f>
        <v>Produkte</v>
      </c>
      <c r="K214" s="11" t="str">
        <f>"BUs"</f>
        <v>BUs</v>
      </c>
      <c r="L214" s="11" t="str">
        <f>"Symptome"</f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>_xlfn.ISOWEEKNUM(C215)</f>
        <v>39</v>
      </c>
      <c r="J215" s="11" t="str">
        <f>"Produkte"</f>
        <v>Produkte</v>
      </c>
      <c r="K215" s="11" t="str">
        <f>"BUs"</f>
        <v>BUs</v>
      </c>
      <c r="L215" s="11" t="str">
        <f>"Symptome"</f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>_xlfn.ISOWEEKNUM(C216)</f>
        <v>40</v>
      </c>
      <c r="J216" s="11" t="str">
        <f>"Produkte"</f>
        <v>Produkte</v>
      </c>
      <c r="K216" s="11" t="str">
        <f>"BUs"</f>
        <v>BUs</v>
      </c>
      <c r="L216" s="11" t="str">
        <f>"Symptome"</f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>_xlfn.ISOWEEKNUM(C217)</f>
        <v>41</v>
      </c>
      <c r="J217" s="11" t="str">
        <f>"Produkte"</f>
        <v>Produkte</v>
      </c>
      <c r="K217" s="11" t="str">
        <f>"BUs"</f>
        <v>BUs</v>
      </c>
      <c r="L217" s="11" t="str">
        <f>"Symptome"</f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>_xlfn.ISOWEEKNUM(C218)</f>
        <v>42</v>
      </c>
      <c r="J218" s="11" t="str">
        <f>"Produkte"</f>
        <v>Produkte</v>
      </c>
      <c r="K218" s="11" t="str">
        <f>"BUs"</f>
        <v>BUs</v>
      </c>
      <c r="L218" s="11" t="str">
        <f>"Symptome"</f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>_xlfn.ISOWEEKNUM(C219)</f>
        <v>42</v>
      </c>
      <c r="J219" s="11" t="str">
        <f>"Produkte"</f>
        <v>Produkte</v>
      </c>
      <c r="K219" s="11" t="str">
        <f>"BUs"</f>
        <v>BUs</v>
      </c>
      <c r="L219" s="11" t="str">
        <f>"Symptome"</f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>_xlfn.ISOWEEKNUM(C220)</f>
        <v>43</v>
      </c>
      <c r="J220" s="11" t="str">
        <f>"Produkte"</f>
        <v>Produkte</v>
      </c>
      <c r="K220" s="11" t="str">
        <f>"BUs"</f>
        <v>BUs</v>
      </c>
      <c r="L220" s="11" t="str">
        <f>"Symptome"</f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>_xlfn.ISOWEEKNUM(C221)</f>
        <v>43</v>
      </c>
      <c r="J221" s="11" t="str">
        <f>"Produkte"</f>
        <v>Produkte</v>
      </c>
      <c r="K221" s="11" t="str">
        <f>"BUs"</f>
        <v>BUs</v>
      </c>
      <c r="L221" s="11" t="str">
        <f>"Symptome"</f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>_xlfn.ISOWEEKNUM(C222)</f>
        <v>36</v>
      </c>
      <c r="J222" s="11" t="str">
        <f>"Produkte"</f>
        <v>Produkte</v>
      </c>
      <c r="K222" s="11" t="str">
        <f>"BUs"</f>
        <v>BUs</v>
      </c>
      <c r="L222" s="11" t="str">
        <f>"Symptome"</f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>_xlfn.ISOWEEKNUM(C223)</f>
        <v>36</v>
      </c>
      <c r="J223" s="11" t="str">
        <f>"Produkte"</f>
        <v>Produkte</v>
      </c>
      <c r="K223" s="11" t="str">
        <f>"BUs"</f>
        <v>BUs</v>
      </c>
      <c r="L223" s="11" t="str">
        <f>"Symptome"</f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>_xlfn.ISOWEEKNUM(C224)</f>
        <v>37</v>
      </c>
      <c r="J224" s="11" t="str">
        <f>"Produkte"</f>
        <v>Produkte</v>
      </c>
      <c r="K224" s="11" t="str">
        <f>"BUs"</f>
        <v>BUs</v>
      </c>
      <c r="L224" s="11" t="str">
        <f>"Symptome"</f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>_xlfn.ISOWEEKNUM(C225)</f>
        <v>37</v>
      </c>
      <c r="J225" s="11" t="str">
        <f>"Produkte"</f>
        <v>Produkte</v>
      </c>
      <c r="K225" s="11" t="str">
        <f>"BUs"</f>
        <v>BUs</v>
      </c>
      <c r="L225" s="11" t="str">
        <f>"Symptome"</f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>_xlfn.ISOWEEKNUM(C226)</f>
        <v>38</v>
      </c>
      <c r="J226" s="11" t="str">
        <f>"Produkte"</f>
        <v>Produkte</v>
      </c>
      <c r="K226" s="11" t="str">
        <f>"BUs"</f>
        <v>BUs</v>
      </c>
      <c r="L226" s="11" t="str">
        <f>"Symptome"</f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>_xlfn.ISOWEEKNUM(C227)</f>
        <v>39</v>
      </c>
      <c r="J227" s="11" t="str">
        <f>"Produkte"</f>
        <v>Produkte</v>
      </c>
      <c r="K227" s="11" t="str">
        <f>"BUs"</f>
        <v>BUs</v>
      </c>
      <c r="L227" s="11" t="str">
        <f>"Symptome"</f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>_xlfn.ISOWEEKNUM(C228)</f>
        <v>34</v>
      </c>
      <c r="J228" s="11" t="str">
        <f>"Produkte"</f>
        <v>Produkte</v>
      </c>
      <c r="K228" s="11" t="str">
        <f>"BUs"</f>
        <v>BUs</v>
      </c>
      <c r="L228" s="11" t="str">
        <f>"Symptome"</f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>_xlfn.ISOWEEKNUM(C229)</f>
        <v>36</v>
      </c>
      <c r="J229" s="11" t="str">
        <f>"Produkte"</f>
        <v>Produkte</v>
      </c>
      <c r="K229" s="11" t="str">
        <f>"BUs"</f>
        <v>BUs</v>
      </c>
      <c r="L229" s="11" t="str">
        <f>"Symptome"</f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>_xlfn.ISOWEEKNUM(C230)</f>
        <v>36</v>
      </c>
      <c r="J230" s="11" t="str">
        <f>"Produkte"</f>
        <v>Produkte</v>
      </c>
      <c r="K230" s="11" t="str">
        <f>"BUs"</f>
        <v>BUs</v>
      </c>
      <c r="L230" s="11" t="str">
        <f>"Symptome"</f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>_xlfn.ISOWEEKNUM(C231)</f>
        <v>36</v>
      </c>
      <c r="J231" s="11" t="str">
        <f>"Produkte"</f>
        <v>Produkte</v>
      </c>
      <c r="K231" s="11" t="str">
        <f>"BUs"</f>
        <v>BUs</v>
      </c>
      <c r="L231" s="11" t="str">
        <f>"Symptome"</f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>_xlfn.ISOWEEKNUM(C232)</f>
        <v>37</v>
      </c>
      <c r="J232" s="11" t="str">
        <f>"Produkte"</f>
        <v>Produkte</v>
      </c>
      <c r="K232" s="11" t="str">
        <f>"BUs"</f>
        <v>BUs</v>
      </c>
      <c r="L232" s="11" t="str">
        <f>"Symptome"</f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>_xlfn.ISOWEEKNUM(C233)</f>
        <v>37</v>
      </c>
      <c r="J233" s="11" t="str">
        <f>"Produkte"</f>
        <v>Produkte</v>
      </c>
      <c r="K233" s="11" t="str">
        <f>"BUs"</f>
        <v>BUs</v>
      </c>
      <c r="L233" s="11" t="str">
        <f>"Symptome"</f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>_xlfn.ISOWEEKNUM(C234)</f>
        <v>37</v>
      </c>
      <c r="J234" s="11" t="str">
        <f>"Produkte"</f>
        <v>Produkte</v>
      </c>
      <c r="K234" s="11" t="str">
        <f>"BUs"</f>
        <v>BUs</v>
      </c>
      <c r="L234" s="11" t="str">
        <f>"Symptome"</f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>_xlfn.ISOWEEKNUM(C235)</f>
        <v>38</v>
      </c>
      <c r="J235" s="11" t="str">
        <f>"Produkte"</f>
        <v>Produkte</v>
      </c>
      <c r="K235" s="11" t="str">
        <f>"BUs"</f>
        <v>BUs</v>
      </c>
      <c r="L235" s="11" t="str">
        <f>"Symptome"</f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>_xlfn.ISOWEEKNUM(C236)</f>
        <v>38</v>
      </c>
      <c r="J236" s="11" t="str">
        <f>"Produkte"</f>
        <v>Produkte</v>
      </c>
      <c r="K236" s="11" t="str">
        <f>"BUs"</f>
        <v>BUs</v>
      </c>
      <c r="L236" s="11" t="str">
        <f>"Symptome"</f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>_xlfn.ISOWEEKNUM(C237)</f>
        <v>38</v>
      </c>
      <c r="J237" s="11" t="str">
        <f>"Produkte"</f>
        <v>Produkte</v>
      </c>
      <c r="K237" s="11" t="str">
        <f>"BUs"</f>
        <v>BUs</v>
      </c>
      <c r="L237" s="11" t="str">
        <f>"Symptome"</f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>_xlfn.ISOWEEKNUM(C238)</f>
        <v>38</v>
      </c>
      <c r="J238" s="11" t="str">
        <f>"Produkte"</f>
        <v>Produkte</v>
      </c>
      <c r="K238" s="11" t="str">
        <f>"BUs"</f>
        <v>BUs</v>
      </c>
      <c r="L238" s="11" t="str">
        <f>"Symptome"</f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>_xlfn.ISOWEEKNUM(C239)</f>
        <v>38</v>
      </c>
      <c r="J239" s="11" t="str">
        <f>"Produkte"</f>
        <v>Produkte</v>
      </c>
      <c r="K239" s="11" t="str">
        <f>"BUs"</f>
        <v>BUs</v>
      </c>
      <c r="L239" s="11" t="str">
        <f>"Symptome"</f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>_xlfn.ISOWEEKNUM(C240)</f>
        <v>38</v>
      </c>
      <c r="J240" s="11" t="str">
        <f>"Produkte"</f>
        <v>Produkte</v>
      </c>
      <c r="K240" s="11" t="str">
        <f>"BUs"</f>
        <v>BUs</v>
      </c>
      <c r="L240" s="11" t="str">
        <f>"Symptome"</f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>_xlfn.ISOWEEKNUM(C241)</f>
        <v>39</v>
      </c>
      <c r="J241" s="11" t="str">
        <f>"Produkte"</f>
        <v>Produkte</v>
      </c>
      <c r="K241" s="11" t="str">
        <f>"BUs"</f>
        <v>BUs</v>
      </c>
      <c r="L241" s="11" t="str">
        <f>"Symptome"</f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>_xlfn.ISOWEEKNUM(C242)</f>
        <v>39</v>
      </c>
      <c r="J242" s="11" t="str">
        <f>"Produkte"</f>
        <v>Produkte</v>
      </c>
      <c r="K242" s="11" t="str">
        <f>"BUs"</f>
        <v>BUs</v>
      </c>
      <c r="L242" s="11" t="str">
        <f>"Symptome"</f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>_xlfn.ISOWEEKNUM(C243)</f>
        <v>39</v>
      </c>
      <c r="J243" s="11" t="str">
        <f>"Produkte"</f>
        <v>Produkte</v>
      </c>
      <c r="K243" s="11" t="str">
        <f>"BUs"</f>
        <v>BUs</v>
      </c>
      <c r="L243" s="11" t="str">
        <f>"Symptome"</f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>_xlfn.ISOWEEKNUM(C244)</f>
        <v>39</v>
      </c>
      <c r="J244" s="11" t="str">
        <f>"Produkte"</f>
        <v>Produkte</v>
      </c>
      <c r="K244" s="11" t="str">
        <f>"BUs"</f>
        <v>BUs</v>
      </c>
      <c r="L244" s="11" t="str">
        <f>"Symptome"</f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>_xlfn.ISOWEEKNUM(C245)</f>
        <v>39</v>
      </c>
      <c r="J245" s="11" t="str">
        <f>"Produkte"</f>
        <v>Produkte</v>
      </c>
      <c r="K245" s="11" t="str">
        <f>"BUs"</f>
        <v>BUs</v>
      </c>
      <c r="L245" s="11" t="str">
        <f>"Symptome"</f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>_xlfn.ISOWEEKNUM(C246)</f>
        <v>40</v>
      </c>
      <c r="J246" s="11" t="str">
        <f>"Produkte"</f>
        <v>Produkte</v>
      </c>
      <c r="K246" s="11" t="str">
        <f>"BUs"</f>
        <v>BUs</v>
      </c>
      <c r="L246" s="11" t="str">
        <f>"Symptome"</f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>_xlfn.ISOWEEKNUM(C247)</f>
        <v>40</v>
      </c>
      <c r="J247" s="11" t="str">
        <f>"Produkte"</f>
        <v>Produkte</v>
      </c>
      <c r="K247" s="11" t="str">
        <f>"BUs"</f>
        <v>BUs</v>
      </c>
      <c r="L247" s="11" t="str">
        <f>"Symptome"</f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>_xlfn.ISOWEEKNUM(C248)</f>
        <v>40</v>
      </c>
      <c r="J248" s="11" t="str">
        <f>"Produkte"</f>
        <v>Produkte</v>
      </c>
      <c r="K248" s="11" t="str">
        <f>"BUs"</f>
        <v>BUs</v>
      </c>
      <c r="L248" s="11" t="str">
        <f>"Symptome"</f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>_xlfn.ISOWEEKNUM(C249)</f>
        <v>40</v>
      </c>
      <c r="J249" s="11" t="str">
        <f>"Produkte"</f>
        <v>Produkte</v>
      </c>
      <c r="K249" s="11" t="str">
        <f>"BUs"</f>
        <v>BUs</v>
      </c>
      <c r="L249" s="11" t="str">
        <f>"Symptome"</f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>_xlfn.ISOWEEKNUM(C250)</f>
        <v>40</v>
      </c>
      <c r="J250" s="11" t="str">
        <f>"Produkte"</f>
        <v>Produkte</v>
      </c>
      <c r="K250" s="11" t="str">
        <f>"BUs"</f>
        <v>BUs</v>
      </c>
      <c r="L250" s="11" t="str">
        <f>"Symptome"</f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>_xlfn.ISOWEEKNUM(C251)</f>
        <v>40</v>
      </c>
      <c r="J251" s="11" t="str">
        <f>"Produkte"</f>
        <v>Produkte</v>
      </c>
      <c r="K251" s="11" t="str">
        <f>"BUs"</f>
        <v>BUs</v>
      </c>
      <c r="L251" s="11" t="str">
        <f>"Symptome"</f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>_xlfn.ISOWEEKNUM(C252)</f>
        <v>40</v>
      </c>
      <c r="J252" s="11" t="str">
        <f>"Produkte"</f>
        <v>Produkte</v>
      </c>
      <c r="K252" s="11" t="str">
        <f>"BUs"</f>
        <v>BUs</v>
      </c>
      <c r="L252" s="11" t="str">
        <f>"Symptome"</f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>_xlfn.ISOWEEKNUM(C253)</f>
        <v>40</v>
      </c>
      <c r="J253" s="11" t="str">
        <f>"Produkte"</f>
        <v>Produkte</v>
      </c>
      <c r="K253" s="11" t="str">
        <f>"BUs"</f>
        <v>BUs</v>
      </c>
      <c r="L253" s="11" t="str">
        <f>"Symptome"</f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>_xlfn.ISOWEEKNUM(C254)</f>
        <v>40</v>
      </c>
      <c r="J254" s="11" t="str">
        <f>"Produkte"</f>
        <v>Produkte</v>
      </c>
      <c r="K254" s="11" t="str">
        <f>"BUs"</f>
        <v>BUs</v>
      </c>
      <c r="L254" s="11" t="str">
        <f>"Symptome"</f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39</v>
      </c>
      <c r="C255" s="13">
        <f>Tabelle1[[#This Row],[Datum]]</f>
        <v>44481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Rinde Maasdamer</v>
      </c>
      <c r="H255" s="11" t="str">
        <f>IF(ISBLANK(Tabelle1[[#This Row],[noch genauer]]),"-",Tabelle1[[#This Row],[noch genauer]])</f>
        <v>-</v>
      </c>
      <c r="I255" s="14">
        <f>_xlfn.ISOWEEKNUM(C255)</f>
        <v>41</v>
      </c>
      <c r="J255" s="11" t="str">
        <f>"Produkte"</f>
        <v>Produkte</v>
      </c>
      <c r="K255" s="11" t="str">
        <f>"BUs"</f>
        <v>BUs</v>
      </c>
      <c r="L255" s="11" t="str">
        <f>"Symptome"</f>
        <v>Symptome</v>
      </c>
      <c r="M255" s="11">
        <f>IFERROR(VLOOKUP(Tabelle3[[#This Row],[Artikelnr.]],Kennzahlen!S:U,3,FALSE)*Tabelle3[[#This Row],[Menge]],"0")</f>
        <v>0.39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BU1</v>
      </c>
      <c r="B256" s="12">
        <f>Eintragen!C256</f>
        <v>17</v>
      </c>
      <c r="C256" s="13">
        <f>Tabelle1[[#This Row],[Datum]]</f>
        <v>44481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mehr VOS als Rework</v>
      </c>
      <c r="I256" s="14">
        <f>_xlfn.ISOWEEKNUM(C256)</f>
        <v>41</v>
      </c>
      <c r="J256" s="11" t="str">
        <f>"Produkte"</f>
        <v>Produkte</v>
      </c>
      <c r="K256" s="11" t="str">
        <f>"BUs"</f>
        <v>BUs</v>
      </c>
      <c r="L256" s="11" t="str">
        <f>"Symptome"</f>
        <v>Symptome</v>
      </c>
      <c r="M256" s="11">
        <f>IFERROR(VLOOKUP(Tabelle3[[#This Row],[Artikelnr.]],Kennzahlen!S:U,3,FALSE)*Tabelle3[[#This Row],[Menge]],"0")</f>
        <v>0.17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BU1</v>
      </c>
      <c r="B257" s="12">
        <f>Eintragen!C257</f>
        <v>53</v>
      </c>
      <c r="C257" s="13">
        <f>Tabelle1[[#This Row],[Datum]]</f>
        <v>44480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geschälte Rinde</v>
      </c>
      <c r="H257" s="11" t="str">
        <f>IF(ISBLANK(Tabelle1[[#This Row],[noch genauer]]),"-",Tabelle1[[#This Row],[noch genauer]])</f>
        <v>-</v>
      </c>
      <c r="I257" s="14">
        <f>_xlfn.ISOWEEKNUM(C257)</f>
        <v>41</v>
      </c>
      <c r="J257" s="11" t="str">
        <f>"Produkte"</f>
        <v>Produkte</v>
      </c>
      <c r="K257" s="11" t="str">
        <f>"BUs"</f>
        <v>BUs</v>
      </c>
      <c r="L257" s="11" t="str">
        <f>"Symptome"</f>
        <v>Symptome</v>
      </c>
      <c r="M257" s="11">
        <f>IFERROR(VLOOKUP(Tabelle3[[#This Row],[Artikelnr.]],Kennzahlen!S:U,3,FALSE)*Tabelle3[[#This Row],[Menge]],"0")</f>
        <v>0.53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BU1</v>
      </c>
      <c r="B258" s="12">
        <f>Eintragen!C258</f>
        <v>6</v>
      </c>
      <c r="C258" s="13">
        <f>Tabelle1[[#This Row],[Datum]]</f>
        <v>44480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-</v>
      </c>
      <c r="I258" s="14">
        <f>_xlfn.ISOWEEKNUM(C258)</f>
        <v>41</v>
      </c>
      <c r="J258" s="11" t="str">
        <f>"Produkte"</f>
        <v>Produkte</v>
      </c>
      <c r="K258" s="11" t="str">
        <f>"BUs"</f>
        <v>BUs</v>
      </c>
      <c r="L258" s="11" t="str">
        <f>"Symptome"</f>
        <v>Symptome</v>
      </c>
      <c r="M258" s="11">
        <f>IFERROR(VLOOKUP(Tabelle3[[#This Row],[Artikelnr.]],Kennzahlen!S:U,3,FALSE)*Tabelle3[[#This Row],[Menge]],"0")</f>
        <v>0.06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>_xlfn.ISOWEEKNUM(C259)</f>
        <v>41</v>
      </c>
      <c r="J259" s="11" t="str">
        <f>"Produkte"</f>
        <v>Produkte</v>
      </c>
      <c r="K259" s="11" t="str">
        <f>"BUs"</f>
        <v>BUs</v>
      </c>
      <c r="L259" s="11" t="str">
        <f>"Symptome"</f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>_xlfn.ISOWEEKNUM(C260)</f>
        <v>41</v>
      </c>
      <c r="J260" s="11" t="str">
        <f>"Produkte"</f>
        <v>Produkte</v>
      </c>
      <c r="K260" s="11" t="str">
        <f>"BUs"</f>
        <v>BUs</v>
      </c>
      <c r="L260" s="11" t="str">
        <f>"Symptome"</f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>_xlfn.ISOWEEKNUM(C261)</f>
        <v>41</v>
      </c>
      <c r="J261" s="11" t="str">
        <f>"Produkte"</f>
        <v>Produkte</v>
      </c>
      <c r="K261" s="11" t="str">
        <f>"BUs"</f>
        <v>BUs</v>
      </c>
      <c r="L261" s="11" t="str">
        <f>"Symptome"</f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>_xlfn.ISOWEEKNUM(C262)</f>
        <v>42</v>
      </c>
      <c r="J262" s="11" t="str">
        <f>"Produkte"</f>
        <v>Produkte</v>
      </c>
      <c r="K262" s="11" t="str">
        <f>"BUs"</f>
        <v>BUs</v>
      </c>
      <c r="L262" s="11" t="str">
        <f>"Symptome"</f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>_xlfn.ISOWEEKNUM(C263)</f>
        <v>42</v>
      </c>
      <c r="J263" s="11" t="str">
        <f>"Produkte"</f>
        <v>Produkte</v>
      </c>
      <c r="K263" s="11" t="str">
        <f>"BUs"</f>
        <v>BUs</v>
      </c>
      <c r="L263" s="11" t="str">
        <f>"Symptome"</f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>_xlfn.ISOWEEKNUM(C264)</f>
        <v>42</v>
      </c>
      <c r="J264" s="11" t="str">
        <f>"Produkte"</f>
        <v>Produkte</v>
      </c>
      <c r="K264" s="11" t="str">
        <f>"BUs"</f>
        <v>BUs</v>
      </c>
      <c r="L264" s="11" t="str">
        <f>"Symptome"</f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>_xlfn.ISOWEEKNUM(C265)</f>
        <v>42</v>
      </c>
      <c r="J265" s="11" t="str">
        <f>"Produkte"</f>
        <v>Produkte</v>
      </c>
      <c r="K265" s="11" t="str">
        <f>"BUs"</f>
        <v>BUs</v>
      </c>
      <c r="L265" s="11" t="str">
        <f>"Symptome"</f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>_xlfn.ISOWEEKNUM(C266)</f>
        <v>42</v>
      </c>
      <c r="J266" s="11" t="str">
        <f>"Produkte"</f>
        <v>Produkte</v>
      </c>
      <c r="K266" s="11" t="str">
        <f>"BUs"</f>
        <v>BUs</v>
      </c>
      <c r="L266" s="11" t="str">
        <f>"Symptome"</f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>_xlfn.ISOWEEKNUM(C267)</f>
        <v>42</v>
      </c>
      <c r="J267" s="11" t="str">
        <f>"Produkte"</f>
        <v>Produkte</v>
      </c>
      <c r="K267" s="11" t="str">
        <f>"BUs"</f>
        <v>BUs</v>
      </c>
      <c r="L267" s="11" t="str">
        <f>"Symptome"</f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>_xlfn.ISOWEEKNUM(C268)</f>
        <v>42</v>
      </c>
      <c r="J268" s="11" t="str">
        <f>"Produkte"</f>
        <v>Produkte</v>
      </c>
      <c r="K268" s="11" t="str">
        <f>"BUs"</f>
        <v>BUs</v>
      </c>
      <c r="L268" s="11" t="str">
        <f>"Symptome"</f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Eintragen!C269</f>
        <v>66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Schimmel</v>
      </c>
      <c r="G269" s="13" t="str">
        <f>IF(ISBLANK(Eintragen!F269),VLOOKUP(Tabelle3[[#This Row],[Grund Ziffer]],'Liste Gründe'!A:D,3,FALSE),Eintragen!F269)</f>
        <v>Schimmel</v>
      </c>
      <c r="H269" s="11" t="str">
        <f>IF(ISBLANK(Tabelle1[[#This Row],[noch genauer]]),"-",Tabelle1[[#This Row],[noch genauer]])</f>
        <v>-</v>
      </c>
      <c r="I269" s="14">
        <f>_xlfn.ISOWEEKNUM(C269)</f>
        <v>42</v>
      </c>
      <c r="J269" s="11" t="str">
        <f>"Produkte"</f>
        <v>Produkte</v>
      </c>
      <c r="K269" s="11" t="str">
        <f>"BUs"</f>
        <v>BUs</v>
      </c>
      <c r="L269" s="11" t="str">
        <f>"Symptome"</f>
        <v>Symptome</v>
      </c>
      <c r="M269" s="11">
        <f>IFERROR(VLOOKUP(Tabelle3[[#This Row],[Artikelnr.]],Kennzahlen!S:U,3,FALSE)*Tabelle3[[#This Row],[Menge]],"0")</f>
        <v>0.66</v>
      </c>
      <c r="N269" s="14" t="str">
        <f>Eintragen!A269</f>
        <v>BU4</v>
      </c>
      <c r="O269" s="16">
        <f>Eintragen!B269</f>
        <v>29500917</v>
      </c>
      <c r="P269" s="15">
        <f>Eintragen!D269</f>
        <v>12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BU4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keinen Verwendungszweck</v>
      </c>
      <c r="G270" s="13" t="str">
        <f>IF(ISBLANK(Eintragen!F270),VLOOKUP(Tabelle3[[#This Row],[Grund Ziffer]],'Liste Gründe'!A:D,3,FALSE),Eintragen!F270)</f>
        <v>keinen Verwendungszweck</v>
      </c>
      <c r="H270" s="11" t="str">
        <f>IF(ISBLANK(Tabelle1[[#This Row],[noch genauer]]),"-",Tabelle1[[#This Row],[noch genauer]])</f>
        <v>-</v>
      </c>
      <c r="I270" s="14">
        <f>_xlfn.ISOWEEKNUM(C270)</f>
        <v>42</v>
      </c>
      <c r="J270" s="11" t="str">
        <f>"Produkte"</f>
        <v>Produkte</v>
      </c>
      <c r="K270" s="11" t="str">
        <f>"BUs"</f>
        <v>BUs</v>
      </c>
      <c r="L270" s="11" t="str">
        <f>"Symptome"</f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BU4</v>
      </c>
      <c r="O270" s="16">
        <f>Eintragen!B270</f>
        <v>29500917</v>
      </c>
      <c r="P270" s="15">
        <f>Eintragen!D270</f>
        <v>61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BU1</v>
      </c>
      <c r="B271" s="12">
        <f>Eintragen!C271</f>
        <v>21</v>
      </c>
      <c r="C271" s="13">
        <f>Tabelle1[[#This Row],[Datum]]</f>
        <v>44489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1" s="14" t="str">
        <f>IFERROR(VLOOKUP(Tabelle3[[#This Row],[Artikelnr.]],Artikel!A:C,3,FALSE),Tabelle3[[#This Row],[Artikelnr.]])</f>
        <v>VOS-ABS ENTSORGUNG</v>
      </c>
      <c r="F271" s="11" t="str">
        <f>VLOOKUP(Eintragen!D271,'Liste Gründe'!A:D,2,FALSE)</f>
        <v>Rest</v>
      </c>
      <c r="G271" s="13" t="str">
        <f>IF(ISBLANK(Eintragen!F271),VLOOKUP(Tabelle3[[#This Row],[Grund Ziffer]],'Liste Gründe'!A:D,3,FALSE),Eintragen!F271)</f>
        <v>geschälte Rinde</v>
      </c>
      <c r="H271" s="11" t="str">
        <f>IF(ISBLANK(Tabelle1[[#This Row],[noch genauer]]),"-",Tabelle1[[#This Row],[noch genauer]])</f>
        <v>-</v>
      </c>
      <c r="I271" s="14">
        <f>_xlfn.ISOWEEKNUM(C271)</f>
        <v>42</v>
      </c>
      <c r="J271" s="11" t="str">
        <f>"Produkte"</f>
        <v>Produkte</v>
      </c>
      <c r="K271" s="11" t="str">
        <f>"BUs"</f>
        <v>BUs</v>
      </c>
      <c r="L271" s="11" t="str">
        <f>"Symptome"</f>
        <v>Symptome</v>
      </c>
      <c r="M271" s="11">
        <f>IFERROR(VLOOKUP(Tabelle3[[#This Row],[Artikelnr.]],Kennzahlen!S:U,3,FALSE)*Tabelle3[[#This Row],[Menge]],"0")</f>
        <v>0.21</v>
      </c>
      <c r="N271" s="14" t="str">
        <f>Eintragen!A271</f>
        <v>RWV</v>
      </c>
      <c r="O271" s="16">
        <f>Eintragen!B271</f>
        <v>29500917</v>
      </c>
      <c r="P271" s="15">
        <f>Eintragen!D271</f>
        <v>60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44488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>_xlfn.ISOWEEKNUM(C272)</f>
        <v>42</v>
      </c>
      <c r="J272" s="11" t="str">
        <f>"Produkte"</f>
        <v>Produkte</v>
      </c>
      <c r="K272" s="11" t="str">
        <f>"BUs"</f>
        <v>BUs</v>
      </c>
      <c r="L272" s="11" t="str">
        <f>"Symptome"</f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Rest</v>
      </c>
      <c r="B273" s="12">
        <f>Eintragen!C273</f>
        <v>1.4</v>
      </c>
      <c r="C273" s="13">
        <f>Tabelle1[[#This Row],[Datum]]</f>
        <v>44488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Qualitätssicherung</v>
      </c>
      <c r="G273" s="13" t="str">
        <f>IF(ISBLANK(Eintragen!F273),VLOOKUP(Tabelle3[[#This Row],[Grund Ziffer]],'Liste Gründe'!A:D,3,FALSE),Eintragen!F273)</f>
        <v>Sensorik</v>
      </c>
      <c r="H273" s="11" t="str">
        <f>IF(ISBLANK(Tabelle1[[#This Row],[noch genauer]]),"-",Tabelle1[[#This Row],[noch genauer]])</f>
        <v>-</v>
      </c>
      <c r="I273" s="14">
        <f>_xlfn.ISOWEEKNUM(C273)</f>
        <v>42</v>
      </c>
      <c r="J273" s="11" t="str">
        <f>"Produkte"</f>
        <v>Produkte</v>
      </c>
      <c r="K273" s="11" t="str">
        <f>"BUs"</f>
        <v>BUs</v>
      </c>
      <c r="L273" s="11" t="str">
        <f>"Symptome"</f>
        <v>Symptome</v>
      </c>
      <c r="M273" s="11">
        <f>IFERROR(VLOOKUP(Tabelle3[[#This Row],[Artikelnr.]],Kennzahlen!S:U,3,FALSE)*Tabelle3[[#This Row],[Menge]],"0")</f>
        <v>1.3999999999999999E-2</v>
      </c>
      <c r="N273" s="14" t="str">
        <f>Eintragen!A273</f>
        <v>Labor</v>
      </c>
      <c r="O273" s="16">
        <f>Eintragen!B273</f>
        <v>29500917</v>
      </c>
      <c r="P273" s="15">
        <f>Eintragen!D273</f>
        <v>74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BU1</v>
      </c>
      <c r="B274" s="12">
        <f>Eintragen!C274</f>
        <v>21</v>
      </c>
      <c r="C274" s="13">
        <f>Tabelle1[[#This Row],[Datum]]</f>
        <v>44489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>_xlfn.ISOWEEKNUM(C274)</f>
        <v>42</v>
      </c>
      <c r="J274" s="11" t="str">
        <f>"Produkte"</f>
        <v>Produkte</v>
      </c>
      <c r="K274" s="11" t="str">
        <f>"BUs"</f>
        <v>BUs</v>
      </c>
      <c r="L274" s="11" t="str">
        <f>"Symptome"</f>
        <v>Symptome</v>
      </c>
      <c r="M274" s="11">
        <f>IFERROR(VLOOKUP(Tabelle3[[#This Row],[Artikelnr.]],Kennzahlen!S:U,3,FALSE)*Tabelle3[[#This Row],[Menge]],"0")</f>
        <v>0.21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30</v>
      </c>
      <c r="C275" s="13">
        <f>Tabelle1[[#This Row],[Datum]]</f>
        <v>44494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Rest</v>
      </c>
      <c r="G275" s="13" t="str">
        <f>IF(ISBLANK(Eintragen!F275),VLOOKUP(Tabelle3[[#This Row],[Grund Ziffer]],'Liste Gründe'!A:D,3,FALSE),Eintragen!F275)</f>
        <v>geschälte Rinde</v>
      </c>
      <c r="H275" s="11" t="str">
        <f>IF(ISBLANK(Tabelle1[[#This Row],[noch genauer]]),"-",Tabelle1[[#This Row],[noch genauer]])</f>
        <v>-</v>
      </c>
      <c r="I275" s="14">
        <f>_xlfn.ISOWEEKNUM(C275)</f>
        <v>43</v>
      </c>
      <c r="J275" s="11" t="str">
        <f>"Produkte"</f>
        <v>Produkte</v>
      </c>
      <c r="K275" s="11" t="str">
        <f>"BUs"</f>
        <v>BUs</v>
      </c>
      <c r="L275" s="11" t="str">
        <f>"Symptome"</f>
        <v>Symptome</v>
      </c>
      <c r="M275" s="11">
        <f>IFERROR(VLOOKUP(Tabelle3[[#This Row],[Artikelnr.]],Kennzahlen!S:U,3,FALSE)*Tabelle3[[#This Row],[Menge]],"0")</f>
        <v>0.3</v>
      </c>
      <c r="N275" s="14" t="str">
        <f>Eintragen!A275</f>
        <v>RWV</v>
      </c>
      <c r="O275" s="16">
        <f>Eintragen!B275</f>
        <v>29500917</v>
      </c>
      <c r="P275" s="15">
        <f>Eintragen!D275</f>
        <v>60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BU4</v>
      </c>
      <c r="B276" s="12">
        <f>Eintragen!C276</f>
        <v>30</v>
      </c>
      <c r="C276" s="13">
        <f>Tabelle1[[#This Row],[Datum]]</f>
        <v>44496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6" s="14" t="str">
        <f>IFERROR(VLOOKUP(Tabelle3[[#This Row],[Artikelnr.]],Artikel!A:C,3,FALSE),Tabelle3[[#This Row],[Artikelnr.]])</f>
        <v>VOS-ABS ENTSORGUNG</v>
      </c>
      <c r="F276" s="11" t="str">
        <f>VLOOKUP(Eintragen!D276,'Liste Gründe'!A:D,2,FALSE)</f>
        <v>keinen Verwendungszweck</v>
      </c>
      <c r="G276" s="13" t="str">
        <f>IF(ISBLANK(Eintragen!F276),VLOOKUP(Tabelle3[[#This Row],[Grund Ziffer]],'Liste Gründe'!A:D,3,FALSE),Eintragen!F276)</f>
        <v>keinen Verwendungszweck</v>
      </c>
      <c r="H276" s="11" t="str">
        <f>IF(ISBLANK(Tabelle1[[#This Row],[noch genauer]]),"-",Tabelle1[[#This Row],[noch genauer]])</f>
        <v>-</v>
      </c>
      <c r="I276" s="14">
        <f>_xlfn.ISOWEEKNUM(C276)</f>
        <v>43</v>
      </c>
      <c r="J276" s="11" t="str">
        <f>"Produkte"</f>
        <v>Produkte</v>
      </c>
      <c r="K276" s="11" t="str">
        <f>"BUs"</f>
        <v>BUs</v>
      </c>
      <c r="L276" s="11" t="str">
        <f>"Symptome"</f>
        <v>Symptome</v>
      </c>
      <c r="M276" s="11">
        <f>IFERROR(VLOOKUP(Tabelle3[[#This Row],[Artikelnr.]],Kennzahlen!S:U,3,FALSE)*Tabelle3[[#This Row],[Menge]],"0")</f>
        <v>0.3</v>
      </c>
      <c r="N276" s="14" t="str">
        <f>Eintragen!A276</f>
        <v>bu4</v>
      </c>
      <c r="O276" s="16">
        <f>Eintragen!B276</f>
        <v>29500917</v>
      </c>
      <c r="P276" s="15">
        <f>Eintragen!D276</f>
        <v>61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BU4</v>
      </c>
      <c r="B277" s="12">
        <f>Eintragen!C277</f>
        <v>6</v>
      </c>
      <c r="C277" s="13">
        <f>Tabelle1[[#This Row],[Datum]]</f>
        <v>44496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7" s="14" t="str">
        <f>IFERROR(VLOOKUP(Tabelle3[[#This Row],[Artikelnr.]],Artikel!A:C,3,FALSE),Tabelle3[[#This Row],[Artikelnr.]])</f>
        <v>VOS-ABS ENTSORGUNG</v>
      </c>
      <c r="F277" s="11" t="str">
        <f>VLOOKUP(Eintragen!D277,'Liste Gründe'!A:D,2,FALSE)</f>
        <v>keinen Verwendungszweck</v>
      </c>
      <c r="G277" s="13" t="str">
        <f>IF(ISBLANK(Eintragen!F277),VLOOKUP(Tabelle3[[#This Row],[Grund Ziffer]],'Liste Gründe'!A:D,3,FALSE),Eintragen!F277)</f>
        <v>keinen Verwendungszweck</v>
      </c>
      <c r="H277" s="11" t="str">
        <f>IF(ISBLANK(Tabelle1[[#This Row],[noch genauer]]),"-",Tabelle1[[#This Row],[noch genauer]])</f>
        <v>-</v>
      </c>
      <c r="I277" s="14">
        <f>_xlfn.ISOWEEKNUM(C277)</f>
        <v>43</v>
      </c>
      <c r="J277" s="11" t="str">
        <f>"Produkte"</f>
        <v>Produkte</v>
      </c>
      <c r="K277" s="11" t="str">
        <f>"BUs"</f>
        <v>BUs</v>
      </c>
      <c r="L277" s="11" t="str">
        <f>"Symptome"</f>
        <v>Symptome</v>
      </c>
      <c r="M277" s="11">
        <f>IFERROR(VLOOKUP(Tabelle3[[#This Row],[Artikelnr.]],Kennzahlen!S:U,3,FALSE)*Tabelle3[[#This Row],[Menge]],"0")</f>
        <v>0.06</v>
      </c>
      <c r="N277" s="14" t="str">
        <f>Eintragen!A277</f>
        <v>bu4</v>
      </c>
      <c r="O277" s="16">
        <f>Eintragen!B277</f>
        <v>29500917</v>
      </c>
      <c r="P277" s="15">
        <f>Eintragen!D277</f>
        <v>61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BU4</v>
      </c>
      <c r="B278" s="12">
        <f>Eintragen!C278</f>
        <v>13</v>
      </c>
      <c r="C278" s="13">
        <f>Tabelle1[[#This Row],[Datum]]</f>
        <v>44496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8" s="14" t="str">
        <f>IFERROR(VLOOKUP(Tabelle3[[#This Row],[Artikelnr.]],Artikel!A:C,3,FALSE),Tabelle3[[#This Row],[Artikelnr.]])</f>
        <v>VOS-ABS ENTSORGUNG</v>
      </c>
      <c r="F278" s="11" t="str">
        <f>VLOOKUP(Eintragen!D278,'Liste Gründe'!A:D,2,FALSE)</f>
        <v>keinen Verwendungszweck</v>
      </c>
      <c r="G278" s="13" t="str">
        <f>IF(ISBLANK(Eintragen!F278),VLOOKUP(Tabelle3[[#This Row],[Grund Ziffer]],'Liste Gründe'!A:D,3,FALSE),Eintragen!F278)</f>
        <v>keinen Verwendungszweck</v>
      </c>
      <c r="H278" s="11" t="str">
        <f>IF(ISBLANK(Tabelle1[[#This Row],[noch genauer]]),"-",Tabelle1[[#This Row],[noch genauer]])</f>
        <v>-</v>
      </c>
      <c r="I278" s="14">
        <f>_xlfn.ISOWEEKNUM(C278)</f>
        <v>43</v>
      </c>
      <c r="J278" s="11" t="str">
        <f>"Produkte"</f>
        <v>Produkte</v>
      </c>
      <c r="K278" s="11" t="str">
        <f>"BUs"</f>
        <v>BUs</v>
      </c>
      <c r="L278" s="11" t="str">
        <f>"Symptome"</f>
        <v>Symptome</v>
      </c>
      <c r="M278" s="11">
        <f>IFERROR(VLOOKUP(Tabelle3[[#This Row],[Artikelnr.]],Kennzahlen!S:U,3,FALSE)*Tabelle3[[#This Row],[Menge]],"0")</f>
        <v>0.13</v>
      </c>
      <c r="N278" s="14" t="str">
        <f>Eintragen!A278</f>
        <v>bu4</v>
      </c>
      <c r="O278" s="16">
        <f>Eintragen!B278</f>
        <v>29500917</v>
      </c>
      <c r="P278" s="15">
        <f>Eintragen!D278</f>
        <v>61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BU4</v>
      </c>
      <c r="B279" s="12">
        <f>Eintragen!C279</f>
        <v>10</v>
      </c>
      <c r="C279" s="13">
        <f>Tabelle1[[#This Row],[Datum]]</f>
        <v>44496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VOS-ABS ENTSORGUNG</v>
      </c>
      <c r="F279" s="11" t="str">
        <f>VLOOKUP(Eintragen!D279,'Liste Gründe'!A:D,2,FALSE)</f>
        <v>keinen Verwendungszweck</v>
      </c>
      <c r="G279" s="13" t="str">
        <f>IF(ISBLANK(Eintragen!F279),VLOOKUP(Tabelle3[[#This Row],[Grund Ziffer]],'Liste Gründe'!A:D,3,FALSE),Eintragen!F279)</f>
        <v>keinen Verwendungszweck</v>
      </c>
      <c r="H279" s="11" t="str">
        <f>IF(ISBLANK(Tabelle1[[#This Row],[noch genauer]]),"-",Tabelle1[[#This Row],[noch genauer]])</f>
        <v>-</v>
      </c>
      <c r="I279" s="14">
        <f>_xlfn.ISOWEEKNUM(C279)</f>
        <v>43</v>
      </c>
      <c r="J279" s="11" t="str">
        <f>"Produkte"</f>
        <v>Produkte</v>
      </c>
      <c r="K279" s="11" t="str">
        <f>"BUs"</f>
        <v>BUs</v>
      </c>
      <c r="L279" s="11" t="str">
        <f>"Symptome"</f>
        <v>Symptome</v>
      </c>
      <c r="M279" s="11">
        <f>IFERROR(VLOOKUP(Tabelle3[[#This Row],[Artikelnr.]],Kennzahlen!S:U,3,FALSE)*Tabelle3[[#This Row],[Menge]],"0")</f>
        <v>0.1</v>
      </c>
      <c r="N279" s="14" t="str">
        <f>Eintragen!A279</f>
        <v>bu4</v>
      </c>
      <c r="O279" s="16">
        <f>Eintragen!B279</f>
        <v>29500917</v>
      </c>
      <c r="P279" s="15">
        <f>Eintragen!D279</f>
        <v>61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48</v>
      </c>
      <c r="C280" s="13">
        <f>Tabelle1[[#This Row],[Datum]]</f>
        <v>44453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>_xlfn.ISOWEEKNUM(C280)</f>
        <v>37</v>
      </c>
      <c r="J280" s="11" t="str">
        <f>"Produkte"</f>
        <v>Produkte</v>
      </c>
      <c r="K280" s="11" t="str">
        <f>"BUs"</f>
        <v>BUs</v>
      </c>
      <c r="L280" s="11" t="str">
        <f>"Symptome"</f>
        <v>Symptome</v>
      </c>
      <c r="M280" s="11">
        <f>IFERROR(VLOOKUP(Tabelle3[[#This Row],[Artikelnr.]],Kennzahlen!S:U,3,FALSE)*Tabelle3[[#This Row],[Menge]],"0")</f>
        <v>24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92</v>
      </c>
      <c r="C281" s="13">
        <f>Tabelle1[[#This Row],[Datum]]</f>
        <v>44466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Aufgrund Konsistenz nicht genommen. Zu wenig VOS verarbeitet. Vom Warmen ins Kalte -&gt; Schimmel</v>
      </c>
      <c r="I281" s="14">
        <f>_xlfn.ISOWEEKNUM(C281)</f>
        <v>39</v>
      </c>
      <c r="J281" s="11" t="str">
        <f>"Produkte"</f>
        <v>Produkte</v>
      </c>
      <c r="K281" s="11" t="str">
        <f>"BUs"</f>
        <v>BUs</v>
      </c>
      <c r="L281" s="11" t="str">
        <f>"Symptome"</f>
        <v>Symptome</v>
      </c>
      <c r="M281" s="11">
        <f>IFERROR(VLOOKUP(Tabelle3[[#This Row],[Artikelnr.]],Kennzahlen!S:U,3,FALSE)*Tabelle3[[#This Row],[Menge]],"0")</f>
        <v>46</v>
      </c>
      <c r="N281" s="14" t="str">
        <f>Eintragen!A281</f>
        <v>Schmelze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97</v>
      </c>
      <c r="C282" s="13">
        <f>Tabelle1[[#This Row],[Datum]]</f>
        <v>44473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>_xlfn.ISOWEEKNUM(C282)</f>
        <v>40</v>
      </c>
      <c r="J282" s="11" t="str">
        <f>"Produkte"</f>
        <v>Produkte</v>
      </c>
      <c r="K282" s="11" t="str">
        <f>"BUs"</f>
        <v>BUs</v>
      </c>
      <c r="L282" s="11" t="str">
        <f>"Symptome"</f>
        <v>Symptome</v>
      </c>
      <c r="M282" s="11">
        <f>IFERROR(VLOOKUP(Tabelle3[[#This Row],[Artikelnr.]],Kennzahlen!S:U,3,FALSE)*Tabelle3[[#This Row],[Menge]],"0")</f>
        <v>48.5</v>
      </c>
      <c r="N282" s="14" t="str">
        <f>Eintragen!A282</f>
        <v>Abfüllung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BU1</v>
      </c>
      <c r="B283" s="12">
        <f>Eintragen!C283</f>
        <v>11</v>
      </c>
      <c r="C283" s="13">
        <f>Tabelle1[[#This Row],[Datum]]</f>
        <v>44481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 Verarbeitung</v>
      </c>
      <c r="H283" s="11" t="str">
        <f>IF(ISBLANK(Tabelle1[[#This Row],[noch genauer]]),"-",Tabelle1[[#This Row],[noch genauer]])</f>
        <v>-</v>
      </c>
      <c r="I283" s="14">
        <f>_xlfn.ISOWEEKNUM(C283)</f>
        <v>41</v>
      </c>
      <c r="J283" s="11" t="str">
        <f>"Produkte"</f>
        <v>Produkte</v>
      </c>
      <c r="K283" s="11" t="str">
        <f>"BUs"</f>
        <v>BUs</v>
      </c>
      <c r="L283" s="11" t="str">
        <f>"Symptome"</f>
        <v>Symptome</v>
      </c>
      <c r="M283" s="11">
        <f>IFERROR(VLOOKUP(Tabelle3[[#This Row],[Artikelnr.]],Kennzahlen!S:U,3,FALSE)*Tabelle3[[#This Row],[Menge]],"0")</f>
        <v>5.5</v>
      </c>
      <c r="N283" s="14" t="str">
        <f>Eintragen!A283</f>
        <v>Schmelze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BU1</v>
      </c>
      <c r="B284" s="12">
        <f>Eintragen!C284</f>
        <v>20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>_xlfn.ISOWEEKNUM(C284)</f>
        <v>42</v>
      </c>
      <c r="J284" s="11" t="str">
        <f>"Produkte"</f>
        <v>Produkte</v>
      </c>
      <c r="K284" s="11" t="str">
        <f>"BUs"</f>
        <v>BUs</v>
      </c>
      <c r="L284" s="11" t="str">
        <f>"Symptome"</f>
        <v>Symptome</v>
      </c>
      <c r="M284" s="11">
        <f>IFERROR(VLOOKUP(Tabelle3[[#This Row],[Artikelnr.]],Kennzahlen!S:U,3,FALSE)*Tabelle3[[#This Row],[Menge]],"0")</f>
        <v>10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BU1</v>
      </c>
      <c r="B285" s="12">
        <f>Eintragen!C285</f>
        <v>24</v>
      </c>
      <c r="C285" s="13">
        <f>Tabelle1[[#This Row],[Datum]]</f>
        <v>44491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5" s="14" t="str">
        <f>IFERROR(VLOOKUP(Tabelle3[[#This Row],[Artikelnr.]],Artikel!A:C,3,FALSE),Tabelle3[[#This Row],[Artikelnr.]])</f>
        <v>VOS SKZ-GOU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VOS &gt; Einsatz</v>
      </c>
      <c r="H285" s="11" t="str">
        <f>IF(ISBLANK(Tabelle1[[#This Row],[noch genauer]]),"-",Tabelle1[[#This Row],[noch genauer]])</f>
        <v>-</v>
      </c>
      <c r="I285" s="14">
        <f>_xlfn.ISOWEEKNUM(C285)</f>
        <v>42</v>
      </c>
      <c r="J285" s="11" t="str">
        <f>"Produkte"</f>
        <v>Produkte</v>
      </c>
      <c r="K285" s="11" t="str">
        <f>"BUs"</f>
        <v>BUs</v>
      </c>
      <c r="L285" s="11" t="str">
        <f>"Symptome"</f>
        <v>Symptome</v>
      </c>
      <c r="M285" s="11">
        <f>IFERROR(VLOOKUP(Tabelle3[[#This Row],[Artikelnr.]],Kennzahlen!S:U,3,FALSE)*Tabelle3[[#This Row],[Menge]],"0")</f>
        <v>12</v>
      </c>
      <c r="N285" s="14" t="str">
        <f>Eintragen!A285</f>
        <v>Abfüllung</v>
      </c>
      <c r="O285" s="16">
        <f>Eintragen!B285</f>
        <v>29500918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BU4</v>
      </c>
      <c r="B286" s="12">
        <f>Eintragen!C286</f>
        <v>45</v>
      </c>
      <c r="C286" s="13">
        <f>Tabelle1[[#This Row],[Datum]]</f>
        <v>44439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6" s="14" t="str">
        <f>IFERROR(VLOOKUP(Tabelle3[[#This Row],[Artikelnr.]],Artikel!A:C,3,FALSE),Tabelle3[[#This Row],[Artikelnr.]])</f>
        <v>ABS GOU HALAL</v>
      </c>
      <c r="F286" s="11" t="str">
        <f>VLOOKUP(Eintragen!D286,'Liste Gründe'!A:D,2,FALSE)</f>
        <v>keinen Verwendungszweck</v>
      </c>
      <c r="G286" s="13" t="str">
        <f>IF(ISBLANK(Eintragen!F286),VLOOKUP(Tabelle3[[#This Row],[Grund Ziffer]],'Liste Gründe'!A:D,3,FALSE),Eintragen!F286)</f>
        <v>keinen Verwendungszweck</v>
      </c>
      <c r="H286" s="11" t="str">
        <f>IF(ISBLANK(Tabelle1[[#This Row],[noch genauer]]),"-",Tabelle1[[#This Row],[noch genauer]])</f>
        <v>&lt;50kg/Monat</v>
      </c>
      <c r="I286" s="14">
        <f>_xlfn.ISOWEEKNUM(C286)</f>
        <v>35</v>
      </c>
      <c r="J286" s="11" t="str">
        <f>"Produkte"</f>
        <v>Produkte</v>
      </c>
      <c r="K286" s="11" t="str">
        <f>"BUs"</f>
        <v>BUs</v>
      </c>
      <c r="L286" s="11" t="str">
        <f>"Symptome"</f>
        <v>Symptome</v>
      </c>
      <c r="M286" s="11" t="str">
        <f>IFERROR(VLOOKUP(Tabelle3[[#This Row],[Artikelnr.]],Kennzahlen!S:U,3,FALSE)*Tabelle3[[#This Row],[Menge]],"0")</f>
        <v>0</v>
      </c>
      <c r="N286" s="14" t="str">
        <f>Eintragen!A286</f>
        <v>L21</v>
      </c>
      <c r="O286" s="16">
        <f>Eintragen!B286</f>
        <v>29500925</v>
      </c>
      <c r="P286" s="15">
        <f>Eintragen!D286</f>
        <v>61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BU1</v>
      </c>
      <c r="B287" s="12">
        <f>Eintragen!C287</f>
        <v>20</v>
      </c>
      <c r="C287" s="13">
        <f>Tabelle1[[#This Row],[Datum]]</f>
        <v>44456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URW-NATUR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>_xlfn.ISOWEEKNUM(C287)</f>
        <v>37</v>
      </c>
      <c r="J287" s="11" t="str">
        <f>"Produkte"</f>
        <v>Produkte</v>
      </c>
      <c r="K287" s="11" t="str">
        <f>"BUs"</f>
        <v>BUs</v>
      </c>
      <c r="L287" s="11" t="str">
        <f>"Symptome"</f>
        <v>Symptome</v>
      </c>
      <c r="M287" s="11">
        <f>IFERROR(VLOOKUP(Tabelle3[[#This Row],[Artikelnr.]],Kennzahlen!S:U,3,FALSE)*Tabelle3[[#This Row],[Menge]],"0")</f>
        <v>10</v>
      </c>
      <c r="N287" s="14" t="str">
        <f>Eintragen!A287</f>
        <v>Schmelze</v>
      </c>
      <c r="O287" s="16">
        <f>Eintragen!B287</f>
        <v>29500929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BU1</v>
      </c>
      <c r="B288" s="12">
        <f>Eintragen!C288</f>
        <v>121</v>
      </c>
      <c r="C288" s="13">
        <f>Tabelle1[[#This Row],[Datum]]</f>
        <v>44459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URW-SCHI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keine Verarbeitung</v>
      </c>
      <c r="H288" s="11" t="str">
        <f>IF(ISBLANK(Tabelle1[[#This Row],[noch genauer]]),"-",Tabelle1[[#This Row],[noch genauer]])</f>
        <v>Aufgrund Konsistenz nicht genommen. Zu wenig VOS verarbeitet. Vom Warmen ins Kalte -&gt; Schimmel</v>
      </c>
      <c r="I288" s="14">
        <f>_xlfn.ISOWEEKNUM(C288)</f>
        <v>38</v>
      </c>
      <c r="J288" s="11" t="str">
        <f>"Produkte"</f>
        <v>Produkte</v>
      </c>
      <c r="K288" s="11" t="str">
        <f>"BUs"</f>
        <v>BUs</v>
      </c>
      <c r="L288" s="11" t="str">
        <f>"Symptome"</f>
        <v>Symptome</v>
      </c>
      <c r="M288" s="11" t="str">
        <f>IFERROR(VLOOKUP(Tabelle3[[#This Row],[Artikelnr.]],Kennzahlen!S:U,3,FALSE)*Tabelle3[[#This Row],[Menge]],"0")</f>
        <v>0</v>
      </c>
      <c r="N288" s="14" t="str">
        <f>Eintragen!A288</f>
        <v>Schmelze</v>
      </c>
      <c r="O288" s="16">
        <f>Eintragen!B288</f>
        <v>29500930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BU3</v>
      </c>
      <c r="B289" s="12">
        <f>Eintragen!C289</f>
        <v>153.4</v>
      </c>
      <c r="C289" s="13">
        <f>Tabelle1[[#This Row],[Datum]]</f>
        <v>44427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>_xlfn.ISOWEEKNUM(C289)</f>
        <v>33</v>
      </c>
      <c r="J289" s="11" t="str">
        <f>"Produkte"</f>
        <v>Produkte</v>
      </c>
      <c r="K289" s="11" t="str">
        <f>"BUs"</f>
        <v>BUs</v>
      </c>
      <c r="L289" s="11" t="str">
        <f>"Symptome"</f>
        <v>Symptome</v>
      </c>
      <c r="M289" s="11">
        <f>IFERROR(VLOOKUP(Tabelle3[[#This Row],[Artikelnr.]],Kennzahlen!S:U,3,FALSE)*Tabelle3[[#This Row],[Menge]],"0")</f>
        <v>76.7</v>
      </c>
      <c r="N289" s="14" t="str">
        <f>Eintragen!A289</f>
        <v>L34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BU1</v>
      </c>
      <c r="B290" s="12">
        <f>Eintragen!C290</f>
        <v>33</v>
      </c>
      <c r="C290" s="13">
        <f>Tabelle1[[#This Row],[Datum]]</f>
        <v>44473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spezifischer Einsatz</v>
      </c>
      <c r="H290" s="11" t="str">
        <f>IF(ISBLANK(Tabelle1[[#This Row],[noch genauer]]),"-",Tabelle1[[#This Row],[noch genauer]])</f>
        <v>Produktion unregelmäßig</v>
      </c>
      <c r="I290" s="14">
        <f>_xlfn.ISOWEEKNUM(C290)</f>
        <v>40</v>
      </c>
      <c r="J290" s="11" t="str">
        <f>"Produkte"</f>
        <v>Produkte</v>
      </c>
      <c r="K290" s="11" t="str">
        <f>"BUs"</f>
        <v>BUs</v>
      </c>
      <c r="L290" s="11" t="str">
        <f>"Symptome"</f>
        <v>Symptome</v>
      </c>
      <c r="M290" s="11">
        <f>IFERROR(VLOOKUP(Tabelle3[[#This Row],[Artikelnr.]],Kennzahlen!S:U,3,FALSE)*Tabelle3[[#This Row],[Menge]],"0")</f>
        <v>16.5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BU1</v>
      </c>
      <c r="B291" s="12">
        <f>Eintragen!C291</f>
        <v>20</v>
      </c>
      <c r="C291" s="13">
        <f>Tabelle1[[#This Row],[Datum]]</f>
        <v>44491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URW-GRS-KRÄU 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VOS &gt; Einsatz</v>
      </c>
      <c r="H291" s="11" t="str">
        <f>IF(ISBLANK(Tabelle1[[#This Row],[noch genauer]]),"-",Tabelle1[[#This Row],[noch genauer]])</f>
        <v>-</v>
      </c>
      <c r="I291" s="14">
        <f>_xlfn.ISOWEEKNUM(C291)</f>
        <v>42</v>
      </c>
      <c r="J291" s="11" t="str">
        <f>"Produkte"</f>
        <v>Produkte</v>
      </c>
      <c r="K291" s="11" t="str">
        <f>"BUs"</f>
        <v>BUs</v>
      </c>
      <c r="L291" s="11" t="str">
        <f>"Symptome"</f>
        <v>Symptome</v>
      </c>
      <c r="M291" s="11">
        <f>IFERROR(VLOOKUP(Tabelle3[[#This Row],[Artikelnr.]],Kennzahlen!S:U,3,FALSE)*Tabelle3[[#This Row],[Menge]],"0")</f>
        <v>10</v>
      </c>
      <c r="N291" s="14" t="str">
        <f>Eintragen!A291</f>
        <v>Abfüllung</v>
      </c>
      <c r="O291" s="16">
        <f>Eintragen!B291</f>
        <v>29500939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25</v>
      </c>
      <c r="C292" s="13">
        <f>Tabelle1[[#This Row],[Datum]]</f>
        <v>44469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MHD abgelaufen</v>
      </c>
      <c r="I292" s="14">
        <f>_xlfn.ISOWEEKNUM(C292)</f>
        <v>39</v>
      </c>
      <c r="J292" s="11" t="str">
        <f>"Produkte"</f>
        <v>Produkte</v>
      </c>
      <c r="K292" s="11" t="str">
        <f>"BUs"</f>
        <v>BUs</v>
      </c>
      <c r="L292" s="11" t="str">
        <f>"Symptome"</f>
        <v>Symptome</v>
      </c>
      <c r="M292" s="11">
        <f>IFERROR(VLOOKUP(Tabelle3[[#This Row],[Artikelnr.]],Kennzahlen!S:U,3,FALSE)*Tabelle3[[#This Row],[Menge]],"0")</f>
        <v>12.5</v>
      </c>
      <c r="N292" s="14" t="str">
        <f>Eintragen!A292</f>
        <v>RWV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BU1</v>
      </c>
      <c r="B293" s="12">
        <f>Eintragen!C293</f>
        <v>95</v>
      </c>
      <c r="C293" s="13">
        <f>Tabelle1[[#This Row],[Datum]]</f>
        <v>44481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URW-NUSS-OGT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Schimmel</v>
      </c>
      <c r="H293" s="11" t="str">
        <f>IF(ISBLANK(Tabelle1[[#This Row],[noch genauer]]),"-",Tabelle1[[#This Row],[noch genauer]])</f>
        <v>-</v>
      </c>
      <c r="I293" s="14">
        <f>_xlfn.ISOWEEKNUM(C293)</f>
        <v>41</v>
      </c>
      <c r="J293" s="11" t="str">
        <f>"Produkte"</f>
        <v>Produkte</v>
      </c>
      <c r="K293" s="11" t="str">
        <f>"BUs"</f>
        <v>BUs</v>
      </c>
      <c r="L293" s="11" t="str">
        <f>"Symptome"</f>
        <v>Symptome</v>
      </c>
      <c r="M293" s="11">
        <f>IFERROR(VLOOKUP(Tabelle3[[#This Row],[Artikelnr.]],Kennzahlen!S:U,3,FALSE)*Tabelle3[[#This Row],[Menge]],"0")</f>
        <v>47.5</v>
      </c>
      <c r="N293" s="14" t="str">
        <f>Eintragen!A293</f>
        <v>RWV</v>
      </c>
      <c r="O293" s="16">
        <f>Eintragen!B293</f>
        <v>29500943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BU1</v>
      </c>
      <c r="B294" s="12">
        <f>Eintragen!C294</f>
        <v>26.5</v>
      </c>
      <c r="C294" s="13">
        <f>Tabelle1[[#This Row],[Datum]]</f>
        <v>44463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Aufgrund Konsistenz nicht genommen. Zu wenig VOS verarbeitet. Vom Warmen ins Kalte -&gt; Schimmel</v>
      </c>
      <c r="I294" s="14">
        <f>_xlfn.ISOWEEKNUM(C294)</f>
        <v>38</v>
      </c>
      <c r="J294" s="11" t="str">
        <f>"Produkte"</f>
        <v>Produkte</v>
      </c>
      <c r="K294" s="11" t="str">
        <f>"BUs"</f>
        <v>BUs</v>
      </c>
      <c r="L294" s="11" t="str">
        <f>"Symptome"</f>
        <v>Symptome</v>
      </c>
      <c r="M294" s="11">
        <f>IFERROR(VLOOKUP(Tabelle3[[#This Row],[Artikelnr.]],Kennzahlen!S:U,3,FALSE)*Tabelle3[[#This Row],[Menge]],"0")</f>
        <v>13.25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BU1</v>
      </c>
      <c r="B295" s="12">
        <f>Eintragen!C295</f>
        <v>75</v>
      </c>
      <c r="C295" s="13">
        <f>Tabelle1[[#This Row],[Datum]]</f>
        <v>44473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keine Verarbeitung</v>
      </c>
      <c r="H295" s="11" t="str">
        <f>IF(ISBLANK(Tabelle1[[#This Row],[noch genauer]]),"-",Tabelle1[[#This Row],[noch genauer]])</f>
        <v>-</v>
      </c>
      <c r="I295" s="14">
        <f>_xlfn.ISOWEEKNUM(C295)</f>
        <v>40</v>
      </c>
      <c r="J295" s="11" t="str">
        <f>"Produkte"</f>
        <v>Produkte</v>
      </c>
      <c r="K295" s="11" t="str">
        <f>"BUs"</f>
        <v>BUs</v>
      </c>
      <c r="L295" s="11" t="str">
        <f>"Symptome"</f>
        <v>Symptome</v>
      </c>
      <c r="M295" s="11">
        <f>IFERROR(VLOOKUP(Tabelle3[[#This Row],[Artikelnr.]],Kennzahlen!S:U,3,FALSE)*Tabelle3[[#This Row],[Menge]],"0")</f>
        <v>37.5</v>
      </c>
      <c r="N295" s="14" t="str">
        <f>Eintragen!A295</f>
        <v>Schmelze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BU1</v>
      </c>
      <c r="B296" s="12">
        <f>Eintragen!C296</f>
        <v>16</v>
      </c>
      <c r="C296" s="13">
        <f>Tabelle1[[#This Row],[Datum]]</f>
        <v>44491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URW-SCHI-NAT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VOS &gt; Einsatz</v>
      </c>
      <c r="H296" s="11" t="str">
        <f>IF(ISBLANK(Tabelle1[[#This Row],[noch genauer]]),"-",Tabelle1[[#This Row],[noch genauer]])</f>
        <v>-</v>
      </c>
      <c r="I296" s="14">
        <f>_xlfn.ISOWEEKNUM(C296)</f>
        <v>42</v>
      </c>
      <c r="J296" s="11" t="str">
        <f>"Produkte"</f>
        <v>Produkte</v>
      </c>
      <c r="K296" s="11" t="str">
        <f>"BUs"</f>
        <v>BUs</v>
      </c>
      <c r="L296" s="11" t="str">
        <f>"Symptome"</f>
        <v>Symptome</v>
      </c>
      <c r="M296" s="11">
        <f>IFERROR(VLOOKUP(Tabelle3[[#This Row],[Artikelnr.]],Kennzahlen!S:U,3,FALSE)*Tabelle3[[#This Row],[Menge]],"0")</f>
        <v>8</v>
      </c>
      <c r="N296" s="14" t="str">
        <f>Eintragen!A296</f>
        <v>Abfüllung</v>
      </c>
      <c r="O296" s="16">
        <f>Eintragen!B296</f>
        <v>29500945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BU1</v>
      </c>
      <c r="B297" s="12">
        <f>Eintragen!C297</f>
        <v>52</v>
      </c>
      <c r="C297" s="13">
        <f>Tabelle1[[#This Row],[Datum]]</f>
        <v>44473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URW-JALA-NAT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-</v>
      </c>
      <c r="I297" s="14">
        <f>_xlfn.ISOWEEKNUM(C297)</f>
        <v>40</v>
      </c>
      <c r="J297" s="11" t="str">
        <f>"Produkte"</f>
        <v>Produkte</v>
      </c>
      <c r="K297" s="11" t="str">
        <f>"BUs"</f>
        <v>BUs</v>
      </c>
      <c r="L297" s="11" t="str">
        <f>"Symptome"</f>
        <v>Symptome</v>
      </c>
      <c r="M297" s="11" t="str">
        <f>IFERROR(VLOOKUP(Tabelle3[[#This Row],[Artikelnr.]],Kennzahlen!S:U,3,FALSE)*Tabelle3[[#This Row],[Menge]],"0")</f>
        <v>0</v>
      </c>
      <c r="N297" s="14" t="str">
        <f>Eintragen!A297</f>
        <v>Abfüllung</v>
      </c>
      <c r="O297" s="16">
        <f>Eintragen!B297</f>
        <v>29500946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BU1</v>
      </c>
      <c r="B298" s="12">
        <f>Eintragen!C298</f>
        <v>15</v>
      </c>
      <c r="C298" s="13">
        <f>Tabelle1[[#This Row],[Datum]]</f>
        <v>44469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MHD abgelaufen</v>
      </c>
      <c r="I298" s="14">
        <f>_xlfn.ISOWEEKNUM(C298)</f>
        <v>39</v>
      </c>
      <c r="J298" s="11" t="str">
        <f>"Produkte"</f>
        <v>Produkte</v>
      </c>
      <c r="K298" s="11" t="str">
        <f>"BUs"</f>
        <v>BUs</v>
      </c>
      <c r="L298" s="11" t="str">
        <f>"Symptome"</f>
        <v>Symptome</v>
      </c>
      <c r="M298" s="11">
        <f>IFERROR(VLOOKUP(Tabelle3[[#This Row],[Artikelnr.]],Kennzahlen!S:U,3,FALSE)*Tabelle3[[#This Row],[Menge]],"0")</f>
        <v>7.5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BU1</v>
      </c>
      <c r="B299" s="12">
        <f>Eintragen!C299</f>
        <v>18</v>
      </c>
      <c r="C299" s="13">
        <f>Tabelle1[[#This Row],[Datum]]</f>
        <v>44474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URW-NATUR-EXTRA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-</v>
      </c>
      <c r="I299" s="14">
        <f>_xlfn.ISOWEEKNUM(C299)</f>
        <v>40</v>
      </c>
      <c r="J299" s="11" t="str">
        <f>"Produkte"</f>
        <v>Produkte</v>
      </c>
      <c r="K299" s="11" t="str">
        <f>"BUs"</f>
        <v>BUs</v>
      </c>
      <c r="L299" s="11" t="str">
        <f>"Symptome"</f>
        <v>Symptome</v>
      </c>
      <c r="M299" s="11">
        <f>IFERROR(VLOOKUP(Tabelle3[[#This Row],[Artikelnr.]],Kennzahlen!S:U,3,FALSE)*Tabelle3[[#This Row],[Menge]],"0")</f>
        <v>9</v>
      </c>
      <c r="N299" s="14" t="str">
        <f>Eintragen!A299</f>
        <v>RWV</v>
      </c>
      <c r="O299" s="16">
        <f>Eintragen!B299</f>
        <v>29500947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16</v>
      </c>
      <c r="C300" s="13">
        <f>Tabelle1[[#This Row],[Datum]]</f>
        <v>44452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Aufgrund Konsistenz nicht genommen. Zu wenig VOS verarbeitet. Vom Warmen ins Kalte -&gt; Schimmel</v>
      </c>
      <c r="I300" s="14">
        <f>_xlfn.ISOWEEKNUM(C300)</f>
        <v>37</v>
      </c>
      <c r="J300" s="11" t="str">
        <f>"Produkte"</f>
        <v>Produkte</v>
      </c>
      <c r="K300" s="11" t="str">
        <f>"BUs"</f>
        <v>BUs</v>
      </c>
      <c r="L300" s="11" t="str">
        <f>"Symptome"</f>
        <v>Symptome</v>
      </c>
      <c r="M300" s="11">
        <f>IFERROR(VLOOKUP(Tabelle3[[#This Row],[Artikelnr.]],Kennzahlen!S:U,3,FALSE)*Tabelle3[[#This Row],[Menge]],"0")</f>
        <v>8</v>
      </c>
      <c r="N300" s="14" t="str">
        <f>Eintragen!A300</f>
        <v>Schmelze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100</v>
      </c>
      <c r="C301" s="13">
        <f>Tabelle1[[#This Row],[Datum]]</f>
        <v>44469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MHD abgelaufen</v>
      </c>
      <c r="I301" s="14">
        <f>_xlfn.ISOWEEKNUM(C301)</f>
        <v>39</v>
      </c>
      <c r="J301" s="11" t="str">
        <f>"Produkte"</f>
        <v>Produkte</v>
      </c>
      <c r="K301" s="11" t="str">
        <f>"BUs"</f>
        <v>BUs</v>
      </c>
      <c r="L301" s="11" t="str">
        <f>"Symptome"</f>
        <v>Symptome</v>
      </c>
      <c r="M301" s="11">
        <f>IFERROR(VLOOKUP(Tabelle3[[#This Row],[Artikelnr.]],Kennzahlen!S:U,3,FALSE)*Tabelle3[[#This Row],[Menge]],"0")</f>
        <v>50</v>
      </c>
      <c r="N301" s="14" t="str">
        <f>Eintragen!A301</f>
        <v>RWV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19</v>
      </c>
      <c r="C302" s="13">
        <f>Tabelle1[[#This Row],[Datum]]</f>
        <v>44481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URW-VS-SPICKER-NATU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-</v>
      </c>
      <c r="I302" s="14">
        <f>_xlfn.ISOWEEKNUM(C302)</f>
        <v>41</v>
      </c>
      <c r="J302" s="11" t="str">
        <f>"Produkte"</f>
        <v>Produkte</v>
      </c>
      <c r="K302" s="11" t="str">
        <f>"BUs"</f>
        <v>BUs</v>
      </c>
      <c r="L302" s="11" t="str">
        <f>"Symptome"</f>
        <v>Symptome</v>
      </c>
      <c r="M302" s="11">
        <f>IFERROR(VLOOKUP(Tabelle3[[#This Row],[Artikelnr.]],Kennzahlen!S:U,3,FALSE)*Tabelle3[[#This Row],[Menge]],"0")</f>
        <v>9.5</v>
      </c>
      <c r="N302" s="14" t="str">
        <f>Eintragen!A302</f>
        <v>Schmelze</v>
      </c>
      <c r="O302" s="16">
        <f>Eintragen!B302</f>
        <v>29500948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572.5</v>
      </c>
      <c r="C303" s="13">
        <f>Tabelle1[[#This Row],[Datum]]</f>
        <v>44441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>_xlfn.ISOWEEKNUM(C303)</f>
        <v>35</v>
      </c>
      <c r="J303" s="11" t="str">
        <f>"Produkte"</f>
        <v>Produkte</v>
      </c>
      <c r="K303" s="11" t="str">
        <f>"BUs"</f>
        <v>BUs</v>
      </c>
      <c r="L303" s="11" t="str">
        <f>"Symptome"</f>
        <v>Symptome</v>
      </c>
      <c r="M303" s="11">
        <f>IFERROR(VLOOKUP(Tabelle3[[#This Row],[Artikelnr.]],Kennzahlen!S:U,3,FALSE)*Tabelle3[[#This Row],[Menge]],"0")</f>
        <v>286.25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BU1</v>
      </c>
      <c r="B304" s="12">
        <f>Eintragen!C304</f>
        <v>47</v>
      </c>
      <c r="C304" s="13">
        <f>Tabelle1[[#This Row],[Datum]]</f>
        <v>44452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Aufgrund Konsistenz nicht genommen. Zu wenig VOS verarbeitet. Vom Warmen ins Kalte -&gt; Schimmel</v>
      </c>
      <c r="I304" s="14">
        <f>_xlfn.ISOWEEKNUM(C304)</f>
        <v>37</v>
      </c>
      <c r="J304" s="11" t="str">
        <f>"Produkte"</f>
        <v>Produkte</v>
      </c>
      <c r="K304" s="11" t="str">
        <f>"BUs"</f>
        <v>BUs</v>
      </c>
      <c r="L304" s="11" t="str">
        <f>"Symptome"</f>
        <v>Symptome</v>
      </c>
      <c r="M304" s="11">
        <f>IFERROR(VLOOKUP(Tabelle3[[#This Row],[Artikelnr.]],Kennzahlen!S:U,3,FALSE)*Tabelle3[[#This Row],[Menge]],"0")</f>
        <v>23.5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BU1</v>
      </c>
      <c r="B305" s="12">
        <f>Eintragen!C305</f>
        <v>3</v>
      </c>
      <c r="C305" s="13">
        <f>Tabelle1[[#This Row],[Datum]]</f>
        <v>44481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keine Verarbeitung</v>
      </c>
      <c r="H305" s="11" t="str">
        <f>IF(ISBLANK(Tabelle1[[#This Row],[noch genauer]]),"-",Tabelle1[[#This Row],[noch genauer]])</f>
        <v>-</v>
      </c>
      <c r="I305" s="14">
        <f>_xlfn.ISOWEEKNUM(C305)</f>
        <v>41</v>
      </c>
      <c r="J305" s="11" t="str">
        <f>"Produkte"</f>
        <v>Produkte</v>
      </c>
      <c r="K305" s="11" t="str">
        <f>"BUs"</f>
        <v>BUs</v>
      </c>
      <c r="L305" s="11" t="str">
        <f>"Symptome"</f>
        <v>Symptome</v>
      </c>
      <c r="M305" s="11">
        <f>IFERROR(VLOOKUP(Tabelle3[[#This Row],[Artikelnr.]],Kennzahlen!S:U,3,FALSE)*Tabelle3[[#This Row],[Menge]],"0")</f>
        <v>1.5</v>
      </c>
      <c r="N305" s="14" t="str">
        <f>Eintragen!A305</f>
        <v>Schmelze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BU1</v>
      </c>
      <c r="B306" s="12">
        <f>Eintragen!C306</f>
        <v>25</v>
      </c>
      <c r="C306" s="13">
        <f>Tabelle1[[#This Row],[Datum]]</f>
        <v>44491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URW-VS-SCHI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VOS &gt; Einsatz</v>
      </c>
      <c r="H306" s="11" t="str">
        <f>IF(ISBLANK(Tabelle1[[#This Row],[noch genauer]]),"-",Tabelle1[[#This Row],[noch genauer]])</f>
        <v>-</v>
      </c>
      <c r="I306" s="14">
        <f>_xlfn.ISOWEEKNUM(C306)</f>
        <v>42</v>
      </c>
      <c r="J306" s="11" t="str">
        <f>"Produkte"</f>
        <v>Produkte</v>
      </c>
      <c r="K306" s="11" t="str">
        <f>"BUs"</f>
        <v>BUs</v>
      </c>
      <c r="L306" s="11" t="str">
        <f>"Symptome"</f>
        <v>Symptome</v>
      </c>
      <c r="M306" s="11">
        <f>IFERROR(VLOOKUP(Tabelle3[[#This Row],[Artikelnr.]],Kennzahlen!S:U,3,FALSE)*Tabelle3[[#This Row],[Menge]],"0")</f>
        <v>12.5</v>
      </c>
      <c r="N306" s="14" t="str">
        <f>Eintragen!A306</f>
        <v>Abfüllung</v>
      </c>
      <c r="O306" s="16">
        <f>Eintragen!B306</f>
        <v>29500949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56</v>
      </c>
      <c r="C307" s="13">
        <f>Tabelle1[[#This Row],[Datum]]</f>
        <v>44431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 URW-VS-CHILI</v>
      </c>
      <c r="F307" s="11" t="str">
        <f>VLOOKUP(Eintragen!D307,'Liste Gründe'!A:D,2,FALSE)</f>
        <v>Schimmel</v>
      </c>
      <c r="G307" s="13" t="str">
        <f>IF(ISBLANK(Eintragen!F307),VLOOKUP(Tabelle3[[#This Row],[Grund Ziffer]],'Liste Gründe'!A:D,3,FALSE),Eintragen!F307)</f>
        <v>keine Verarbeitung</v>
      </c>
      <c r="H307" s="11" t="str">
        <f>IF(ISBLANK(Tabelle1[[#This Row],[noch genauer]]),"-",Tabelle1[[#This Row],[noch genauer]])</f>
        <v>Aufgrund Konsistenz nicht genommen. Zu wenig VOS verarbeitet. Vom Warmen ins Kalte -&gt; Schimmel</v>
      </c>
      <c r="I307" s="14">
        <f>_xlfn.ISOWEEKNUM(C307)</f>
        <v>34</v>
      </c>
      <c r="J307" s="11" t="str">
        <f>"Produkte"</f>
        <v>Produkte</v>
      </c>
      <c r="K307" s="11" t="str">
        <f>"BUs"</f>
        <v>BUs</v>
      </c>
      <c r="L307" s="11" t="str">
        <f>"Symptome"</f>
        <v>Symptome</v>
      </c>
      <c r="M307" s="11">
        <f>IFERROR(VLOOKUP(Tabelle3[[#This Row],[Artikelnr.]],Kennzahlen!S:U,3,FALSE)*Tabelle3[[#This Row],[Menge]],"0")</f>
        <v>28</v>
      </c>
      <c r="N307" s="14" t="str">
        <f>Eintragen!A307</f>
        <v>Schmelze</v>
      </c>
      <c r="O307" s="16">
        <f>Eintragen!B307</f>
        <v>29500950</v>
      </c>
      <c r="P307" s="15">
        <f>Eintragen!D307</f>
        <v>12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BU4</v>
      </c>
      <c r="B308" s="12">
        <f>Eintragen!C308</f>
        <v>7</v>
      </c>
      <c r="C308" s="13">
        <f>Tabelle1[[#This Row],[Datum]]</f>
        <v>44446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>_xlfn.ISOWEEKNUM(C308)</f>
        <v>36</v>
      </c>
      <c r="J308" s="11" t="str">
        <f>"Produkte"</f>
        <v>Produkte</v>
      </c>
      <c r="K308" s="11" t="str">
        <f>"BUs"</f>
        <v>BUs</v>
      </c>
      <c r="L308" s="11" t="str">
        <f>"Symptome"</f>
        <v>Symptome</v>
      </c>
      <c r="M308" s="11">
        <f>IFERROR(VLOOKUP(Tabelle3[[#This Row],[Artikelnr.]],Kennzahlen!S:U,3,FALSE)*Tabelle3[[#This Row],[Menge]],"0")</f>
        <v>10.5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BU4</v>
      </c>
      <c r="B309" s="12">
        <f>Eintragen!C309</f>
        <v>12</v>
      </c>
      <c r="C309" s="13">
        <f>Tabelle1[[#This Row],[Datum]]</f>
        <v>44453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>_xlfn.ISOWEEKNUM(C309)</f>
        <v>37</v>
      </c>
      <c r="J309" s="11" t="str">
        <f>"Produkte"</f>
        <v>Produkte</v>
      </c>
      <c r="K309" s="11" t="str">
        <f>"BUs"</f>
        <v>BUs</v>
      </c>
      <c r="L309" s="11" t="str">
        <f>"Symptome"</f>
        <v>Symptome</v>
      </c>
      <c r="M309" s="11">
        <f>IFERROR(VLOOKUP(Tabelle3[[#This Row],[Artikelnr.]],Kennzahlen!S:U,3,FALSE)*Tabelle3[[#This Row],[Menge]],"0")</f>
        <v>18</v>
      </c>
      <c r="N309" s="14" t="str">
        <f>Eintragen!A309</f>
        <v>L21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BU4</v>
      </c>
      <c r="B310" s="12">
        <f>Eintragen!C310</f>
        <v>22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>_xlfn.ISOWEEKNUM(C310)</f>
        <v>37</v>
      </c>
      <c r="J310" s="11" t="str">
        <f>"Produkte"</f>
        <v>Produkte</v>
      </c>
      <c r="K310" s="11" t="str">
        <f>"BUs"</f>
        <v>BUs</v>
      </c>
      <c r="L310" s="11" t="str">
        <f>"Symptome"</f>
        <v>Symptome</v>
      </c>
      <c r="M310" s="11">
        <f>IFERROR(VLOOKUP(Tabelle3[[#This Row],[Artikelnr.]],Kennzahlen!S:U,3,FALSE)*Tabelle3[[#This Row],[Menge]],"0")</f>
        <v>33</v>
      </c>
      <c r="N310" s="14" t="str">
        <f>Eintragen!A310</f>
        <v>Bu4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>_xlfn.ISOWEEKNUM(C311)</f>
        <v>37</v>
      </c>
      <c r="J311" s="11" t="str">
        <f>"Produkte"</f>
        <v>Produkte</v>
      </c>
      <c r="K311" s="11" t="str">
        <f>"BUs"</f>
        <v>BUs</v>
      </c>
      <c r="L311" s="11" t="str">
        <f>"Symptome"</f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L21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BU4</v>
      </c>
      <c r="B312" s="12">
        <f>Eintragen!C312</f>
        <v>20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>_xlfn.ISOWEEKNUM(C312)</f>
        <v>37</v>
      </c>
      <c r="J312" s="11" t="str">
        <f>"Produkte"</f>
        <v>Produkte</v>
      </c>
      <c r="K312" s="11" t="str">
        <f>"BUs"</f>
        <v>BUs</v>
      </c>
      <c r="L312" s="11" t="str">
        <f>"Symptome"</f>
        <v>Symptome</v>
      </c>
      <c r="M312" s="11">
        <f>IFERROR(VLOOKUP(Tabelle3[[#This Row],[Artikelnr.]],Kennzahlen!S:U,3,FALSE)*Tabelle3[[#This Row],[Menge]],"0")</f>
        <v>30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BU4</v>
      </c>
      <c r="B313" s="12">
        <f>Eintragen!C313</f>
        <v>15</v>
      </c>
      <c r="C313" s="13">
        <f>Tabelle1[[#This Row],[Datum]]</f>
        <v>44454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>_xlfn.ISOWEEKNUM(C313)</f>
        <v>37</v>
      </c>
      <c r="J313" s="11" t="str">
        <f>"Produkte"</f>
        <v>Produkte</v>
      </c>
      <c r="K313" s="11" t="str">
        <f>"BUs"</f>
        <v>BUs</v>
      </c>
      <c r="L313" s="11" t="str">
        <f>"Symptome"</f>
        <v>Symptome</v>
      </c>
      <c r="M313" s="11">
        <f>IFERROR(VLOOKUP(Tabelle3[[#This Row],[Artikelnr.]],Kennzahlen!S:U,3,FALSE)*Tabelle3[[#This Row],[Menge]],"0")</f>
        <v>22.5</v>
      </c>
      <c r="N313" s="14" t="str">
        <f>Eintragen!A313</f>
        <v>Bu4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BU4</v>
      </c>
      <c r="B314" s="12">
        <f>Eintragen!C314</f>
        <v>13</v>
      </c>
      <c r="C314" s="13">
        <f>Tabelle1[[#This Row],[Datum]]</f>
        <v>44467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keinen Verwendungszweck</v>
      </c>
      <c r="H314" s="11" t="str">
        <f>IF(ISBLANK(Tabelle1[[#This Row],[noch genauer]]),"-",Tabelle1[[#This Row],[noch genauer]])</f>
        <v>&lt;300kg/Monat</v>
      </c>
      <c r="I314" s="14">
        <f>_xlfn.ISOWEEKNUM(C314)</f>
        <v>39</v>
      </c>
      <c r="J314" s="11" t="str">
        <f>"Produkte"</f>
        <v>Produkte</v>
      </c>
      <c r="K314" s="11" t="str">
        <f>"BUs"</f>
        <v>BUs</v>
      </c>
      <c r="L314" s="11" t="str">
        <f>"Symptome"</f>
        <v>Symptome</v>
      </c>
      <c r="M314" s="11">
        <f>IFERROR(VLOOKUP(Tabelle3[[#This Row],[Artikelnr.]],Kennzahlen!S:U,3,FALSE)*Tabelle3[[#This Row],[Menge]],"0")</f>
        <v>19.5</v>
      </c>
      <c r="N314" s="14" t="str">
        <f>Eintragen!A314</f>
        <v>L21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BU4</v>
      </c>
      <c r="B315" s="12">
        <f>Eintragen!C315</f>
        <v>8</v>
      </c>
      <c r="C315" s="13">
        <f>Tabelle1[[#This Row],[Datum]]</f>
        <v>44475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-</v>
      </c>
      <c r="H315" s="11" t="str">
        <f>IF(ISBLANK(Tabelle1[[#This Row],[noch genauer]]),"-",Tabelle1[[#This Row],[noch genauer]])</f>
        <v>-</v>
      </c>
      <c r="I315" s="14">
        <f>_xlfn.ISOWEEKNUM(C315)</f>
        <v>40</v>
      </c>
      <c r="J315" s="11" t="str">
        <f>"Produkte"</f>
        <v>Produkte</v>
      </c>
      <c r="K315" s="11" t="str">
        <f>"BUs"</f>
        <v>BUs</v>
      </c>
      <c r="L315" s="11" t="str">
        <f>"Symptome"</f>
        <v>Symptome</v>
      </c>
      <c r="M315" s="11">
        <f>IFERROR(VLOOKUP(Tabelle3[[#This Row],[Artikelnr.]],Kennzahlen!S:U,3,FALSE)*Tabelle3[[#This Row],[Menge]],"0")</f>
        <v>12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BU4</v>
      </c>
      <c r="B316" s="12">
        <f>Eintragen!C316</f>
        <v>20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>_xlfn.ISOWEEKNUM(C316)</f>
        <v>41</v>
      </c>
      <c r="J316" s="11" t="str">
        <f>"Produkte"</f>
        <v>Produkte</v>
      </c>
      <c r="K316" s="11" t="str">
        <f>"BUs"</f>
        <v>BUs</v>
      </c>
      <c r="L316" s="11" t="str">
        <f>"Symptome"</f>
        <v>Symptome</v>
      </c>
      <c r="M316" s="11">
        <f>IFERROR(VLOOKUP(Tabelle3[[#This Row],[Artikelnr.]],Kennzahlen!S:U,3,FALSE)*Tabelle3[[#This Row],[Menge]],"0")</f>
        <v>30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BU4</v>
      </c>
      <c r="B317" s="12">
        <f>Eintragen!C317</f>
        <v>18</v>
      </c>
      <c r="C317" s="13">
        <f>Tabelle1[[#This Row],[Datum]]</f>
        <v>44483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>_xlfn.ISOWEEKNUM(C317)</f>
        <v>41</v>
      </c>
      <c r="J317" s="11" t="str">
        <f>"Produkte"</f>
        <v>Produkte</v>
      </c>
      <c r="K317" s="11" t="str">
        <f>"BUs"</f>
        <v>BUs</v>
      </c>
      <c r="L317" s="11" t="str">
        <f>"Symptome"</f>
        <v>Symptome</v>
      </c>
      <c r="M317" s="11">
        <f>IFERROR(VLOOKUP(Tabelle3[[#This Row],[Artikelnr.]],Kennzahlen!S:U,3,FALSE)*Tabelle3[[#This Row],[Menge]],"0")</f>
        <v>27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BU4</v>
      </c>
      <c r="B318" s="12">
        <f>Eintragen!C318</f>
        <v>53</v>
      </c>
      <c r="C318" s="13">
        <f>Tabelle1[[#This Row],[Datum]]</f>
        <v>44484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>_xlfn.ISOWEEKNUM(C318)</f>
        <v>41</v>
      </c>
      <c r="J318" s="11" t="str">
        <f>"Produkte"</f>
        <v>Produkte</v>
      </c>
      <c r="K318" s="11" t="str">
        <f>"BUs"</f>
        <v>BUs</v>
      </c>
      <c r="L318" s="11" t="str">
        <f>"Symptome"</f>
        <v>Symptome</v>
      </c>
      <c r="M318" s="11">
        <f>IFERROR(VLOOKUP(Tabelle3[[#This Row],[Artikelnr.]],Kennzahlen!S:U,3,FALSE)*Tabelle3[[#This Row],[Menge]],"0")</f>
        <v>79.5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44494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>_xlfn.ISOWEEKNUM(C319)</f>
        <v>43</v>
      </c>
      <c r="J319" s="11" t="str">
        <f>"Produkte"</f>
        <v>Produkte</v>
      </c>
      <c r="K319" s="11" t="str">
        <f>"BUs"</f>
        <v>BUs</v>
      </c>
      <c r="L319" s="11" t="str">
        <f>"Symptome"</f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BU4</v>
      </c>
      <c r="B320" s="12">
        <f>Eintragen!C320</f>
        <v>3</v>
      </c>
      <c r="C320" s="13">
        <f>Tabelle1[[#This Row],[Datum]]</f>
        <v>44496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GRÜN-PESTO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-</v>
      </c>
      <c r="I320" s="14">
        <f>_xlfn.ISOWEEKNUM(C320)</f>
        <v>43</v>
      </c>
      <c r="J320" s="11" t="str">
        <f>"Produkte"</f>
        <v>Produkte</v>
      </c>
      <c r="K320" s="11" t="str">
        <f>"BUs"</f>
        <v>BUs</v>
      </c>
      <c r="L320" s="11" t="str">
        <f>"Symptome"</f>
        <v>Symptome</v>
      </c>
      <c r="M320" s="11">
        <f>IFERROR(VLOOKUP(Tabelle3[[#This Row],[Artikelnr.]],Kennzahlen!S:U,3,FALSE)*Tabelle3[[#This Row],[Menge]],"0")</f>
        <v>4.5</v>
      </c>
      <c r="N320" s="14" t="str">
        <f>Eintragen!A320</f>
        <v>bu4</v>
      </c>
      <c r="O320" s="16">
        <f>Eintragen!B320</f>
        <v>29500952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BU4</v>
      </c>
      <c r="B321" s="12">
        <f>Eintragen!C321</f>
        <v>2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>_xlfn.ISOWEEKNUM(C321)</f>
        <v>36</v>
      </c>
      <c r="J321" s="11" t="str">
        <f>"Produkte"</f>
        <v>Produkte</v>
      </c>
      <c r="K321" s="11" t="str">
        <f>"BUs"</f>
        <v>BUs</v>
      </c>
      <c r="L321" s="11" t="str">
        <f>"Symptome"</f>
        <v>Symptome</v>
      </c>
      <c r="M321" s="11">
        <f>IFERROR(VLOOKUP(Tabelle3[[#This Row],[Artikelnr.]],Kennzahlen!S:U,3,FALSE)*Tabelle3[[#This Row],[Menge]],"0")</f>
        <v>0.02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3</v>
      </c>
      <c r="C322" s="13">
        <f>Tabelle1[[#This Row],[Datum]]</f>
        <v>44454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&lt;20kg/Monat</v>
      </c>
      <c r="I322" s="14">
        <f>_xlfn.ISOWEEKNUM(C322)</f>
        <v>37</v>
      </c>
      <c r="J322" s="11" t="str">
        <f>"Produkte"</f>
        <v>Produkte</v>
      </c>
      <c r="K322" s="11" t="str">
        <f>"BUs"</f>
        <v>BUs</v>
      </c>
      <c r="L322" s="11" t="str">
        <f>"Symptome"</f>
        <v>Symptome</v>
      </c>
      <c r="M322" s="11">
        <f>IFERROR(VLOOKUP(Tabelle3[[#This Row],[Artikelnr.]],Kennzahlen!S:U,3,FALSE)*Tabelle3[[#This Row],[Menge]],"0")</f>
        <v>0.03</v>
      </c>
      <c r="N322" s="14" t="str">
        <f>Eintragen!A322</f>
        <v>L29</v>
      </c>
      <c r="O322" s="16">
        <f>Eintragen!B322</f>
        <v>29500957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17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Schimmel</v>
      </c>
      <c r="G323" s="13" t="str">
        <f>IF(ISBLANK(Eintragen!F323),VLOOKUP(Tabelle3[[#This Row],[Grund Ziffer]],'Liste Gründe'!A:D,3,FALSE),Eintragen!F323)</f>
        <v>Schimmel</v>
      </c>
      <c r="H323" s="11" t="str">
        <f>IF(ISBLANK(Tabelle1[[#This Row],[noch genauer]]),"-",Tabelle1[[#This Row],[noch genauer]])</f>
        <v>-</v>
      </c>
      <c r="I323" s="14">
        <f>_xlfn.ISOWEEKNUM(C323)</f>
        <v>42</v>
      </c>
      <c r="J323" s="11" t="str">
        <f>"Produkte"</f>
        <v>Produkte</v>
      </c>
      <c r="K323" s="11" t="str">
        <f>"BUs"</f>
        <v>BUs</v>
      </c>
      <c r="L323" s="11" t="str">
        <f>"Symptome"</f>
        <v>Symptome</v>
      </c>
      <c r="M323" s="11">
        <f>IFERROR(VLOOKUP(Tabelle3[[#This Row],[Artikelnr.]],Kennzahlen!S:U,3,FALSE)*Tabelle3[[#This Row],[Menge]],"0")</f>
        <v>0.17</v>
      </c>
      <c r="N323" s="14" t="str">
        <f>Eintragen!A323</f>
        <v>BU4</v>
      </c>
      <c r="O323" s="16">
        <f>Eintragen!B323</f>
        <v>29500957</v>
      </c>
      <c r="P323" s="15">
        <f>Eintragen!D323</f>
        <v>12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BU4</v>
      </c>
      <c r="B324" s="12">
        <f>Eintragen!C324</f>
        <v>28</v>
      </c>
      <c r="C324" s="13">
        <f>Tabelle1[[#This Row],[Datum]]</f>
        <v>44488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4" s="14" t="str">
        <f>IFERROR(VLOOKUP(Tabelle3[[#This Row],[Artikelnr.]],Artikel!A:C,3,FALSE),Tabelle3[[#This Row],[Artikelnr.]])</f>
        <v>ABS Crémeux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Verwendungszweck</v>
      </c>
      <c r="H324" s="11" t="str">
        <f>IF(ISBLANK(Tabelle1[[#This Row],[noch genauer]]),"-",Tabelle1[[#This Row],[noch genauer]])</f>
        <v>-</v>
      </c>
      <c r="I324" s="14">
        <f>_xlfn.ISOWEEKNUM(C324)</f>
        <v>42</v>
      </c>
      <c r="J324" s="11" t="str">
        <f>"Produkte"</f>
        <v>Produkte</v>
      </c>
      <c r="K324" s="11" t="str">
        <f>"BUs"</f>
        <v>BUs</v>
      </c>
      <c r="L324" s="11" t="str">
        <f>"Symptome"</f>
        <v>Symptome</v>
      </c>
      <c r="M324" s="11">
        <f>IFERROR(VLOOKUP(Tabelle3[[#This Row],[Artikelnr.]],Kennzahlen!S:U,3,FALSE)*Tabelle3[[#This Row],[Menge]],"0")</f>
        <v>0.28000000000000003</v>
      </c>
      <c r="N324" s="14" t="str">
        <f>Eintragen!A324</f>
        <v>BU4</v>
      </c>
      <c r="O324" s="16">
        <f>Eintragen!B324</f>
        <v>29500957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Verkauf</v>
      </c>
      <c r="B325" s="12">
        <f>Eintragen!C325</f>
        <v>70.400000000000006</v>
      </c>
      <c r="C325" s="13">
        <f>Tabelle1[[#This Row],[Datum]]</f>
        <v>44440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5" s="14" t="str">
        <f>IFERROR(VLOOKUP(Tabelle3[[#This Row],[Artikelnr.]],Artikel!A:C,3,FALSE),Tabelle3[[#This Row],[Artikelnr.]])</f>
        <v>VOS SKZ AMM Geräuchert</v>
      </c>
      <c r="F325" s="11" t="str">
        <f>VLOOKUP(Eintragen!D325,'Liste Gründe'!A:D,2,FALSE)</f>
        <v>Schimmel</v>
      </c>
      <c r="G325" s="13" t="str">
        <f>IF(ISBLANK(Eintragen!F325),VLOOKUP(Tabelle3[[#This Row],[Grund Ziffer]],'Liste Gründe'!A:D,3,FALSE),Eintragen!F325)</f>
        <v>keinen Abnehmer/kein Schälpersonal</v>
      </c>
      <c r="H325" s="11" t="str">
        <f>IF(ISBLANK(Tabelle1[[#This Row],[noch genauer]]),"-",Tabelle1[[#This Row],[noch genauer]])</f>
        <v>keinen Abnehmer/Schälen</v>
      </c>
      <c r="I325" s="14">
        <f>_xlfn.ISOWEEKNUM(C325)</f>
        <v>35</v>
      </c>
      <c r="J325" s="11" t="str">
        <f>"Produkte"</f>
        <v>Produkte</v>
      </c>
      <c r="K325" s="11" t="str">
        <f>"BUs"</f>
        <v>BUs</v>
      </c>
      <c r="L325" s="11" t="str">
        <f>"Symptome"</f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Verkauf</v>
      </c>
      <c r="O325" s="16">
        <f>Eintragen!B325</f>
        <v>29500963</v>
      </c>
      <c r="P325" s="15">
        <f>Eintragen!D325</f>
        <v>12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BU4</v>
      </c>
      <c r="B326" s="12">
        <f>Eintragen!C326</f>
        <v>24</v>
      </c>
      <c r="C326" s="13">
        <f>Tabelle1[[#This Row],[Datum]]</f>
        <v>44439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BIOLAND-RINGELB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keinen Verwendungszweck</v>
      </c>
      <c r="H326" s="11" t="str">
        <f>IF(ISBLANK(Tabelle1[[#This Row],[noch genauer]]),"-",Tabelle1[[#This Row],[noch genauer]])</f>
        <v>&lt;50kg/Monat</v>
      </c>
      <c r="I326" s="14">
        <f>_xlfn.ISOWEEKNUM(C326)</f>
        <v>35</v>
      </c>
      <c r="J326" s="11" t="str">
        <f>"Produkte"</f>
        <v>Produkte</v>
      </c>
      <c r="K326" s="11" t="str">
        <f>"BUs"</f>
        <v>BUs</v>
      </c>
      <c r="L326" s="11" t="str">
        <f>"Symptome"</f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BU4</v>
      </c>
      <c r="O326" s="16">
        <f>Eintragen!B326</f>
        <v>29500966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BU1</v>
      </c>
      <c r="B327" s="12">
        <f>Eintragen!C327</f>
        <v>31</v>
      </c>
      <c r="C327" s="13">
        <f>Tabelle1[[#This Row],[Datum]]</f>
        <v>44442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Rest</v>
      </c>
      <c r="H327" s="11" t="str">
        <f>IF(ISBLANK(Tabelle1[[#This Row],[noch genauer]]),"-",Tabelle1[[#This Row],[noch genauer]])</f>
        <v>stehen geblieben / übersehen</v>
      </c>
      <c r="I327" s="14">
        <f>_xlfn.ISOWEEKNUM(C327)</f>
        <v>35</v>
      </c>
      <c r="J327" s="11" t="str">
        <f>"Produkte"</f>
        <v>Produkte</v>
      </c>
      <c r="K327" s="11" t="str">
        <f>"BUs"</f>
        <v>BUs</v>
      </c>
      <c r="L327" s="11" t="str">
        <f>"Symptome"</f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15</v>
      </c>
      <c r="C328" s="13">
        <f>Tabelle1[[#This Row],[Datum]]</f>
        <v>44445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Rest</v>
      </c>
      <c r="H328" s="11" t="str">
        <f>IF(ISBLANK(Tabelle1[[#This Row],[noch genauer]]),"-",Tabelle1[[#This Row],[noch genauer]])</f>
        <v>stehen geblieben / übersehen</v>
      </c>
      <c r="I328" s="14">
        <f>_xlfn.ISOWEEKNUM(C328)</f>
        <v>36</v>
      </c>
      <c r="J328" s="11" t="str">
        <f>"Produkte"</f>
        <v>Produkte</v>
      </c>
      <c r="K328" s="11" t="str">
        <f>"BUs"</f>
        <v>BUs</v>
      </c>
      <c r="L328" s="11" t="str">
        <f>"Symptome"</f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Schmelze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BU3</v>
      </c>
      <c r="B329" s="12">
        <f>Eintragen!C329</f>
        <v>20</v>
      </c>
      <c r="C329" s="13">
        <f>Tabelle1[[#This Row],[Datum]]</f>
        <v>44481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9" s="14" t="str">
        <f>IFERROR(VLOOKUP(Tabelle3[[#This Row],[Artikelnr.]],Artikel!A:C,3,FALSE),Tabelle3[[#This Row],[Artikelnr.]])</f>
        <v>ABS BERGK BERGLANDMILCH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Enstücke</v>
      </c>
      <c r="I329" s="14">
        <f>_xlfn.ISOWEEKNUM(C329)</f>
        <v>41</v>
      </c>
      <c r="J329" s="11" t="str">
        <f>"Produkte"</f>
        <v>Produkte</v>
      </c>
      <c r="K329" s="11" t="str">
        <f>"BUs"</f>
        <v>BUs</v>
      </c>
      <c r="L329" s="11" t="str">
        <f>"Symptome"</f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BU3</v>
      </c>
      <c r="O329" s="16">
        <f>Eintragen!B329</f>
        <v>29500967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11.2</v>
      </c>
      <c r="C330" s="13">
        <f>Tabelle1[[#This Row],[Datum]]</f>
        <v>44494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30" s="14" t="str">
        <f>IFERROR(VLOOKUP(Tabelle3[[#This Row],[Artikelnr.]],Artikel!A:C,3,FALSE),Tabelle3[[#This Row],[Artikelnr.]])</f>
        <v>ABS Bergkräuterkäse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Schimmel</v>
      </c>
      <c r="H330" s="11" t="str">
        <f>IF(ISBLANK(Tabelle1[[#This Row],[noch genauer]]),"-",Tabelle1[[#This Row],[noch genauer]])</f>
        <v>-</v>
      </c>
      <c r="I330" s="14">
        <f>_xlfn.ISOWEEKNUM(C330)</f>
        <v>43</v>
      </c>
      <c r="J330" s="11" t="str">
        <f>"Produkte"</f>
        <v>Produkte</v>
      </c>
      <c r="K330" s="11" t="str">
        <f>"BUs"</f>
        <v>BUs</v>
      </c>
      <c r="L330" s="11" t="str">
        <f>"Symptome"</f>
        <v>Symptome</v>
      </c>
      <c r="M330" s="11">
        <f>IFERROR(VLOOKUP(Tabelle3[[#This Row],[Artikelnr.]],Kennzahlen!S:U,3,FALSE)*Tabelle3[[#This Row],[Menge]],"0")</f>
        <v>11.2</v>
      </c>
      <c r="N330" s="14" t="str">
        <f>Eintragen!A330</f>
        <v>L33</v>
      </c>
      <c r="O330" s="16">
        <f>Eintragen!B330</f>
        <v>29501000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BU3</v>
      </c>
      <c r="B331" s="12">
        <f>Eintragen!C331</f>
        <v>16</v>
      </c>
      <c r="C331" s="13">
        <f>Tabelle1[[#This Row],[Datum]]</f>
        <v>44475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>_xlfn.ISOWEEKNUM(C331)</f>
        <v>40</v>
      </c>
      <c r="J331" s="11" t="str">
        <f>"Produkte"</f>
        <v>Produkte</v>
      </c>
      <c r="K331" s="11" t="str">
        <f>"BUs"</f>
        <v>BUs</v>
      </c>
      <c r="L331" s="11" t="str">
        <f>"Symptome"</f>
        <v>Symptome</v>
      </c>
      <c r="M331" s="11">
        <f>IFERROR(VLOOKUP(Tabelle3[[#This Row],[Artikelnr.]],Kennzahlen!S:U,3,FALSE)*Tabelle3[[#This Row],[Menge]],"0")</f>
        <v>16</v>
      </c>
      <c r="N331" s="14" t="str">
        <f>Eintragen!A331</f>
        <v>L33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10</v>
      </c>
      <c r="C332" s="13">
        <f>Tabelle1[[#This Row],[Datum]]</f>
        <v>44491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Bunter Pfeffer 50%</v>
      </c>
      <c r="F332" s="11" t="str">
        <f>VLOOKUP(Eintragen!D332,'Liste Gründe'!A:D,2,FALSE)</f>
        <v>Schimmel</v>
      </c>
      <c r="G332" s="13" t="str">
        <f>IF(ISBLANK(Eintragen!F332),VLOOKUP(Tabelle3[[#This Row],[Grund Ziffer]],'Liste Gründe'!A:D,3,FALSE),Eintragen!F332)</f>
        <v>Schimmel</v>
      </c>
      <c r="H332" s="11" t="str">
        <f>IF(ISBLANK(Tabelle1[[#This Row],[noch genauer]]),"-",Tabelle1[[#This Row],[noch genauer]])</f>
        <v>-</v>
      </c>
      <c r="I332" s="14">
        <f>_xlfn.ISOWEEKNUM(C332)</f>
        <v>42</v>
      </c>
      <c r="J332" s="11" t="str">
        <f>"Produkte"</f>
        <v>Produkte</v>
      </c>
      <c r="K332" s="11" t="str">
        <f>"BUs"</f>
        <v>BUs</v>
      </c>
      <c r="L332" s="11" t="str">
        <f>"Symptome"</f>
        <v>Symptome</v>
      </c>
      <c r="M332" s="11">
        <f>IFERROR(VLOOKUP(Tabelle3[[#This Row],[Artikelnr.]],Kennzahlen!S:U,3,FALSE)*Tabelle3[[#This Row],[Menge]],"0")</f>
        <v>10</v>
      </c>
      <c r="N332" s="14" t="str">
        <f>Eintragen!A332</f>
        <v>RWV</v>
      </c>
      <c r="O332" s="16">
        <f>Eintragen!B332</f>
        <v>29501002</v>
      </c>
      <c r="P332" s="15">
        <f>Eintragen!D332</f>
        <v>12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BU3</v>
      </c>
      <c r="B333" s="12">
        <f>Eintragen!C333</f>
        <v>240</v>
      </c>
      <c r="C333" s="13">
        <f>Tabelle1[[#This Row],[Datum]]</f>
        <v>44477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>_xlfn.ISOWEEKNUM(C333)</f>
        <v>40</v>
      </c>
      <c r="J333" s="11" t="str">
        <f>"Produkte"</f>
        <v>Produkte</v>
      </c>
      <c r="K333" s="11" t="str">
        <f>"BUs"</f>
        <v>BUs</v>
      </c>
      <c r="L333" s="11" t="str">
        <f>"Symptome"</f>
        <v>Symptome</v>
      </c>
      <c r="M333" s="11">
        <f>IFERROR(VLOOKUP(Tabelle3[[#This Row],[Artikelnr.]],Kennzahlen!S:U,3,FALSE)*Tabelle3[[#This Row],[Menge]],"0")</f>
        <v>240</v>
      </c>
      <c r="N333" s="14" t="str">
        <f>Eintragen!A333</f>
        <v>L33</v>
      </c>
      <c r="O333" s="16">
        <f>Eintragen!B333</f>
        <v>29501003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BU3</v>
      </c>
      <c r="B334" s="12">
        <f>Eintragen!C334</f>
        <v>241</v>
      </c>
      <c r="C334" s="13">
        <f>Tabelle1[[#This Row],[Datum]]</f>
        <v>44431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Maschinenabfall</v>
      </c>
      <c r="H334" s="11" t="str">
        <f>IF(ISBLANK(Tabelle1[[#This Row],[noch genauer]]),"-",Tabelle1[[#This Row],[noch genauer]])</f>
        <v>nicht eindeutig</v>
      </c>
      <c r="I334" s="14">
        <f>_xlfn.ISOWEEKNUM(C334)</f>
        <v>34</v>
      </c>
      <c r="J334" s="11" t="str">
        <f>"Produkte"</f>
        <v>Produkte</v>
      </c>
      <c r="K334" s="11" t="str">
        <f>"BUs"</f>
        <v>BUs</v>
      </c>
      <c r="L334" s="11" t="str">
        <f>"Symptome"</f>
        <v>Symptome</v>
      </c>
      <c r="M334" s="11">
        <f>IFERROR(VLOOKUP(Tabelle3[[#This Row],[Artikelnr.]],Kennzahlen!S:U,3,FALSE)*Tabelle3[[#This Row],[Menge]],"0")</f>
        <v>241</v>
      </c>
      <c r="N334" s="14" t="str">
        <f>Eintragen!A334</f>
        <v>L33</v>
      </c>
      <c r="O334" s="16">
        <f>Eintragen!B334</f>
        <v>29501003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BU3</v>
      </c>
      <c r="B335" s="12">
        <f>Eintragen!C335</f>
        <v>150</v>
      </c>
      <c r="C335" s="13">
        <f>Tabelle1[[#This Row],[Datum]]</f>
        <v>44459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keine weitere Verwendung</v>
      </c>
      <c r="I335" s="14">
        <f>_xlfn.ISOWEEKNUM(C335)</f>
        <v>38</v>
      </c>
      <c r="J335" s="11" t="str">
        <f>"Produkte"</f>
        <v>Produkte</v>
      </c>
      <c r="K335" s="11" t="str">
        <f>"BUs"</f>
        <v>BUs</v>
      </c>
      <c r="L335" s="11" t="str">
        <f>"Symptome"</f>
        <v>Symptome</v>
      </c>
      <c r="M335" s="11">
        <f>IFERROR(VLOOKUP(Tabelle3[[#This Row],[Artikelnr.]],Kennzahlen!S:U,3,FALSE)*Tabelle3[[#This Row],[Menge]],"0")</f>
        <v>150</v>
      </c>
      <c r="N335" s="14" t="str">
        <f>Eintragen!A335</f>
        <v>L33</v>
      </c>
      <c r="O335" s="16">
        <f>Eintragen!B335</f>
        <v>29501003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BU3</v>
      </c>
      <c r="B336" s="12">
        <f>Eintragen!C336</f>
        <v>148</v>
      </c>
      <c r="C336" s="13">
        <f>Tabelle1[[#This Row],[Datum]]</f>
        <v>44452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keine weitere Verwendung</v>
      </c>
      <c r="I336" s="14">
        <f>_xlfn.ISOWEEKNUM(C336)</f>
        <v>37</v>
      </c>
      <c r="J336" s="11" t="str">
        <f>"Produkte"</f>
        <v>Produkte</v>
      </c>
      <c r="K336" s="11" t="str">
        <f>"BUs"</f>
        <v>BUs</v>
      </c>
      <c r="L336" s="11" t="str">
        <f>"Symptome"</f>
        <v>Symptome</v>
      </c>
      <c r="M336" s="11">
        <f>IFERROR(VLOOKUP(Tabelle3[[#This Row],[Artikelnr.]],Kennzahlen!S:U,3,FALSE)*Tabelle3[[#This Row],[Menge]],"0")</f>
        <v>148</v>
      </c>
      <c r="N336" s="14" t="str">
        <f>Eintragen!A336</f>
        <v>L33</v>
      </c>
      <c r="O336" s="16">
        <f>Eintragen!B336</f>
        <v>29501003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BU3</v>
      </c>
      <c r="B337" s="12">
        <f>Eintragen!C337</f>
        <v>145</v>
      </c>
      <c r="C337" s="13">
        <f>Tabelle1[[#This Row],[Datum]]</f>
        <v>44442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keine weitere Verwendung</v>
      </c>
      <c r="I337" s="14">
        <f>_xlfn.ISOWEEKNUM(C337)</f>
        <v>35</v>
      </c>
      <c r="J337" s="11" t="str">
        <f>"Produkte"</f>
        <v>Produkte</v>
      </c>
      <c r="K337" s="11" t="str">
        <f>"BUs"</f>
        <v>BUs</v>
      </c>
      <c r="L337" s="11" t="str">
        <f>"Symptome"</f>
        <v>Symptome</v>
      </c>
      <c r="M337" s="11">
        <f>IFERROR(VLOOKUP(Tabelle3[[#This Row],[Artikelnr.]],Kennzahlen!S:U,3,FALSE)*Tabelle3[[#This Row],[Menge]],"0")</f>
        <v>145</v>
      </c>
      <c r="N337" s="14" t="str">
        <f>Eintragen!A337</f>
        <v>L33</v>
      </c>
      <c r="O337" s="16">
        <f>Eintragen!B337</f>
        <v>29501003</v>
      </c>
      <c r="P337" s="15">
        <f>Eintragen!D337</f>
        <v>10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BU3</v>
      </c>
      <c r="B338" s="12">
        <f>Eintragen!C338</f>
        <v>143</v>
      </c>
      <c r="C338" s="13">
        <f>Tabelle1[[#This Row],[Datum]]</f>
        <v>44435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keine weitere Verwendung</v>
      </c>
      <c r="I338" s="14">
        <f>_xlfn.ISOWEEKNUM(C338)</f>
        <v>34</v>
      </c>
      <c r="J338" s="11" t="str">
        <f>"Produkte"</f>
        <v>Produkte</v>
      </c>
      <c r="K338" s="11" t="str">
        <f>"BUs"</f>
        <v>BUs</v>
      </c>
      <c r="L338" s="11" t="str">
        <f>"Symptome"</f>
        <v>Symptome</v>
      </c>
      <c r="M338" s="11">
        <f>IFERROR(VLOOKUP(Tabelle3[[#This Row],[Artikelnr.]],Kennzahlen!S:U,3,FALSE)*Tabelle3[[#This Row],[Menge]],"0")</f>
        <v>143</v>
      </c>
      <c r="N338" s="14" t="str">
        <f>Eintragen!A338</f>
        <v>L33</v>
      </c>
      <c r="O338" s="16">
        <f>Eintragen!B338</f>
        <v>29501003</v>
      </c>
      <c r="P338" s="15">
        <f>Eintragen!D338</f>
        <v>10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BU3</v>
      </c>
      <c r="B339" s="12">
        <f>Eintragen!C339</f>
        <v>138</v>
      </c>
      <c r="C339" s="13">
        <f>Tabelle1[[#This Row],[Datum]]</f>
        <v>44445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keine weitere Verwendung</v>
      </c>
      <c r="I339" s="14">
        <f>_xlfn.ISOWEEKNUM(C339)</f>
        <v>36</v>
      </c>
      <c r="J339" s="11" t="str">
        <f>"Produkte"</f>
        <v>Produkte</v>
      </c>
      <c r="K339" s="11" t="str">
        <f>"BUs"</f>
        <v>BUs</v>
      </c>
      <c r="L339" s="11" t="str">
        <f>"Symptome"</f>
        <v>Symptome</v>
      </c>
      <c r="M339" s="11">
        <f>IFERROR(VLOOKUP(Tabelle3[[#This Row],[Artikelnr.]],Kennzahlen!S:U,3,FALSE)*Tabelle3[[#This Row],[Menge]],"0")</f>
        <v>138</v>
      </c>
      <c r="N339" s="14" t="str">
        <f>Eintragen!A339</f>
        <v>L33</v>
      </c>
      <c r="O339" s="16">
        <f>Eintragen!B339</f>
        <v>29501003</v>
      </c>
      <c r="P339" s="15">
        <f>Eintragen!D339</f>
        <v>10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BU3</v>
      </c>
      <c r="B340" s="12">
        <f>Eintragen!C340</f>
        <v>117</v>
      </c>
      <c r="C340" s="13">
        <f>Tabelle1[[#This Row],[Datum]]</f>
        <v>44466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keine weitere Verwendung</v>
      </c>
      <c r="I340" s="14">
        <f>_xlfn.ISOWEEKNUM(C340)</f>
        <v>39</v>
      </c>
      <c r="J340" s="11" t="str">
        <f>"Produkte"</f>
        <v>Produkte</v>
      </c>
      <c r="K340" s="11" t="str">
        <f>"BUs"</f>
        <v>BUs</v>
      </c>
      <c r="L340" s="11" t="str">
        <f>"Symptome"</f>
        <v>Symptome</v>
      </c>
      <c r="M340" s="11">
        <f>IFERROR(VLOOKUP(Tabelle3[[#This Row],[Artikelnr.]],Kennzahlen!S:U,3,FALSE)*Tabelle3[[#This Row],[Menge]],"0")</f>
        <v>117</v>
      </c>
      <c r="N340" s="14" t="str">
        <f>Eintragen!A340</f>
        <v>L33</v>
      </c>
      <c r="O340" s="16">
        <f>Eintragen!B340</f>
        <v>29501003</v>
      </c>
      <c r="P340" s="15">
        <f>Eintragen!D340</f>
        <v>10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105</v>
      </c>
      <c r="C341" s="13">
        <f>Tabelle1[[#This Row],[Datum]]</f>
        <v>44456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keine weitere Verwendung</v>
      </c>
      <c r="I341" s="14">
        <f>_xlfn.ISOWEEKNUM(C341)</f>
        <v>37</v>
      </c>
      <c r="J341" s="11" t="str">
        <f>"Produkte"</f>
        <v>Produkte</v>
      </c>
      <c r="K341" s="11" t="str">
        <f>"BUs"</f>
        <v>BUs</v>
      </c>
      <c r="L341" s="11" t="str">
        <f>"Symptome"</f>
        <v>Symptome</v>
      </c>
      <c r="M341" s="11">
        <f>IFERROR(VLOOKUP(Tabelle3[[#This Row],[Artikelnr.]],Kennzahlen!S:U,3,FALSE)*Tabelle3[[#This Row],[Menge]],"0")</f>
        <v>105</v>
      </c>
      <c r="N341" s="14" t="str">
        <f>Eintragen!A341</f>
        <v>L33</v>
      </c>
      <c r="O341" s="16">
        <f>Eintragen!B341</f>
        <v>29501003</v>
      </c>
      <c r="P341" s="15">
        <f>Eintragen!D341</f>
        <v>10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86</v>
      </c>
      <c r="C342" s="13">
        <f>Tabelle1[[#This Row],[Datum]]</f>
        <v>44438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keine weitere Verwendung</v>
      </c>
      <c r="I342" s="14">
        <f>_xlfn.ISOWEEKNUM(C342)</f>
        <v>35</v>
      </c>
      <c r="J342" s="11" t="str">
        <f>"Produkte"</f>
        <v>Produkte</v>
      </c>
      <c r="K342" s="11" t="str">
        <f>"BUs"</f>
        <v>BUs</v>
      </c>
      <c r="L342" s="11" t="str">
        <f>"Symptome"</f>
        <v>Symptome</v>
      </c>
      <c r="M342" s="11">
        <f>IFERROR(VLOOKUP(Tabelle3[[#This Row],[Artikelnr.]],Kennzahlen!S:U,3,FALSE)*Tabelle3[[#This Row],[Menge]],"0")</f>
        <v>86</v>
      </c>
      <c r="N342" s="14" t="str">
        <f>Eintragen!A342</f>
        <v>L33</v>
      </c>
      <c r="O342" s="16">
        <f>Eintragen!B342</f>
        <v>29501003</v>
      </c>
      <c r="P342" s="15">
        <f>Eintragen!D342</f>
        <v>10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BU3</v>
      </c>
      <c r="B343" s="12">
        <f>Eintragen!C343</f>
        <v>17</v>
      </c>
      <c r="C343" s="13">
        <f>Tabelle1[[#This Row],[Datum]]</f>
        <v>44431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keine weitere Verwendung</v>
      </c>
      <c r="I343" s="14">
        <f>_xlfn.ISOWEEKNUM(C343)</f>
        <v>34</v>
      </c>
      <c r="J343" s="11" t="str">
        <f>"Produkte"</f>
        <v>Produkte</v>
      </c>
      <c r="K343" s="11" t="str">
        <f>"BUs"</f>
        <v>BUs</v>
      </c>
      <c r="L343" s="11" t="str">
        <f>"Symptome"</f>
        <v>Symptome</v>
      </c>
      <c r="M343" s="11">
        <f>IFERROR(VLOOKUP(Tabelle3[[#This Row],[Artikelnr.]],Kennzahlen!S:U,3,FALSE)*Tabelle3[[#This Row],[Menge]],"0")</f>
        <v>17</v>
      </c>
      <c r="N343" s="14" t="str">
        <f>Eintragen!A343</f>
        <v>L33</v>
      </c>
      <c r="O343" s="16">
        <f>Eintragen!B343</f>
        <v>29501003</v>
      </c>
      <c r="P343" s="15">
        <f>Eintragen!D343</f>
        <v>10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117</v>
      </c>
      <c r="C344" s="13">
        <f>Tabelle1[[#This Row],[Datum]]</f>
        <v>44473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keinen Verwendungszweck</v>
      </c>
      <c r="G344" s="13" t="str">
        <f>IF(ISBLANK(Eintragen!F344),VLOOKUP(Tabelle3[[#This Row],[Grund Ziffer]],'Liste Gründe'!A:D,3,FALSE),Eintragen!F344)</f>
        <v>Keinen Einsatz in aktuelle Produkte</v>
      </c>
      <c r="H344" s="11" t="str">
        <f>IF(ISBLANK(Tabelle1[[#This Row],[noch genauer]]),"-",Tabelle1[[#This Row],[noch genauer]])</f>
        <v>-</v>
      </c>
      <c r="I344" s="14">
        <f>_xlfn.ISOWEEKNUM(C344)</f>
        <v>40</v>
      </c>
      <c r="J344" s="11" t="str">
        <f>"Produkte"</f>
        <v>Produkte</v>
      </c>
      <c r="K344" s="11" t="str">
        <f>"BUs"</f>
        <v>BUs</v>
      </c>
      <c r="L344" s="11" t="str">
        <f>"Symptome"</f>
        <v>Symptome</v>
      </c>
      <c r="M344" s="11">
        <f>IFERROR(VLOOKUP(Tabelle3[[#This Row],[Artikelnr.]],Kennzahlen!S:U,3,FALSE)*Tabelle3[[#This Row],[Menge]],"0")</f>
        <v>117</v>
      </c>
      <c r="N344" s="14" t="str">
        <f>Eintragen!A344</f>
        <v>L33</v>
      </c>
      <c r="O344" s="16">
        <f>Eintragen!B344</f>
        <v>29501003</v>
      </c>
      <c r="P344" s="15">
        <f>Eintragen!D344</f>
        <v>61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BU2</v>
      </c>
      <c r="B345" s="12">
        <f>Eintragen!C345</f>
        <v>146</v>
      </c>
      <c r="C345" s="13">
        <f>Tabelle1[[#This Row],[Datum]]</f>
        <v>44487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Schimmel</v>
      </c>
      <c r="G345" s="13" t="str">
        <f>IF(ISBLANK(Eintragen!F345),VLOOKUP(Tabelle3[[#This Row],[Grund Ziffer]],'Liste Gründe'!A:D,3,FALSE),Eintragen!F345)</f>
        <v>Schimmel</v>
      </c>
      <c r="H345" s="11" t="str">
        <f>IF(ISBLANK(Tabelle1[[#This Row],[noch genauer]]),"-",Tabelle1[[#This Row],[noch genauer]])</f>
        <v>-</v>
      </c>
      <c r="I345" s="14">
        <f>_xlfn.ISOWEEKNUM(C345)</f>
        <v>42</v>
      </c>
      <c r="J345" s="11" t="str">
        <f>"Produkte"</f>
        <v>Produkte</v>
      </c>
      <c r="K345" s="11" t="str">
        <f>"BUs"</f>
        <v>BUs</v>
      </c>
      <c r="L345" s="11" t="str">
        <f>"Symptome"</f>
        <v>Symptome</v>
      </c>
      <c r="M345" s="11">
        <f>IFERROR(VLOOKUP(Tabelle3[[#This Row],[Artikelnr.]],Kennzahlen!S:U,3,FALSE)*Tabelle3[[#This Row],[Menge]],"0")</f>
        <v>146</v>
      </c>
      <c r="N345" s="14" t="str">
        <f>Eintragen!A345</f>
        <v>BU2</v>
      </c>
      <c r="O345" s="16">
        <f>Eintragen!B345</f>
        <v>29501003</v>
      </c>
      <c r="P345" s="15">
        <f>Eintragen!D345</f>
        <v>12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>_xlfn.ISOWEEKNUM(C346)</f>
        <v>42</v>
      </c>
      <c r="J346" s="11" t="str">
        <f>"Produkte"</f>
        <v>Produkte</v>
      </c>
      <c r="K346" s="11" t="str">
        <f>"BUs"</f>
        <v>BUs</v>
      </c>
      <c r="L346" s="11" t="str">
        <f>"Symptome"</f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BU3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BU1</v>
      </c>
      <c r="B347" s="12">
        <f>Eintragen!C347</f>
        <v>51</v>
      </c>
      <c r="C347" s="13">
        <f>Tabelle1[[#This Row],[Datum]]</f>
        <v>44489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CHED-PF-KRÄUK gemis</v>
      </c>
      <c r="F347" s="11" t="str">
        <f>VLOOKUP(Eintragen!D347,'Liste Gründe'!A:D,2,FALSE)</f>
        <v>Linienbezogen</v>
      </c>
      <c r="G347" s="13" t="str">
        <f>IF(ISBLANK(Eintragen!F347),VLOOKUP(Tabelle3[[#This Row],[Grund Ziffer]],'Liste Gründe'!A:D,3,FALSE),Eintragen!F347)</f>
        <v>gemischtes Produkt</v>
      </c>
      <c r="H347" s="11" t="str">
        <f>IF(ISBLANK(Tabelle1[[#This Row],[noch genauer]]),"-",Tabelle1[[#This Row],[noch genauer]])</f>
        <v>-</v>
      </c>
      <c r="I347" s="14">
        <f>_xlfn.ISOWEEKNUM(C347)</f>
        <v>42</v>
      </c>
      <c r="J347" s="11" t="str">
        <f>"Produkte"</f>
        <v>Produkte</v>
      </c>
      <c r="K347" s="11" t="str">
        <f>"BUs"</f>
        <v>BUs</v>
      </c>
      <c r="L347" s="11" t="str">
        <f>"Symptome"</f>
        <v>Symptome</v>
      </c>
      <c r="M347" s="11">
        <f>IFERROR(VLOOKUP(Tabelle3[[#This Row],[Artikelnr.]],Kennzahlen!S:U,3,FALSE)*Tabelle3[[#This Row],[Menge]],"0")</f>
        <v>51</v>
      </c>
      <c r="N347" s="14" t="str">
        <f>Eintragen!A347</f>
        <v>Schmelze</v>
      </c>
      <c r="O347" s="16">
        <f>Eintragen!B347</f>
        <v>29501003</v>
      </c>
      <c r="P347" s="15">
        <f>Eintragen!D347</f>
        <v>81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41</v>
      </c>
      <c r="C348" s="13">
        <f>Tabelle1[[#This Row],[Datum]]</f>
        <v>44439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>_xlfn.ISOWEEKNUM(C348)</f>
        <v>35</v>
      </c>
      <c r="J348" s="11" t="str">
        <f>"Produkte"</f>
        <v>Produkte</v>
      </c>
      <c r="K348" s="11" t="str">
        <f>"BUs"</f>
        <v>BUs</v>
      </c>
      <c r="L348" s="11" t="str">
        <f>"Symptome"</f>
        <v>Symptome</v>
      </c>
      <c r="M348" s="11">
        <f>IFERROR(VLOOKUP(Tabelle3[[#This Row],[Artikelnr.]],Kennzahlen!S:U,3,FALSE)*Tabelle3[[#This Row],[Menge]],"0")</f>
        <v>61.5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BU4</v>
      </c>
      <c r="B349" s="12">
        <f>Eintragen!C349</f>
        <v>46</v>
      </c>
      <c r="C349" s="13">
        <f>Tabelle1[[#This Row],[Datum]]</f>
        <v>44445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>_xlfn.ISOWEEKNUM(C349)</f>
        <v>36</v>
      </c>
      <c r="J349" s="11" t="str">
        <f>"Produkte"</f>
        <v>Produkte</v>
      </c>
      <c r="K349" s="11" t="str">
        <f>"BUs"</f>
        <v>BUs</v>
      </c>
      <c r="L349" s="11" t="str">
        <f>"Symptome"</f>
        <v>Symptome</v>
      </c>
      <c r="M349" s="11">
        <f>IFERROR(VLOOKUP(Tabelle3[[#This Row],[Artikelnr.]],Kennzahlen!S:U,3,FALSE)*Tabelle3[[#This Row],[Menge]],"0")</f>
        <v>69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>_xlfn.ISOWEEKNUM(C350)</f>
        <v>36</v>
      </c>
      <c r="J350" s="11" t="str">
        <f>"Produkte"</f>
        <v>Produkte</v>
      </c>
      <c r="K350" s="11" t="str">
        <f>"BUs"</f>
        <v>BUs</v>
      </c>
      <c r="L350" s="11" t="str">
        <f>"Symptome"</f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BU4</v>
      </c>
      <c r="B351" s="12">
        <f>Eintragen!C351</f>
        <v>7</v>
      </c>
      <c r="C351" s="13">
        <f>Tabelle1[[#This Row],[Datum]]</f>
        <v>44449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>_xlfn.ISOWEEKNUM(C351)</f>
        <v>36</v>
      </c>
      <c r="J351" s="11" t="str">
        <f>"Produkte"</f>
        <v>Produkte</v>
      </c>
      <c r="K351" s="11" t="str">
        <f>"BUs"</f>
        <v>BUs</v>
      </c>
      <c r="L351" s="11" t="str">
        <f>"Symptome"</f>
        <v>Symptome</v>
      </c>
      <c r="M351" s="11">
        <f>IFERROR(VLOOKUP(Tabelle3[[#This Row],[Artikelnr.]],Kennzahlen!S:U,3,FALSE)*Tabelle3[[#This Row],[Menge]],"0")</f>
        <v>10.5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BU4</v>
      </c>
      <c r="B352" s="12">
        <f>Eintragen!C352</f>
        <v>6</v>
      </c>
      <c r="C352" s="13">
        <f>Tabelle1[[#This Row],[Datum]]</f>
        <v>44453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>_xlfn.ISOWEEKNUM(C352)</f>
        <v>37</v>
      </c>
      <c r="J352" s="11" t="str">
        <f>"Produkte"</f>
        <v>Produkte</v>
      </c>
      <c r="K352" s="11" t="str">
        <f>"BUs"</f>
        <v>BUs</v>
      </c>
      <c r="L352" s="11" t="str">
        <f>"Symptome"</f>
        <v>Symptome</v>
      </c>
      <c r="M352" s="11">
        <f>IFERROR(VLOOKUP(Tabelle3[[#This Row],[Artikelnr.]],Kennzahlen!S:U,3,FALSE)*Tabelle3[[#This Row],[Menge]],"0")</f>
        <v>9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BU4</v>
      </c>
      <c r="B353" s="12">
        <f>Eintragen!C353</f>
        <v>3</v>
      </c>
      <c r="C353" s="13">
        <f>Tabelle1[[#This Row],[Datum]]</f>
        <v>44454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>_xlfn.ISOWEEKNUM(C353)</f>
        <v>37</v>
      </c>
      <c r="J353" s="11" t="str">
        <f>"Produkte"</f>
        <v>Produkte</v>
      </c>
      <c r="K353" s="11" t="str">
        <f>"BUs"</f>
        <v>BUs</v>
      </c>
      <c r="L353" s="11" t="str">
        <f>"Symptome"</f>
        <v>Symptome</v>
      </c>
      <c r="M353" s="11">
        <f>IFERROR(VLOOKUP(Tabelle3[[#This Row],[Artikelnr.]],Kennzahlen!S:U,3,FALSE)*Tabelle3[[#This Row],[Menge]],"0")</f>
        <v>4.5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BU4</v>
      </c>
      <c r="B354" s="12">
        <f>Eintragen!C354</f>
        <v>9</v>
      </c>
      <c r="C354" s="13">
        <f>Tabelle1[[#This Row],[Datum]]</f>
        <v>44462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>_xlfn.ISOWEEKNUM(C354)</f>
        <v>38</v>
      </c>
      <c r="J354" s="11" t="str">
        <f>"Produkte"</f>
        <v>Produkte</v>
      </c>
      <c r="K354" s="11" t="str">
        <f>"BUs"</f>
        <v>BUs</v>
      </c>
      <c r="L354" s="11" t="str">
        <f>"Symptome"</f>
        <v>Symptome</v>
      </c>
      <c r="M354" s="11">
        <f>IFERROR(VLOOKUP(Tabelle3[[#This Row],[Artikelnr.]],Kennzahlen!S:U,3,FALSE)*Tabelle3[[#This Row],[Menge]],"0")</f>
        <v>13.5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BU4</v>
      </c>
      <c r="B355" s="12">
        <f>Eintragen!C355</f>
        <v>3</v>
      </c>
      <c r="C355" s="13">
        <f>Tabelle1[[#This Row],[Datum]]</f>
        <v>44467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>_xlfn.ISOWEEKNUM(C355)</f>
        <v>39</v>
      </c>
      <c r="J355" s="11" t="str">
        <f>"Produkte"</f>
        <v>Produkte</v>
      </c>
      <c r="K355" s="11" t="str">
        <f>"BUs"</f>
        <v>BUs</v>
      </c>
      <c r="L355" s="11" t="str">
        <f>"Symptome"</f>
        <v>Symptome</v>
      </c>
      <c r="M355" s="11">
        <f>IFERROR(VLOOKUP(Tabelle3[[#This Row],[Artikelnr.]],Kennzahlen!S:U,3,FALSE)*Tabelle3[[#This Row],[Menge]],"0")</f>
        <v>4.5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BU4</v>
      </c>
      <c r="B356" s="12">
        <f>Eintragen!C356</f>
        <v>7</v>
      </c>
      <c r="C356" s="13">
        <f>Tabelle1[[#This Row],[Datum]]</f>
        <v>44468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keinen Verwendungszweck</v>
      </c>
      <c r="H356" s="11" t="str">
        <f>IF(ISBLANK(Tabelle1[[#This Row],[noch genauer]]),"-",Tabelle1[[#This Row],[noch genauer]])</f>
        <v>&lt;300kg/Monat</v>
      </c>
      <c r="I356" s="14">
        <f>_xlfn.ISOWEEKNUM(C356)</f>
        <v>39</v>
      </c>
      <c r="J356" s="11" t="str">
        <f>"Produkte"</f>
        <v>Produkte</v>
      </c>
      <c r="K356" s="11" t="str">
        <f>"BUs"</f>
        <v>BUs</v>
      </c>
      <c r="L356" s="11" t="str">
        <f>"Symptome"</f>
        <v>Symptome</v>
      </c>
      <c r="M356" s="11">
        <f>IFERROR(VLOOKUP(Tabelle3[[#This Row],[Artikelnr.]],Kennzahlen!S:U,3,FALSE)*Tabelle3[[#This Row],[Menge]],"0")</f>
        <v>10.5</v>
      </c>
      <c r="N356" s="14" t="str">
        <f>Eintragen!A356</f>
        <v>L21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BU4</v>
      </c>
      <c r="B357" s="12">
        <f>Eintragen!C357</f>
        <v>13</v>
      </c>
      <c r="C357" s="13">
        <f>Tabelle1[[#This Row],[Datum]]</f>
        <v>44473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-</v>
      </c>
      <c r="H357" s="11" t="str">
        <f>IF(ISBLANK(Tabelle1[[#This Row],[noch genauer]]),"-",Tabelle1[[#This Row],[noch genauer]])</f>
        <v>-</v>
      </c>
      <c r="I357" s="14">
        <f>_xlfn.ISOWEEKNUM(C357)</f>
        <v>40</v>
      </c>
      <c r="J357" s="11" t="str">
        <f>"Produkte"</f>
        <v>Produkte</v>
      </c>
      <c r="K357" s="11" t="str">
        <f>"BUs"</f>
        <v>BUs</v>
      </c>
      <c r="L357" s="11" t="str">
        <f>"Symptome"</f>
        <v>Symptome</v>
      </c>
      <c r="M357" s="11">
        <f>IFERROR(VLOOKUP(Tabelle3[[#This Row],[Artikelnr.]],Kennzahlen!S:U,3,FALSE)*Tabelle3[[#This Row],[Menge]],"0")</f>
        <v>19.5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BU4</v>
      </c>
      <c r="B358" s="12">
        <f>Eintragen!C358</f>
        <v>5</v>
      </c>
      <c r="C358" s="13">
        <f>Tabelle1[[#This Row],[Datum]]</f>
        <v>44488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8" s="14" t="str">
        <f>IFERROR(VLOOKUP(Tabelle3[[#This Row],[Artikelnr.]],Artikel!A:C,3,FALSE),Tabelle3[[#This Row],[Artikelnr.]])</f>
        <v>ABS Whisky-Nuts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keinen Verwendungszweck</v>
      </c>
      <c r="H358" s="11" t="str">
        <f>IF(ISBLANK(Tabelle1[[#This Row],[noch genauer]]),"-",Tabelle1[[#This Row],[noch genauer]])</f>
        <v>-</v>
      </c>
      <c r="I358" s="14">
        <f>_xlfn.ISOWEEKNUM(C358)</f>
        <v>42</v>
      </c>
      <c r="J358" s="11" t="str">
        <f>"Produkte"</f>
        <v>Produkte</v>
      </c>
      <c r="K358" s="11" t="str">
        <f>"BUs"</f>
        <v>BUs</v>
      </c>
      <c r="L358" s="11" t="str">
        <f>"Symptome"</f>
        <v>Symptome</v>
      </c>
      <c r="M358" s="11">
        <f>IFERROR(VLOOKUP(Tabelle3[[#This Row],[Artikelnr.]],Kennzahlen!S:U,3,FALSE)*Tabelle3[[#This Row],[Menge]],"0")</f>
        <v>7.5</v>
      </c>
      <c r="N358" s="14" t="str">
        <f>Eintragen!A358</f>
        <v>BU4</v>
      </c>
      <c r="O358" s="16">
        <f>Eintragen!B358</f>
        <v>29501009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BU4</v>
      </c>
      <c r="B359" s="12">
        <f>Eintragen!C359</f>
        <v>20</v>
      </c>
      <c r="C359" s="13">
        <f>Tabelle1[[#This Row],[Datum]]</f>
        <v>44476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9" s="14" t="str">
        <f>IFERROR(VLOOKUP(Tabelle3[[#This Row],[Artikelnr.]],Artikel!A:C,3,FALSE),Tabelle3[[#This Row],[Artikelnr.]])</f>
        <v>VOS SKZ EMM in Wurstfor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-</v>
      </c>
      <c r="H359" s="11" t="str">
        <f>IF(ISBLANK(Tabelle1[[#This Row],[noch genauer]]),"-",Tabelle1[[#This Row],[noch genauer]])</f>
        <v>-</v>
      </c>
      <c r="I359" s="14">
        <f>_xlfn.ISOWEEKNUM(C359)</f>
        <v>40</v>
      </c>
      <c r="J359" s="11" t="str">
        <f>"Produkte"</f>
        <v>Produkte</v>
      </c>
      <c r="K359" s="11" t="str">
        <f>"BUs"</f>
        <v>BUs</v>
      </c>
      <c r="L359" s="11" t="str">
        <f>"Symptome"</f>
        <v>Symptome</v>
      </c>
      <c r="M359" s="11" t="str">
        <f>IFERROR(VLOOKUP(Tabelle3[[#This Row],[Artikelnr.]],Kennzahlen!S:U,3,FALSE)*Tabelle3[[#This Row],[Menge]],"0")</f>
        <v>0</v>
      </c>
      <c r="N359" s="14" t="str">
        <f>Eintragen!A359</f>
        <v>BU4</v>
      </c>
      <c r="O359" s="16">
        <f>Eintragen!B359</f>
        <v>29501010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BU4</v>
      </c>
      <c r="B360" s="12">
        <f>Eintragen!C360</f>
        <v>7</v>
      </c>
      <c r="C360" s="13">
        <f>Tabelle1[[#This Row],[Datum]]</f>
        <v>44439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>_xlfn.ISOWEEKNUM(C360)</f>
        <v>35</v>
      </c>
      <c r="J360" s="11" t="str">
        <f>"Produkte"</f>
        <v>Produkte</v>
      </c>
      <c r="K360" s="11" t="str">
        <f>"BUs"</f>
        <v>BUs</v>
      </c>
      <c r="L360" s="11" t="str">
        <f>"Symptome"</f>
        <v>Symptome</v>
      </c>
      <c r="M360" s="11">
        <f>IFERROR(VLOOKUP(Tabelle3[[#This Row],[Artikelnr.]],Kennzahlen!S:U,3,FALSE)*Tabelle3[[#This Row],[Menge]],"0")</f>
        <v>6.9999999999999999E-4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BU4</v>
      </c>
      <c r="B361" s="12">
        <f>Eintragen!C361</f>
        <v>4</v>
      </c>
      <c r="C361" s="13">
        <f>Tabelle1[[#This Row],[Datum]]</f>
        <v>44445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>_xlfn.ISOWEEKNUM(C361)</f>
        <v>36</v>
      </c>
      <c r="J361" s="11" t="str">
        <f>"Produkte"</f>
        <v>Produkte</v>
      </c>
      <c r="K361" s="11" t="str">
        <f>"BUs"</f>
        <v>BUs</v>
      </c>
      <c r="L361" s="11" t="str">
        <f>"Symptome"</f>
        <v>Symptome</v>
      </c>
      <c r="M361" s="11">
        <f>IFERROR(VLOOKUP(Tabelle3[[#This Row],[Artikelnr.]],Kennzahlen!S:U,3,FALSE)*Tabelle3[[#This Row],[Menge]],"0")</f>
        <v>4.0000000000000002E-4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44448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>_xlfn.ISOWEEKNUM(C362)</f>
        <v>36</v>
      </c>
      <c r="J362" s="11" t="str">
        <f>"Produkte"</f>
        <v>Produkte</v>
      </c>
      <c r="K362" s="11" t="str">
        <f>"BUs"</f>
        <v>BUs</v>
      </c>
      <c r="L362" s="11" t="str">
        <f>"Symptome"</f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>_xlfn.ISOWEEKNUM(C363)</f>
        <v>39</v>
      </c>
      <c r="J363" s="11" t="str">
        <f>"Produkte"</f>
        <v>Produkte</v>
      </c>
      <c r="K363" s="11" t="str">
        <f>"BUs"</f>
        <v>BUs</v>
      </c>
      <c r="L363" s="11" t="str">
        <f>"Symptome"</f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BU4</v>
      </c>
      <c r="B364" s="12">
        <f>Eintragen!C364</f>
        <v>3</v>
      </c>
      <c r="C364" s="13">
        <f>Tabelle1[[#This Row],[Datum]]</f>
        <v>44467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keinen Verwendungszweck</v>
      </c>
      <c r="H364" s="11" t="str">
        <f>IF(ISBLANK(Tabelle1[[#This Row],[noch genauer]]),"-",Tabelle1[[#This Row],[noch genauer]])</f>
        <v>&lt;20kg/Monat</v>
      </c>
      <c r="I364" s="14">
        <f>_xlfn.ISOWEEKNUM(C364)</f>
        <v>39</v>
      </c>
      <c r="J364" s="11" t="str">
        <f>"Produkte"</f>
        <v>Produkte</v>
      </c>
      <c r="K364" s="11" t="str">
        <f>"BUs"</f>
        <v>BUs</v>
      </c>
      <c r="L364" s="11" t="str">
        <f>"Symptome"</f>
        <v>Symptome</v>
      </c>
      <c r="M364" s="11">
        <f>IFERROR(VLOOKUP(Tabelle3[[#This Row],[Artikelnr.]],Kennzahlen!S:U,3,FALSE)*Tabelle3[[#This Row],[Menge]],"0")</f>
        <v>3.0000000000000003E-4</v>
      </c>
      <c r="N364" s="14" t="str">
        <f>Eintragen!A364</f>
        <v>L23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BU4</v>
      </c>
      <c r="B365" s="12">
        <f>Eintragen!C365</f>
        <v>10</v>
      </c>
      <c r="C365" s="13">
        <f>Tabelle1[[#This Row],[Datum]]</f>
        <v>44476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-</v>
      </c>
      <c r="H365" s="11" t="str">
        <f>IF(ISBLANK(Tabelle1[[#This Row],[noch genauer]]),"-",Tabelle1[[#This Row],[noch genauer]])</f>
        <v>-</v>
      </c>
      <c r="I365" s="14">
        <f>_xlfn.ISOWEEKNUM(C365)</f>
        <v>40</v>
      </c>
      <c r="J365" s="11" t="str">
        <f>"Produkte"</f>
        <v>Produkte</v>
      </c>
      <c r="K365" s="11" t="str">
        <f>"BUs"</f>
        <v>BUs</v>
      </c>
      <c r="L365" s="11" t="str">
        <f>"Symptome"</f>
        <v>Symptome</v>
      </c>
      <c r="M365" s="11">
        <f>IFERROR(VLOOKUP(Tabelle3[[#This Row],[Artikelnr.]],Kennzahlen!S:U,3,FALSE)*Tabelle3[[#This Row],[Menge]],"0")</f>
        <v>1E-3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7</v>
      </c>
      <c r="C366" s="13">
        <f>Tabelle1[[#This Row],[Datum]]</f>
        <v>44488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>_xlfn.ISOWEEKNUM(C366)</f>
        <v>42</v>
      </c>
      <c r="J366" s="11" t="str">
        <f>"Produkte"</f>
        <v>Produkte</v>
      </c>
      <c r="K366" s="11" t="str">
        <f>"BUs"</f>
        <v>BUs</v>
      </c>
      <c r="L366" s="11" t="str">
        <f>"Symptome"</f>
        <v>Symptome</v>
      </c>
      <c r="M366" s="11">
        <f>IFERROR(VLOOKUP(Tabelle3[[#This Row],[Artikelnr.]],Kennzahlen!S:U,3,FALSE)*Tabelle3[[#This Row],[Menge]],"0")</f>
        <v>6.9999999999999999E-4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44494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>_xlfn.ISOWEEKNUM(C367)</f>
        <v>43</v>
      </c>
      <c r="J367" s="11" t="str">
        <f>"Produkte"</f>
        <v>Produkte</v>
      </c>
      <c r="K367" s="11" t="str">
        <f>"BUs"</f>
        <v>BUs</v>
      </c>
      <c r="L367" s="11" t="str">
        <f>"Symptome"</f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20</v>
      </c>
      <c r="C368" s="13">
        <f>Tabelle1[[#This Row],[Datum]]</f>
        <v>44496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AT-ROTWEIN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-</v>
      </c>
      <c r="I368" s="14">
        <f>_xlfn.ISOWEEKNUM(C368)</f>
        <v>43</v>
      </c>
      <c r="J368" s="11" t="str">
        <f>"Produkte"</f>
        <v>Produkte</v>
      </c>
      <c r="K368" s="11" t="str">
        <f>"BUs"</f>
        <v>BUs</v>
      </c>
      <c r="L368" s="11" t="str">
        <f>"Symptome"</f>
        <v>Symptome</v>
      </c>
      <c r="M368" s="11">
        <f>IFERROR(VLOOKUP(Tabelle3[[#This Row],[Artikelnr.]],Kennzahlen!S:U,3,FALSE)*Tabelle3[[#This Row],[Menge]],"0")</f>
        <v>2E-3</v>
      </c>
      <c r="N368" s="14" t="str">
        <f>Eintragen!A368</f>
        <v>bu4</v>
      </c>
      <c r="O368" s="16">
        <f>Eintragen!B368</f>
        <v>29501013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BU3</v>
      </c>
      <c r="B369" s="12">
        <f>Eintragen!C369</f>
        <v>17</v>
      </c>
      <c r="C369" s="13">
        <f>Tabelle1[[#This Row],[Datum]]</f>
        <v>44447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Verkauf, keinen Einsatz möglich</v>
      </c>
      <c r="H369" s="11" t="str">
        <f>IF(ISBLANK(Tabelle1[[#This Row],[noch genauer]]),"-",Tabelle1[[#This Row],[noch genauer]])</f>
        <v>keinen Abnehmer/Schälen</v>
      </c>
      <c r="I369" s="14">
        <f>_xlfn.ISOWEEKNUM(C369)</f>
        <v>36</v>
      </c>
      <c r="J369" s="11" t="str">
        <f>"Produkte"</f>
        <v>Produkte</v>
      </c>
      <c r="K369" s="11" t="str">
        <f>"BUs"</f>
        <v>BUs</v>
      </c>
      <c r="L369" s="11" t="str">
        <f>"Symptome"</f>
        <v>Symptome</v>
      </c>
      <c r="M369" s="11">
        <f>IFERROR(VLOOKUP(Tabelle3[[#This Row],[Artikelnr.]],Kennzahlen!S:U,3,FALSE)*Tabelle3[[#This Row],[Menge]],"0")</f>
        <v>1.7000000000000001E-3</v>
      </c>
      <c r="N369" s="14" t="str">
        <f>Eintragen!A369</f>
        <v>L4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BU3</v>
      </c>
      <c r="B370" s="12">
        <f>Eintragen!C370</f>
        <v>101</v>
      </c>
      <c r="C370" s="13">
        <f>Tabelle1[[#This Row],[Datum]]</f>
        <v>44488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>_xlfn.ISOWEEKNUM(C370)</f>
        <v>42</v>
      </c>
      <c r="J370" s="11" t="str">
        <f>"Produkte"</f>
        <v>Produkte</v>
      </c>
      <c r="K370" s="11" t="str">
        <f>"BUs"</f>
        <v>BUs</v>
      </c>
      <c r="L370" s="11" t="str">
        <f>"Symptome"</f>
        <v>Symptome</v>
      </c>
      <c r="M370" s="11">
        <f>IFERROR(VLOOKUP(Tabelle3[[#This Row],[Artikelnr.]],Kennzahlen!S:U,3,FALSE)*Tabelle3[[#This Row],[Menge]],"0")</f>
        <v>1.0100000000000001E-2</v>
      </c>
      <c r="N370" s="14" t="str">
        <f>Eintragen!A370</f>
        <v>BU3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BU3</v>
      </c>
      <c r="B371" s="12">
        <f>Eintragen!C371</f>
        <v>31</v>
      </c>
      <c r="C371" s="13">
        <f>Tabelle1[[#This Row],[Datum]]</f>
        <v>44489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1" s="14" t="str">
        <f>IFERROR(VLOOKUP(Tabelle3[[#This Row],[Artikelnr.]],Artikel!A:C,3,FALSE),Tabelle3[[#This Row],[Artikelnr.]])</f>
        <v>ABS Pfeffer-Bruch</v>
      </c>
      <c r="F371" s="11" t="str">
        <f>VLOOKUP(Eintragen!D371,'Liste Gründe'!A:D,2,FALSE)</f>
        <v>keinen Verwendungszweck</v>
      </c>
      <c r="G371" s="13" t="str">
        <f>IF(ISBLANK(Eintragen!F371),VLOOKUP(Tabelle3[[#This Row],[Grund Ziffer]],'Liste Gründe'!A:D,3,FALSE),Eintragen!F371)</f>
        <v>keinen Verwendungszweck</v>
      </c>
      <c r="H371" s="11" t="str">
        <f>IF(ISBLANK(Tabelle1[[#This Row],[noch genauer]]),"-",Tabelle1[[#This Row],[noch genauer]])</f>
        <v>-</v>
      </c>
      <c r="I371" s="14">
        <f>_xlfn.ISOWEEKNUM(C371)</f>
        <v>42</v>
      </c>
      <c r="J371" s="11" t="str">
        <f>"Produkte"</f>
        <v>Produkte</v>
      </c>
      <c r="K371" s="11" t="str">
        <f>"BUs"</f>
        <v>BUs</v>
      </c>
      <c r="L371" s="11" t="str">
        <f>"Symptome"</f>
        <v>Symptome</v>
      </c>
      <c r="M371" s="11">
        <f>IFERROR(VLOOKUP(Tabelle3[[#This Row],[Artikelnr.]],Kennzahlen!S:U,3,FALSE)*Tabelle3[[#This Row],[Menge]],"0")</f>
        <v>3.1000000000000003E-3</v>
      </c>
      <c r="N371" s="14" t="str">
        <f>Eintragen!A371</f>
        <v>Spezialitäten</v>
      </c>
      <c r="O371" s="16">
        <f>Eintragen!B371</f>
        <v>29501017</v>
      </c>
      <c r="P371" s="15">
        <f>Eintragen!D371</f>
        <v>61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BU4</v>
      </c>
      <c r="B372" s="12">
        <f>Eintragen!C372</f>
        <v>35.5</v>
      </c>
      <c r="C372" s="13">
        <f>Tabelle1[[#This Row],[Datum]]</f>
        <v>44438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Rest</v>
      </c>
      <c r="G372" s="13" t="str">
        <f>IF(ISBLANK(Eintragen!F372),VLOOKUP(Tabelle3[[#This Row],[Grund Ziffer]],'Liste Gründe'!A:D,3,FALSE),Eintragen!F372)</f>
        <v>blaues Klebeband im Produkt</v>
      </c>
      <c r="H372" s="11" t="str">
        <f>IF(ISBLANK(Tabelle1[[#This Row],[noch genauer]]),"-",Tabelle1[[#This Row],[noch genauer]])</f>
        <v>Trennung vom Klebeband aus Produkt zu aufwendig</v>
      </c>
      <c r="I372" s="14">
        <f>_xlfn.ISOWEEKNUM(C372)</f>
        <v>35</v>
      </c>
      <c r="J372" s="11" t="str">
        <f>"Produkte"</f>
        <v>Produkte</v>
      </c>
      <c r="K372" s="11" t="str">
        <f>"BUs"</f>
        <v>BUs</v>
      </c>
      <c r="L372" s="11" t="str">
        <f>"Symptome"</f>
        <v>Symptome</v>
      </c>
      <c r="M372" s="11">
        <f>IFERROR(VLOOKUP(Tabelle3[[#This Row],[Artikelnr.]],Kennzahlen!S:U,3,FALSE)*Tabelle3[[#This Row],[Menge]],"0")</f>
        <v>17.75</v>
      </c>
      <c r="N372" s="14" t="str">
        <f>Eintragen!A372</f>
        <v>L22</v>
      </c>
      <c r="O372" s="16">
        <f>Eintragen!B372</f>
        <v>29501020</v>
      </c>
      <c r="P372" s="15">
        <f>Eintragen!D372</f>
        <v>22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BU4</v>
      </c>
      <c r="B373" s="12">
        <f>Eintragen!C373</f>
        <v>20</v>
      </c>
      <c r="C373" s="13">
        <f>Tabelle1[[#This Row],[Datum]]</f>
        <v>44439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keinen Verwendungszweck</v>
      </c>
      <c r="G373" s="13" t="str">
        <f>IF(ISBLANK(Eintragen!F373),VLOOKUP(Tabelle3[[#This Row],[Grund Ziffer]],'Liste Gründe'!A:D,3,FALSE),Eintragen!F373)</f>
        <v>keinen Verwendungszweck</v>
      </c>
      <c r="H373" s="11" t="str">
        <f>IF(ISBLANK(Tabelle1[[#This Row],[noch genauer]]),"-",Tabelle1[[#This Row],[noch genauer]])</f>
        <v>keinen Verwendungszweck</v>
      </c>
      <c r="I373" s="14">
        <f>_xlfn.ISOWEEKNUM(C373)</f>
        <v>35</v>
      </c>
      <c r="J373" s="11" t="str">
        <f>"Produkte"</f>
        <v>Produkte</v>
      </c>
      <c r="K373" s="11" t="str">
        <f>"BUs"</f>
        <v>BUs</v>
      </c>
      <c r="L373" s="11" t="str">
        <f>"Symptome"</f>
        <v>Symptome</v>
      </c>
      <c r="M373" s="11">
        <f>IFERROR(VLOOKUP(Tabelle3[[#This Row],[Artikelnr.]],Kennzahlen!S:U,3,FALSE)*Tabelle3[[#This Row],[Menge]],"0")</f>
        <v>10</v>
      </c>
      <c r="N373" s="14" t="str">
        <f>Eintragen!A373</f>
        <v>L22</v>
      </c>
      <c r="O373" s="16">
        <f>Eintragen!B373</f>
        <v>29501020</v>
      </c>
      <c r="P373" s="15">
        <f>Eintragen!D373</f>
        <v>61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BU4</v>
      </c>
      <c r="B374" s="12">
        <f>Eintragen!C374</f>
        <v>4.2</v>
      </c>
      <c r="C374" s="13">
        <f>Tabelle1[[#This Row],[Datum]]</f>
        <v>44446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Maschinenabfall</v>
      </c>
      <c r="H374" s="11" t="str">
        <f>IF(ISBLANK(Tabelle1[[#This Row],[noch genauer]]),"-",Tabelle1[[#This Row],[noch genauer]])</f>
        <v>nicht eindeutig</v>
      </c>
      <c r="I374" s="14">
        <f>_xlfn.ISOWEEKNUM(C374)</f>
        <v>36</v>
      </c>
      <c r="J374" s="11" t="str">
        <f>"Produkte"</f>
        <v>Produkte</v>
      </c>
      <c r="K374" s="11" t="str">
        <f>"BUs"</f>
        <v>BUs</v>
      </c>
      <c r="L374" s="11" t="str">
        <f>"Symptome"</f>
        <v>Symptome</v>
      </c>
      <c r="M374" s="11">
        <f>IFERROR(VLOOKUP(Tabelle3[[#This Row],[Artikelnr.]],Kennzahlen!S:U,3,FALSE)*Tabelle3[[#This Row],[Menge]],"0")</f>
        <v>2.1</v>
      </c>
      <c r="N374" s="14" t="str">
        <f>Eintragen!A374</f>
        <v>L22</v>
      </c>
      <c r="O374" s="16">
        <f>Eintragen!B374</f>
        <v>29501020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BU4</v>
      </c>
      <c r="B375" s="12">
        <f>Eintragen!C375</f>
        <v>20</v>
      </c>
      <c r="C375" s="13">
        <f>Tabelle1[[#This Row],[Datum]]</f>
        <v>44453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>_xlfn.ISOWEEKNUM(C375)</f>
        <v>37</v>
      </c>
      <c r="J375" s="11" t="str">
        <f>"Produkte"</f>
        <v>Produkte</v>
      </c>
      <c r="K375" s="11" t="str">
        <f>"BUs"</f>
        <v>BUs</v>
      </c>
      <c r="L375" s="11" t="str">
        <f>"Symptome"</f>
        <v>Symptome</v>
      </c>
      <c r="M375" s="11">
        <f>IFERROR(VLOOKUP(Tabelle3[[#This Row],[Artikelnr.]],Kennzahlen!S:U,3,FALSE)*Tabelle3[[#This Row],[Menge]],"0")</f>
        <v>10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BU4</v>
      </c>
      <c r="B376" s="12">
        <f>Eintragen!C376</f>
        <v>7</v>
      </c>
      <c r="C376" s="13">
        <f>Tabelle1[[#This Row],[Datum]]</f>
        <v>44454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keinen Verwendungszweck</v>
      </c>
      <c r="H376" s="11" t="str">
        <f>IF(ISBLANK(Tabelle1[[#This Row],[noch genauer]]),"-",Tabelle1[[#This Row],[noch genauer]])</f>
        <v>keinen Verwendungszweck</v>
      </c>
      <c r="I376" s="14">
        <f>_xlfn.ISOWEEKNUM(C376)</f>
        <v>37</v>
      </c>
      <c r="J376" s="11" t="str">
        <f>"Produkte"</f>
        <v>Produkte</v>
      </c>
      <c r="K376" s="11" t="str">
        <f>"BUs"</f>
        <v>BUs</v>
      </c>
      <c r="L376" s="11" t="str">
        <f>"Symptome"</f>
        <v>Symptome</v>
      </c>
      <c r="M376" s="11">
        <f>IFERROR(VLOOKUP(Tabelle3[[#This Row],[Artikelnr.]],Kennzahlen!S:U,3,FALSE)*Tabelle3[[#This Row],[Menge]],"0")</f>
        <v>3.5</v>
      </c>
      <c r="N376" s="14" t="str">
        <f>Eintragen!A376</f>
        <v>L22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BU4</v>
      </c>
      <c r="B377" s="12">
        <f>Eintragen!C377</f>
        <v>6</v>
      </c>
      <c r="C377" s="13">
        <f>Tabelle1[[#This Row],[Datum]]</f>
        <v>44473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-</v>
      </c>
      <c r="H377" s="11" t="str">
        <f>IF(ISBLANK(Tabelle1[[#This Row],[noch genauer]]),"-",Tabelle1[[#This Row],[noch genauer]])</f>
        <v>-</v>
      </c>
      <c r="I377" s="14">
        <f>_xlfn.ISOWEEKNUM(C377)</f>
        <v>40</v>
      </c>
      <c r="J377" s="11" t="str">
        <f>"Produkte"</f>
        <v>Produkte</v>
      </c>
      <c r="K377" s="11" t="str">
        <f>"BUs"</f>
        <v>BUs</v>
      </c>
      <c r="L377" s="11" t="str">
        <f>"Symptome"</f>
        <v>Symptome</v>
      </c>
      <c r="M377" s="11">
        <f>IFERROR(VLOOKUP(Tabelle3[[#This Row],[Artikelnr.]],Kennzahlen!S:U,3,FALSE)*Tabelle3[[#This Row],[Menge]],"0")</f>
        <v>3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BU4</v>
      </c>
      <c r="B378" s="12">
        <f>Eintragen!C378</f>
        <v>12</v>
      </c>
      <c r="C378" s="13">
        <f>Tabelle1[[#This Row],[Datum]]</f>
        <v>44483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>_xlfn.ISOWEEKNUM(C378)</f>
        <v>41</v>
      </c>
      <c r="J378" s="11" t="str">
        <f>"Produkte"</f>
        <v>Produkte</v>
      </c>
      <c r="K378" s="11" t="str">
        <f>"BUs"</f>
        <v>BUs</v>
      </c>
      <c r="L378" s="11" t="str">
        <f>"Symptome"</f>
        <v>Symptome</v>
      </c>
      <c r="M378" s="11">
        <f>IFERROR(VLOOKUP(Tabelle3[[#This Row],[Artikelnr.]],Kennzahlen!S:U,3,FALSE)*Tabelle3[[#This Row],[Menge]],"0")</f>
        <v>6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BU4</v>
      </c>
      <c r="B379" s="12">
        <f>Eintragen!C379</f>
        <v>4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>_xlfn.ISOWEEKNUM(C379)</f>
        <v>43</v>
      </c>
      <c r="J379" s="11" t="str">
        <f>"Produkte"</f>
        <v>Produkte</v>
      </c>
      <c r="K379" s="11" t="str">
        <f>"BUs"</f>
        <v>BUs</v>
      </c>
      <c r="L379" s="11" t="str">
        <f>"Symptome"</f>
        <v>Symptome</v>
      </c>
      <c r="M379" s="11">
        <f>IFERROR(VLOOKUP(Tabelle3[[#This Row],[Artikelnr.]],Kennzahlen!S:U,3,FALSE)*Tabelle3[[#This Row],[Menge]],"0")</f>
        <v>2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BU4</v>
      </c>
      <c r="B380" s="12">
        <f>Eintragen!C380</f>
        <v>16</v>
      </c>
      <c r="C380" s="13">
        <f>Tabelle1[[#This Row],[Datum]]</f>
        <v>44494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>_xlfn.ISOWEEKNUM(C380)</f>
        <v>43</v>
      </c>
      <c r="J380" s="11" t="str">
        <f>"Produkte"</f>
        <v>Produkte</v>
      </c>
      <c r="K380" s="11" t="str">
        <f>"BUs"</f>
        <v>BUs</v>
      </c>
      <c r="L380" s="11" t="str">
        <f>"Symptome"</f>
        <v>Symptome</v>
      </c>
      <c r="M380" s="11">
        <f>IFERROR(VLOOKUP(Tabelle3[[#This Row],[Artikelnr.]],Kennzahlen!S:U,3,FALSE)*Tabelle3[[#This Row],[Menge]],"0")</f>
        <v>8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BU4</v>
      </c>
      <c r="B381" s="12">
        <f>Eintragen!C381</f>
        <v>4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>_xlfn.ISOWEEKNUM(C381)</f>
        <v>43</v>
      </c>
      <c r="J381" s="11" t="str">
        <f>"Produkte"</f>
        <v>Produkte</v>
      </c>
      <c r="K381" s="11" t="str">
        <f>"BUs"</f>
        <v>BUs</v>
      </c>
      <c r="L381" s="11" t="str">
        <f>"Symptome"</f>
        <v>Symptome</v>
      </c>
      <c r="M381" s="11">
        <f>IFERROR(VLOOKUP(Tabelle3[[#This Row],[Artikelnr.]],Kennzahlen!S:U,3,FALSE)*Tabelle3[[#This Row],[Menge]],"0")</f>
        <v>2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BU4</v>
      </c>
      <c r="B382" s="12">
        <f>Eintragen!C382</f>
        <v>16</v>
      </c>
      <c r="C382" s="13">
        <f>Tabelle1[[#This Row],[Datum]]</f>
        <v>44496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WAL-THEKE</v>
      </c>
      <c r="F382" s="11" t="str">
        <f>VLOOKUP(Eintragen!D382,'Liste Gründe'!A:D,2,FALSE)</f>
        <v>keinen Verwendungszweck</v>
      </c>
      <c r="G382" s="13" t="str">
        <f>IF(ISBLANK(Eintragen!F382),VLOOKUP(Tabelle3[[#This Row],[Grund Ziffer]],'Liste Gründe'!A:D,3,FALSE),Eintragen!F382)</f>
        <v>keinen Verwendungszweck</v>
      </c>
      <c r="H382" s="11" t="str">
        <f>IF(ISBLANK(Tabelle1[[#This Row],[noch genauer]]),"-",Tabelle1[[#This Row],[noch genauer]])</f>
        <v>-</v>
      </c>
      <c r="I382" s="14">
        <f>_xlfn.ISOWEEKNUM(C382)</f>
        <v>43</v>
      </c>
      <c r="J382" s="11" t="str">
        <f>"Produkte"</f>
        <v>Produkte</v>
      </c>
      <c r="K382" s="11" t="str">
        <f>"BUs"</f>
        <v>BUs</v>
      </c>
      <c r="L382" s="11" t="str">
        <f>"Symptome"</f>
        <v>Symptome</v>
      </c>
      <c r="M382" s="11">
        <f>IFERROR(VLOOKUP(Tabelle3[[#This Row],[Artikelnr.]],Kennzahlen!S:U,3,FALSE)*Tabelle3[[#This Row],[Menge]],"0")</f>
        <v>8</v>
      </c>
      <c r="N382" s="14" t="str">
        <f>Eintragen!A382</f>
        <v>bu4</v>
      </c>
      <c r="O382" s="16">
        <f>Eintragen!B382</f>
        <v>29501020</v>
      </c>
      <c r="P382" s="15">
        <f>Eintragen!D382</f>
        <v>61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BU1</v>
      </c>
      <c r="B383" s="12">
        <f>Eintragen!C383</f>
        <v>19.399999999999999</v>
      </c>
      <c r="C383" s="13">
        <f>Tabelle1[[#This Row],[Datum]]</f>
        <v>44427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>_xlfn.ISOWEEKNUM(C383)</f>
        <v>33</v>
      </c>
      <c r="J383" s="11" t="str">
        <f>"Produkte"</f>
        <v>Produkte</v>
      </c>
      <c r="K383" s="11" t="str">
        <f>"BUs"</f>
        <v>BUs</v>
      </c>
      <c r="L383" s="11" t="str">
        <f>"Symptome"</f>
        <v>Symptome</v>
      </c>
      <c r="M383" s="11">
        <f>IFERROR(VLOOKUP(Tabelle3[[#This Row],[Artikelnr.]],Kennzahlen!S:U,3,FALSE)*Tabelle3[[#This Row],[Menge]],"0")</f>
        <v>9.6999999999999993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44453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keine Verarbeitung</v>
      </c>
      <c r="H384" s="11" t="str">
        <f>IF(ISBLANK(Tabelle1[[#This Row],[noch genauer]]),"-",Tabelle1[[#This Row],[noch genauer]])</f>
        <v>Aufgrund Konsistenz nicht genommen. Zu wenig VOS verarbeitet. Vom Warmen ins Kalte -&gt; Schimmel</v>
      </c>
      <c r="I384" s="14">
        <f>_xlfn.ISOWEEKNUM(C384)</f>
        <v>37</v>
      </c>
      <c r="J384" s="11" t="str">
        <f>"Produkte"</f>
        <v>Produkte</v>
      </c>
      <c r="K384" s="11" t="str">
        <f>"BUs"</f>
        <v>BUs</v>
      </c>
      <c r="L384" s="11" t="str">
        <f>"Symptome"</f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Schmelze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44469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keine Verarbeitung</v>
      </c>
      <c r="H385" s="11" t="str">
        <f>IF(ISBLANK(Tabelle1[[#This Row],[noch genauer]]),"-",Tabelle1[[#This Row],[noch genauer]])</f>
        <v>MHD abgelaufen</v>
      </c>
      <c r="I385" s="14">
        <f>_xlfn.ISOWEEKNUM(C385)</f>
        <v>39</v>
      </c>
      <c r="J385" s="11" t="str">
        <f>"Produkte"</f>
        <v>Produkte</v>
      </c>
      <c r="K385" s="11" t="str">
        <f>"BUs"</f>
        <v>BUs</v>
      </c>
      <c r="L385" s="11" t="str">
        <f>"Symptome"</f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25</v>
      </c>
      <c r="C386" s="13">
        <f>Tabelle1[[#This Row],[Datum]]</f>
        <v>44483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 URW NATUR AMM CO RE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Schimmel</v>
      </c>
      <c r="H386" s="11" t="str">
        <f>IF(ISBLANK(Tabelle1[[#This Row],[noch genauer]]),"-",Tabelle1[[#This Row],[noch genauer]])</f>
        <v>-</v>
      </c>
      <c r="I386" s="14">
        <f>_xlfn.ISOWEEKNUM(C386)</f>
        <v>41</v>
      </c>
      <c r="J386" s="11" t="str">
        <f>"Produkte"</f>
        <v>Produkte</v>
      </c>
      <c r="K386" s="11" t="str">
        <f>"BUs"</f>
        <v>BUs</v>
      </c>
      <c r="L386" s="11" t="str">
        <f>"Symptome"</f>
        <v>Symptome</v>
      </c>
      <c r="M386" s="11">
        <f>IFERROR(VLOOKUP(Tabelle3[[#This Row],[Artikelnr.]],Kennzahlen!S:U,3,FALSE)*Tabelle3[[#This Row],[Menge]],"0")</f>
        <v>12.5</v>
      </c>
      <c r="N386" s="14" t="str">
        <f>Eintragen!A386</f>
        <v>RWV</v>
      </c>
      <c r="O386" s="16">
        <f>Eintragen!B386</f>
        <v>29501021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Verkauf</v>
      </c>
      <c r="B387" s="12">
        <f>Eintragen!C387</f>
        <v>90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>_xlfn.ISOWEEKNUM(C387)</f>
        <v>34</v>
      </c>
      <c r="J387" s="11" t="str">
        <f>"Produkte"</f>
        <v>Produkte</v>
      </c>
      <c r="K387" s="11" t="str">
        <f>"BUs"</f>
        <v>BUs</v>
      </c>
      <c r="L387" s="11" t="str">
        <f>"Symptome"</f>
        <v>Symptome</v>
      </c>
      <c r="M387" s="11">
        <f>IFERROR(VLOOKUP(Tabelle3[[#This Row],[Artikelnr.]],Kennzahlen!S:U,3,FALSE)*Tabelle3[[#This Row],[Menge]],"0")</f>
        <v>45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Verkauf</v>
      </c>
      <c r="B388" s="12">
        <f>Eintragen!C388</f>
        <v>870</v>
      </c>
      <c r="C388" s="13">
        <f>Tabelle1[[#This Row],[Datum]]</f>
        <v>44431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Schimmel</v>
      </c>
      <c r="G388" s="13" t="str">
        <f>IF(ISBLANK(Eintragen!F388),VLOOKUP(Tabelle3[[#This Row],[Grund Ziffer]],'Liste Gründe'!A:D,3,FALSE),Eintragen!F388)</f>
        <v>keinen Abnehmer/kein Schälpersonal</v>
      </c>
      <c r="H388" s="11" t="str">
        <f>IF(ISBLANK(Tabelle1[[#This Row],[noch genauer]]),"-",Tabelle1[[#This Row],[noch genauer]])</f>
        <v>keinen Abnehmer/Schälen</v>
      </c>
      <c r="I388" s="14">
        <f>_xlfn.ISOWEEKNUM(C388)</f>
        <v>34</v>
      </c>
      <c r="J388" s="11" t="str">
        <f>"Produkte"</f>
        <v>Produkte</v>
      </c>
      <c r="K388" s="11" t="str">
        <f>"BUs"</f>
        <v>BUs</v>
      </c>
      <c r="L388" s="11" t="str">
        <f>"Symptome"</f>
        <v>Symptome</v>
      </c>
      <c r="M388" s="11">
        <f>IFERROR(VLOOKUP(Tabelle3[[#This Row],[Artikelnr.]],Kennzahlen!S:U,3,FALSE)*Tabelle3[[#This Row],[Menge]],"0")</f>
        <v>435</v>
      </c>
      <c r="N388" s="14" t="str">
        <f>Eintragen!A388</f>
        <v>Verkauf</v>
      </c>
      <c r="O388" s="16">
        <f>Eintragen!B388</f>
        <v>29501022</v>
      </c>
      <c r="P388" s="15">
        <f>Eintragen!D388</f>
        <v>12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BU3</v>
      </c>
      <c r="B389" s="12">
        <f>Eintragen!C389</f>
        <v>547</v>
      </c>
      <c r="C389" s="13">
        <f>Tabelle1[[#This Row],[Datum]]</f>
        <v>44432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Rest</v>
      </c>
      <c r="G389" s="13" t="str">
        <f>IF(ISBLANK(Eintragen!F389),VLOOKUP(Tabelle3[[#This Row],[Grund Ziffer]],'Liste Gründe'!A:D,3,FALSE),Eintragen!F389)</f>
        <v>Retoure</v>
      </c>
      <c r="H389" s="11" t="str">
        <f>IF(ISBLANK(Tabelle1[[#This Row],[noch genauer]]),"-",Tabelle1[[#This Row],[noch genauer]])</f>
        <v>Rückrufaktion</v>
      </c>
      <c r="I389" s="14">
        <f>_xlfn.ISOWEEKNUM(C389)</f>
        <v>34</v>
      </c>
      <c r="J389" s="11" t="str">
        <f>"Produkte"</f>
        <v>Produkte</v>
      </c>
      <c r="K389" s="11" t="str">
        <f>"BUs"</f>
        <v>BUs</v>
      </c>
      <c r="L389" s="11" t="str">
        <f>"Symptome"</f>
        <v>Symptome</v>
      </c>
      <c r="M389" s="11">
        <f>IFERROR(VLOOKUP(Tabelle3[[#This Row],[Artikelnr.]],Kennzahlen!S:U,3,FALSE)*Tabelle3[[#This Row],[Menge]],"0")</f>
        <v>273.5</v>
      </c>
      <c r="N389" s="14" t="str">
        <f>Eintragen!A389</f>
        <v>WVP</v>
      </c>
      <c r="O389" s="16">
        <f>Eintragen!B389</f>
        <v>29501022</v>
      </c>
      <c r="P389" s="15">
        <f>Eintragen!D389</f>
        <v>22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1029</v>
      </c>
      <c r="C390" s="13">
        <f>Tabelle1[[#This Row],[Datum]]</f>
        <v>44439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>_xlfn.ISOWEEKNUM(C390)</f>
        <v>35</v>
      </c>
      <c r="J390" s="11" t="str">
        <f>"Produkte"</f>
        <v>Produkte</v>
      </c>
      <c r="K390" s="11" t="str">
        <f>"BUs"</f>
        <v>BUs</v>
      </c>
      <c r="L390" s="11" t="str">
        <f>"Symptome"</f>
        <v>Symptome</v>
      </c>
      <c r="M390" s="11">
        <f>IFERROR(VLOOKUP(Tabelle3[[#This Row],[Artikelnr.]],Kennzahlen!S:U,3,FALSE)*Tabelle3[[#This Row],[Menge]],"0")</f>
        <v>514.5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565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>_xlfn.ISOWEEKNUM(C391)</f>
        <v>36</v>
      </c>
      <c r="J391" s="11" t="str">
        <f>"Produkte"</f>
        <v>Produkte</v>
      </c>
      <c r="K391" s="11" t="str">
        <f>"BUs"</f>
        <v>BUs</v>
      </c>
      <c r="L391" s="11" t="str">
        <f>"Symptome"</f>
        <v>Symptome</v>
      </c>
      <c r="M391" s="11">
        <f>IFERROR(VLOOKUP(Tabelle3[[#This Row],[Artikelnr.]],Kennzahlen!S:U,3,FALSE)*Tabelle3[[#This Row],[Menge]],"0")</f>
        <v>282.5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1148</v>
      </c>
      <c r="C392" s="13">
        <f>Tabelle1[[#This Row],[Datum]]</f>
        <v>44447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>_xlfn.ISOWEEKNUM(C392)</f>
        <v>36</v>
      </c>
      <c r="J392" s="11" t="str">
        <f>"Produkte"</f>
        <v>Produkte</v>
      </c>
      <c r="K392" s="11" t="str">
        <f>"BUs"</f>
        <v>BUs</v>
      </c>
      <c r="L392" s="11" t="str">
        <f>"Symptome"</f>
        <v>Symptome</v>
      </c>
      <c r="M392" s="11">
        <f>IFERROR(VLOOKUP(Tabelle3[[#This Row],[Artikelnr.]],Kennzahlen!S:U,3,FALSE)*Tabelle3[[#This Row],[Menge]],"0")</f>
        <v>574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276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>_xlfn.ISOWEEKNUM(C393)</f>
        <v>37</v>
      </c>
      <c r="J393" s="11" t="str">
        <f>"Produkte"</f>
        <v>Produkte</v>
      </c>
      <c r="K393" s="11" t="str">
        <f>"BUs"</f>
        <v>BUs</v>
      </c>
      <c r="L393" s="11" t="str">
        <f>"Symptome"</f>
        <v>Symptome</v>
      </c>
      <c r="M393" s="11">
        <f>IFERROR(VLOOKUP(Tabelle3[[#This Row],[Artikelnr.]],Kennzahlen!S:U,3,FALSE)*Tabelle3[[#This Row],[Menge]],"0")</f>
        <v>138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525</v>
      </c>
      <c r="C394" s="13">
        <f>Tabelle1[[#This Row],[Datum]]</f>
        <v>44453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RW NATUR AMM CO REZ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>_xlfn.ISOWEEKNUM(C394)</f>
        <v>37</v>
      </c>
      <c r="J394" s="11" t="str">
        <f>"Produkte"</f>
        <v>Produkte</v>
      </c>
      <c r="K394" s="11" t="str">
        <f>"BUs"</f>
        <v>BUs</v>
      </c>
      <c r="L394" s="11" t="str">
        <f>"Symptome"</f>
        <v>Symptome</v>
      </c>
      <c r="M394" s="11">
        <f>IFERROR(VLOOKUP(Tabelle3[[#This Row],[Artikelnr.]],Kennzahlen!S:U,3,FALSE)*Tabelle3[[#This Row],[Menge]],"0")</f>
        <v>262.5</v>
      </c>
      <c r="N394" s="14" t="str">
        <f>Eintragen!A394</f>
        <v>Verkauf</v>
      </c>
      <c r="O394" s="16">
        <f>Eintragen!B394</f>
        <v>29501022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BU4</v>
      </c>
      <c r="B395" s="12">
        <f>Eintragen!C395</f>
        <v>123</v>
      </c>
      <c r="C395" s="13">
        <f>Tabelle1[[#This Row],[Datum]]</f>
        <v>44447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>_xlfn.ISOWEEKNUM(C395)</f>
        <v>36</v>
      </c>
      <c r="J395" s="11" t="str">
        <f>"Produkte"</f>
        <v>Produkte</v>
      </c>
      <c r="K395" s="11" t="str">
        <f>"BUs"</f>
        <v>BUs</v>
      </c>
      <c r="L395" s="11" t="str">
        <f>"Symptome"</f>
        <v>Symptome</v>
      </c>
      <c r="M395" s="11">
        <f>IFERROR(VLOOKUP(Tabelle3[[#This Row],[Artikelnr.]],Kennzahlen!S:U,3,FALSE)*Tabelle3[[#This Row],[Menge]],"0")</f>
        <v>1.23E-2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BU4</v>
      </c>
      <c r="B396" s="12">
        <f>Eintragen!C396</f>
        <v>57</v>
      </c>
      <c r="C396" s="13">
        <f>Tabelle1[[#This Row],[Datum]]</f>
        <v>44467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keinen Verwendungszweck</v>
      </c>
      <c r="H396" s="11" t="str">
        <f>IF(ISBLANK(Tabelle1[[#This Row],[noch genauer]]),"-",Tabelle1[[#This Row],[noch genauer]])</f>
        <v>&lt;300kg/Monat</v>
      </c>
      <c r="I396" s="14">
        <f>_xlfn.ISOWEEKNUM(C396)</f>
        <v>39</v>
      </c>
      <c r="J396" s="11" t="str">
        <f>"Produkte"</f>
        <v>Produkte</v>
      </c>
      <c r="K396" s="11" t="str">
        <f>"BUs"</f>
        <v>BUs</v>
      </c>
      <c r="L396" s="11" t="str">
        <f>"Symptome"</f>
        <v>Symptome</v>
      </c>
      <c r="M396" s="11">
        <f>IFERROR(VLOOKUP(Tabelle3[[#This Row],[Artikelnr.]],Kennzahlen!S:U,3,FALSE)*Tabelle3[[#This Row],[Menge]],"0")</f>
        <v>5.7000000000000002E-3</v>
      </c>
      <c r="N396" s="14" t="str">
        <f>Eintragen!A396</f>
        <v>L20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BU4</v>
      </c>
      <c r="B397" s="12">
        <f>Eintragen!C397</f>
        <v>432</v>
      </c>
      <c r="C397" s="13">
        <f>Tabelle1[[#This Row],[Datum]]</f>
        <v>44473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-</v>
      </c>
      <c r="H397" s="11" t="str">
        <f>IF(ISBLANK(Tabelle1[[#This Row],[noch genauer]]),"-",Tabelle1[[#This Row],[noch genauer]])</f>
        <v>-</v>
      </c>
      <c r="I397" s="14">
        <f>_xlfn.ISOWEEKNUM(C397)</f>
        <v>40</v>
      </c>
      <c r="J397" s="11" t="str">
        <f>"Produkte"</f>
        <v>Produkte</v>
      </c>
      <c r="K397" s="11" t="str">
        <f>"BUs"</f>
        <v>BUs</v>
      </c>
      <c r="L397" s="11" t="str">
        <f>"Symptome"</f>
        <v>Symptome</v>
      </c>
      <c r="M397" s="11">
        <f>IFERROR(VLOOKUP(Tabelle3[[#This Row],[Artikelnr.]],Kennzahlen!S:U,3,FALSE)*Tabelle3[[#This Row],[Menge]],"0")</f>
        <v>4.3200000000000002E-2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BU4</v>
      </c>
      <c r="B398" s="12">
        <f>Eintragen!C398</f>
        <v>170</v>
      </c>
      <c r="C398" s="13">
        <f>Tabelle1[[#This Row],[Datum]]</f>
        <v>44488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CAMBOZOLA</v>
      </c>
      <c r="F398" s="11" t="str">
        <f>VLOOKUP(Eintragen!D398,'Liste Gründe'!A:D,2,FALSE)</f>
        <v>keinen Verwendungszweck</v>
      </c>
      <c r="G398" s="13" t="str">
        <f>IF(ISBLANK(Eintragen!F398),VLOOKUP(Tabelle3[[#This Row],[Grund Ziffer]],'Liste Gründe'!A:D,3,FALSE),Eintragen!F398)</f>
        <v>keinen Verwendungszweck</v>
      </c>
      <c r="H398" s="11" t="str">
        <f>IF(ISBLANK(Tabelle1[[#This Row],[noch genauer]]),"-",Tabelle1[[#This Row],[noch genauer]])</f>
        <v>-</v>
      </c>
      <c r="I398" s="14">
        <f>_xlfn.ISOWEEKNUM(C398)</f>
        <v>42</v>
      </c>
      <c r="J398" s="11" t="str">
        <f>"Produkte"</f>
        <v>Produkte</v>
      </c>
      <c r="K398" s="11" t="str">
        <f>"BUs"</f>
        <v>BUs</v>
      </c>
      <c r="L398" s="11" t="str">
        <f>"Symptome"</f>
        <v>Symptome</v>
      </c>
      <c r="M398" s="11">
        <f>IFERROR(VLOOKUP(Tabelle3[[#This Row],[Artikelnr.]],Kennzahlen!S:U,3,FALSE)*Tabelle3[[#This Row],[Menge]],"0")</f>
        <v>1.7000000000000001E-2</v>
      </c>
      <c r="N398" s="14" t="str">
        <f>Eintragen!A398</f>
        <v>BU4</v>
      </c>
      <c r="O398" s="16">
        <f>Eintragen!B398</f>
        <v>29501023</v>
      </c>
      <c r="P398" s="15">
        <f>Eintragen!D398</f>
        <v>61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BU4</v>
      </c>
      <c r="B399" s="12">
        <f>Eintragen!C399</f>
        <v>18</v>
      </c>
      <c r="C399" s="13">
        <f>Tabelle1[[#This Row],[Datum]]</f>
        <v>44427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Rest</v>
      </c>
      <c r="G399" s="13" t="str">
        <f>IF(ISBLANK(Eintragen!F399),VLOOKUP(Tabelle3[[#This Row],[Grund Ziffer]],'Liste Gründe'!A:D,3,FALSE),Eintragen!F399)</f>
        <v>blaues Klebeband im Produkt</v>
      </c>
      <c r="H399" s="11" t="str">
        <f>IF(ISBLANK(Tabelle1[[#This Row],[noch genauer]]),"-",Tabelle1[[#This Row],[noch genauer]])</f>
        <v>Trennung vom Klebeband aus Produkt zu aufwendig</v>
      </c>
      <c r="I399" s="14">
        <f>_xlfn.ISOWEEKNUM(C399)</f>
        <v>33</v>
      </c>
      <c r="J399" s="11" t="str">
        <f>"Produkte"</f>
        <v>Produkte</v>
      </c>
      <c r="K399" s="11" t="str">
        <f>"BUs"</f>
        <v>BUs</v>
      </c>
      <c r="L399" s="11" t="str">
        <f>"Symptome"</f>
        <v>Symptome</v>
      </c>
      <c r="M399" s="11">
        <f>IFERROR(VLOOKUP(Tabelle3[[#This Row],[Artikelnr.]],Kennzahlen!S:U,3,FALSE)*Tabelle3[[#This Row],[Menge]],"0")</f>
        <v>1.8000000000000002E-3</v>
      </c>
      <c r="N399" s="14" t="str">
        <f>Eintragen!A399</f>
        <v>L22</v>
      </c>
      <c r="O399" s="16">
        <f>Eintragen!B399</f>
        <v>29501028</v>
      </c>
      <c r="P399" s="15">
        <f>Eintragen!D399</f>
        <v>22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BU4</v>
      </c>
      <c r="B400" s="12">
        <f>Eintragen!C400</f>
        <v>31</v>
      </c>
      <c r="C400" s="13">
        <f>Tabelle1[[#This Row],[Datum]]</f>
        <v>44439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>_xlfn.ISOWEEKNUM(C400)</f>
        <v>35</v>
      </c>
      <c r="J400" s="11" t="str">
        <f>"Produkte"</f>
        <v>Produkte</v>
      </c>
      <c r="K400" s="11" t="str">
        <f>"BUs"</f>
        <v>BUs</v>
      </c>
      <c r="L400" s="11" t="str">
        <f>"Symptome"</f>
        <v>Symptome</v>
      </c>
      <c r="M400" s="11">
        <f>IFERROR(VLOOKUP(Tabelle3[[#This Row],[Artikelnr.]],Kennzahlen!S:U,3,FALSE)*Tabelle3[[#This Row],[Menge]],"0")</f>
        <v>3.1000000000000003E-3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>_xlfn.ISOWEEKNUM(C401)</f>
        <v>37</v>
      </c>
      <c r="J401" s="11" t="str">
        <f>"Produkte"</f>
        <v>Produkte</v>
      </c>
      <c r="K401" s="11" t="str">
        <f>"BUs"</f>
        <v>BUs</v>
      </c>
      <c r="L401" s="11" t="str">
        <f>"Symptome"</f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BU4</v>
      </c>
      <c r="B402" s="12">
        <f>Eintragen!C402</f>
        <v>8</v>
      </c>
      <c r="C402" s="13">
        <f>Tabelle1[[#This Row],[Datum]]</f>
        <v>44454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>_xlfn.ISOWEEKNUM(C402)</f>
        <v>37</v>
      </c>
      <c r="J402" s="11" t="str">
        <f>"Produkte"</f>
        <v>Produkte</v>
      </c>
      <c r="K402" s="11" t="str">
        <f>"BUs"</f>
        <v>BUs</v>
      </c>
      <c r="L402" s="11" t="str">
        <f>"Symptome"</f>
        <v>Symptome</v>
      </c>
      <c r="M402" s="11">
        <f>IFERROR(VLOOKUP(Tabelle3[[#This Row],[Artikelnr.]],Kennzahlen!S:U,3,FALSE)*Tabelle3[[#This Row],[Menge]],"0")</f>
        <v>8.0000000000000004E-4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BU4</v>
      </c>
      <c r="B403" s="12">
        <f>Eintragen!C403</f>
        <v>25</v>
      </c>
      <c r="C403" s="13">
        <f>Tabelle1[[#This Row],[Datum]]</f>
        <v>44467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>_xlfn.ISOWEEKNUM(C403)</f>
        <v>39</v>
      </c>
      <c r="J403" s="11" t="str">
        <f>"Produkte"</f>
        <v>Produkte</v>
      </c>
      <c r="K403" s="11" t="str">
        <f>"BUs"</f>
        <v>BUs</v>
      </c>
      <c r="L403" s="11" t="str">
        <f>"Symptome"</f>
        <v>Symptome</v>
      </c>
      <c r="M403" s="11">
        <f>IFERROR(VLOOKUP(Tabelle3[[#This Row],[Artikelnr.]],Kennzahlen!S:U,3,FALSE)*Tabelle3[[#This Row],[Menge]],"0")</f>
        <v>2.5000000000000001E-3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BU4</v>
      </c>
      <c r="B404" s="12">
        <f>Eintragen!C404</f>
        <v>17</v>
      </c>
      <c r="C404" s="13">
        <f>Tabelle1[[#This Row],[Datum]]</f>
        <v>44468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keinen Verwendungszweck</v>
      </c>
      <c r="H404" s="11" t="str">
        <f>IF(ISBLANK(Tabelle1[[#This Row],[noch genauer]]),"-",Tabelle1[[#This Row],[noch genauer]])</f>
        <v>&lt;300kg/Monat</v>
      </c>
      <c r="I404" s="14">
        <f>_xlfn.ISOWEEKNUM(C404)</f>
        <v>39</v>
      </c>
      <c r="J404" s="11" t="str">
        <f>"Produkte"</f>
        <v>Produkte</v>
      </c>
      <c r="K404" s="11" t="str">
        <f>"BUs"</f>
        <v>BUs</v>
      </c>
      <c r="L404" s="11" t="str">
        <f>"Symptome"</f>
        <v>Symptome</v>
      </c>
      <c r="M404" s="11">
        <f>IFERROR(VLOOKUP(Tabelle3[[#This Row],[Artikelnr.]],Kennzahlen!S:U,3,FALSE)*Tabelle3[[#This Row],[Menge]],"0")</f>
        <v>1.7000000000000001E-3</v>
      </c>
      <c r="N404" s="14" t="str">
        <f>Eintragen!A404</f>
        <v>L22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BU4</v>
      </c>
      <c r="B405" s="12">
        <f>Eintragen!C405</f>
        <v>6</v>
      </c>
      <c r="C405" s="13">
        <f>Tabelle1[[#This Row],[Datum]]</f>
        <v>44473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-</v>
      </c>
      <c r="H405" s="11" t="str">
        <f>IF(ISBLANK(Tabelle1[[#This Row],[noch genauer]]),"-",Tabelle1[[#This Row],[noch genauer]])</f>
        <v>-</v>
      </c>
      <c r="I405" s="14">
        <f>_xlfn.ISOWEEKNUM(C405)</f>
        <v>40</v>
      </c>
      <c r="J405" s="11" t="str">
        <f>"Produkte"</f>
        <v>Produkte</v>
      </c>
      <c r="K405" s="11" t="str">
        <f>"BUs"</f>
        <v>BUs</v>
      </c>
      <c r="L405" s="11" t="str">
        <f>"Symptome"</f>
        <v>Symptome</v>
      </c>
      <c r="M405" s="11">
        <f>IFERROR(VLOOKUP(Tabelle3[[#This Row],[Artikelnr.]],Kennzahlen!S:U,3,FALSE)*Tabelle3[[#This Row],[Menge]],"0")</f>
        <v>6.0000000000000006E-4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BU4</v>
      </c>
      <c r="B406" s="12">
        <f>Eintragen!C406</f>
        <v>91</v>
      </c>
      <c r="C406" s="13">
        <f>Tabelle1[[#This Row],[Datum]]</f>
        <v>44488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>_xlfn.ISOWEEKNUM(C406)</f>
        <v>42</v>
      </c>
      <c r="J406" s="11" t="str">
        <f>"Produkte"</f>
        <v>Produkte</v>
      </c>
      <c r="K406" s="11" t="str">
        <f>"BUs"</f>
        <v>BUs</v>
      </c>
      <c r="L406" s="11" t="str">
        <f>"Symptome"</f>
        <v>Symptome</v>
      </c>
      <c r="M406" s="11">
        <f>IFERROR(VLOOKUP(Tabelle3[[#This Row],[Artikelnr.]],Kennzahlen!S:U,3,FALSE)*Tabelle3[[#This Row],[Menge]],"0")</f>
        <v>9.1000000000000004E-3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BU4</v>
      </c>
      <c r="B407" s="12">
        <f>Eintragen!C407</f>
        <v>17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>_xlfn.ISOWEEKNUM(C407)</f>
        <v>43</v>
      </c>
      <c r="J407" s="11" t="str">
        <f>"Produkte"</f>
        <v>Produkte</v>
      </c>
      <c r="K407" s="11" t="str">
        <f>"BUs"</f>
        <v>BUs</v>
      </c>
      <c r="L407" s="11" t="str">
        <f>"Symptome"</f>
        <v>Symptome</v>
      </c>
      <c r="M407" s="11">
        <f>IFERROR(VLOOKUP(Tabelle3[[#This Row],[Artikelnr.]],Kennzahlen!S:U,3,FALSE)*Tabelle3[[#This Row],[Menge]],"0")</f>
        <v>1.7000000000000001E-3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BU4</v>
      </c>
      <c r="B408" s="12">
        <f>Eintragen!C408</f>
        <v>20</v>
      </c>
      <c r="C408" s="13">
        <f>Tabelle1[[#This Row],[Datum]]</f>
        <v>44494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>_xlfn.ISOWEEKNUM(C408)</f>
        <v>43</v>
      </c>
      <c r="J408" s="11" t="str">
        <f>"Produkte"</f>
        <v>Produkte</v>
      </c>
      <c r="K408" s="11" t="str">
        <f>"BUs"</f>
        <v>BUs</v>
      </c>
      <c r="L408" s="11" t="str">
        <f>"Symptome"</f>
        <v>Symptome</v>
      </c>
      <c r="M408" s="11">
        <f>IFERROR(VLOOKUP(Tabelle3[[#This Row],[Artikelnr.]],Kennzahlen!S:U,3,FALSE)*Tabelle3[[#This Row],[Menge]],"0")</f>
        <v>2E-3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BU4</v>
      </c>
      <c r="B409" s="12">
        <f>Eintragen!C409</f>
        <v>17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>_xlfn.ISOWEEKNUM(C409)</f>
        <v>43</v>
      </c>
      <c r="J409" s="11" t="str">
        <f>"Produkte"</f>
        <v>Produkte</v>
      </c>
      <c r="K409" s="11" t="str">
        <f>"BUs"</f>
        <v>BUs</v>
      </c>
      <c r="L409" s="11" t="str">
        <f>"Symptome"</f>
        <v>Symptome</v>
      </c>
      <c r="M409" s="11">
        <f>IFERROR(VLOOKUP(Tabelle3[[#This Row],[Artikelnr.]],Kennzahlen!S:U,3,FALSE)*Tabelle3[[#This Row],[Menge]],"0")</f>
        <v>1.7000000000000001E-3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BU4</v>
      </c>
      <c r="B410" s="12">
        <f>Eintragen!C410</f>
        <v>20</v>
      </c>
      <c r="C410" s="13">
        <f>Tabelle1[[#This Row],[Datum]]</f>
        <v>44496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KELLERGEIST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-</v>
      </c>
      <c r="I410" s="14">
        <f>_xlfn.ISOWEEKNUM(C410)</f>
        <v>43</v>
      </c>
      <c r="J410" s="11" t="str">
        <f>"Produkte"</f>
        <v>Produkte</v>
      </c>
      <c r="K410" s="11" t="str">
        <f>"BUs"</f>
        <v>BUs</v>
      </c>
      <c r="L410" s="11" t="str">
        <f>"Symptome"</f>
        <v>Symptome</v>
      </c>
      <c r="M410" s="11">
        <f>IFERROR(VLOOKUP(Tabelle3[[#This Row],[Artikelnr.]],Kennzahlen!S:U,3,FALSE)*Tabelle3[[#This Row],[Menge]],"0")</f>
        <v>2E-3</v>
      </c>
      <c r="N410" s="14" t="str">
        <f>Eintragen!A410</f>
        <v>bu4</v>
      </c>
      <c r="O410" s="16">
        <f>Eintragen!B410</f>
        <v>29501028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BU4</v>
      </c>
      <c r="B411" s="12">
        <f>Eintragen!C411</f>
        <v>64</v>
      </c>
      <c r="C411" s="13">
        <f>Tabelle1[[#This Row],[Datum]]</f>
        <v>44439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keinen Verwendungszweck</v>
      </c>
      <c r="G411" s="13" t="str">
        <f>IF(ISBLANK(Eintragen!F411),VLOOKUP(Tabelle3[[#This Row],[Grund Ziffer]],'Liste Gründe'!A:D,3,FALSE),Eintragen!F411)</f>
        <v>keinen Verwendungszweck</v>
      </c>
      <c r="H411" s="11" t="str">
        <f>IF(ISBLANK(Tabelle1[[#This Row],[noch genauer]]),"-",Tabelle1[[#This Row],[noch genauer]])</f>
        <v>&lt;300kg/Monat</v>
      </c>
      <c r="I411" s="14">
        <f>_xlfn.ISOWEEKNUM(C411)</f>
        <v>35</v>
      </c>
      <c r="J411" s="11" t="str">
        <f>"Produkte"</f>
        <v>Produkte</v>
      </c>
      <c r="K411" s="11" t="str">
        <f>"BUs"</f>
        <v>BUs</v>
      </c>
      <c r="L411" s="11" t="str">
        <f>"Symptome"</f>
        <v>Symptome</v>
      </c>
      <c r="M411" s="11">
        <f>IFERROR(VLOOKUP(Tabelle3[[#This Row],[Artikelnr.]],Kennzahlen!S:U,3,FALSE)*Tabelle3[[#This Row],[Menge]],"0")</f>
        <v>96</v>
      </c>
      <c r="N411" s="14" t="str">
        <f>Eintragen!A411</f>
        <v>L21</v>
      </c>
      <c r="O411" s="16">
        <f>Eintragen!B411</f>
        <v>29501029</v>
      </c>
      <c r="P411" s="15">
        <f>Eintragen!D411</f>
        <v>61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BU4</v>
      </c>
      <c r="B412" s="12">
        <f>Eintragen!C412</f>
        <v>21</v>
      </c>
      <c r="C412" s="13">
        <f>Tabelle1[[#This Row],[Datum]]</f>
        <v>44441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Rest</v>
      </c>
      <c r="G412" s="13" t="str">
        <f>IF(ISBLANK(Eintragen!F412),VLOOKUP(Tabelle3[[#This Row],[Grund Ziffer]],'Liste Gründe'!A:D,3,FALSE),Eintragen!F412)</f>
        <v>blaues Klebeband im Produkt</v>
      </c>
      <c r="H412" s="11" t="str">
        <f>IF(ISBLANK(Tabelle1[[#This Row],[noch genauer]]),"-",Tabelle1[[#This Row],[noch genauer]])</f>
        <v>Trennung vom Klebeband aus Produkt zu aufwendig</v>
      </c>
      <c r="I412" s="14">
        <f>_xlfn.ISOWEEKNUM(C412)</f>
        <v>35</v>
      </c>
      <c r="J412" s="11" t="str">
        <f>"Produkte"</f>
        <v>Produkte</v>
      </c>
      <c r="K412" s="11" t="str">
        <f>"BUs"</f>
        <v>BUs</v>
      </c>
      <c r="L412" s="11" t="str">
        <f>"Symptome"</f>
        <v>Symptome</v>
      </c>
      <c r="M412" s="11">
        <f>IFERROR(VLOOKUP(Tabelle3[[#This Row],[Artikelnr.]],Kennzahlen!S:U,3,FALSE)*Tabelle3[[#This Row],[Menge]],"0")</f>
        <v>31.5</v>
      </c>
      <c r="N412" s="14" t="str">
        <f>Eintragen!A412</f>
        <v>L21</v>
      </c>
      <c r="O412" s="16">
        <f>Eintragen!B412</f>
        <v>29501029</v>
      </c>
      <c r="P412" s="15">
        <f>Eintragen!D412</f>
        <v>22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BU4</v>
      </c>
      <c r="B413" s="12">
        <f>Eintragen!C413</f>
        <v>32</v>
      </c>
      <c r="C413" s="13">
        <f>Tabelle1[[#This Row],[Datum]]</f>
        <v>44446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>_xlfn.ISOWEEKNUM(C413)</f>
        <v>36</v>
      </c>
      <c r="J413" s="11" t="str">
        <f>"Produkte"</f>
        <v>Produkte</v>
      </c>
      <c r="K413" s="11" t="str">
        <f>"BUs"</f>
        <v>BUs</v>
      </c>
      <c r="L413" s="11" t="str">
        <f>"Symptome"</f>
        <v>Symptome</v>
      </c>
      <c r="M413" s="11">
        <f>IFERROR(VLOOKUP(Tabelle3[[#This Row],[Artikelnr.]],Kennzahlen!S:U,3,FALSE)*Tabelle3[[#This Row],[Menge]],"0")</f>
        <v>48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BU4</v>
      </c>
      <c r="B414" s="12">
        <f>Eintragen!C414</f>
        <v>14</v>
      </c>
      <c r="C414" s="13">
        <f>Tabelle1[[#This Row],[Datum]]</f>
        <v>44453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>_xlfn.ISOWEEKNUM(C414)</f>
        <v>37</v>
      </c>
      <c r="J414" s="11" t="str">
        <f>"Produkte"</f>
        <v>Produkte</v>
      </c>
      <c r="K414" s="11" t="str">
        <f>"BUs"</f>
        <v>BUs</v>
      </c>
      <c r="L414" s="11" t="str">
        <f>"Symptome"</f>
        <v>Symptome</v>
      </c>
      <c r="M414" s="11">
        <f>IFERROR(VLOOKUP(Tabelle3[[#This Row],[Artikelnr.]],Kennzahlen!S:U,3,FALSE)*Tabelle3[[#This Row],[Menge]],"0")</f>
        <v>21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BU4</v>
      </c>
      <c r="B415" s="12">
        <f>Eintragen!C415</f>
        <v>18</v>
      </c>
      <c r="C415" s="13">
        <f>Tabelle1[[#This Row],[Datum]]</f>
        <v>44454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>_xlfn.ISOWEEKNUM(C415)</f>
        <v>37</v>
      </c>
      <c r="J415" s="11" t="str">
        <f>"Produkte"</f>
        <v>Produkte</v>
      </c>
      <c r="K415" s="11" t="str">
        <f>"BUs"</f>
        <v>BUs</v>
      </c>
      <c r="L415" s="11" t="str">
        <f>"Symptome"</f>
        <v>Symptome</v>
      </c>
      <c r="M415" s="11">
        <f>IFERROR(VLOOKUP(Tabelle3[[#This Row],[Artikelnr.]],Kennzahlen!S:U,3,FALSE)*Tabelle3[[#This Row],[Menge]],"0")</f>
        <v>27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BU4</v>
      </c>
      <c r="B416" s="12">
        <f>Eintragen!C416</f>
        <v>25</v>
      </c>
      <c r="C416" s="13">
        <f>Tabelle1[[#This Row],[Datum]]</f>
        <v>44459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>_xlfn.ISOWEEKNUM(C416)</f>
        <v>38</v>
      </c>
      <c r="J416" s="11" t="str">
        <f>"Produkte"</f>
        <v>Produkte</v>
      </c>
      <c r="K416" s="11" t="str">
        <f>"BUs"</f>
        <v>BUs</v>
      </c>
      <c r="L416" s="11" t="str">
        <f>"Symptome"</f>
        <v>Symptome</v>
      </c>
      <c r="M416" s="11">
        <f>IFERROR(VLOOKUP(Tabelle3[[#This Row],[Artikelnr.]],Kennzahlen!S:U,3,FALSE)*Tabelle3[[#This Row],[Menge]],"0")</f>
        <v>37.5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BU4</v>
      </c>
      <c r="B417" s="12">
        <f>Eintragen!C417</f>
        <v>18</v>
      </c>
      <c r="C417" s="13">
        <f>Tabelle1[[#This Row],[Datum]]</f>
        <v>44460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>_xlfn.ISOWEEKNUM(C417)</f>
        <v>38</v>
      </c>
      <c r="J417" s="11" t="str">
        <f>"Produkte"</f>
        <v>Produkte</v>
      </c>
      <c r="K417" s="11" t="str">
        <f>"BUs"</f>
        <v>BUs</v>
      </c>
      <c r="L417" s="11" t="str">
        <f>"Symptome"</f>
        <v>Symptome</v>
      </c>
      <c r="M417" s="11">
        <f>IFERROR(VLOOKUP(Tabelle3[[#This Row],[Artikelnr.]],Kennzahlen!S:U,3,FALSE)*Tabelle3[[#This Row],[Menge]],"0")</f>
        <v>27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BU4</v>
      </c>
      <c r="B418" s="12">
        <f>Eintragen!C418</f>
        <v>36</v>
      </c>
      <c r="C418" s="13">
        <f>Tabelle1[[#This Row],[Datum]]</f>
        <v>44462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>_xlfn.ISOWEEKNUM(C418)</f>
        <v>38</v>
      </c>
      <c r="J418" s="11" t="str">
        <f>"Produkte"</f>
        <v>Produkte</v>
      </c>
      <c r="K418" s="11" t="str">
        <f>"BUs"</f>
        <v>BUs</v>
      </c>
      <c r="L418" s="11" t="str">
        <f>"Symptome"</f>
        <v>Symptome</v>
      </c>
      <c r="M418" s="11">
        <f>IFERROR(VLOOKUP(Tabelle3[[#This Row],[Artikelnr.]],Kennzahlen!S:U,3,FALSE)*Tabelle3[[#This Row],[Menge]],"0")</f>
        <v>54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BU4</v>
      </c>
      <c r="B419" s="12">
        <f>Eintragen!C419</f>
        <v>20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>_xlfn.ISOWEEKNUM(C419)</f>
        <v>39</v>
      </c>
      <c r="J419" s="11" t="str">
        <f>"Produkte"</f>
        <v>Produkte</v>
      </c>
      <c r="K419" s="11" t="str">
        <f>"BUs"</f>
        <v>BUs</v>
      </c>
      <c r="L419" s="11" t="str">
        <f>"Symptome"</f>
        <v>Symptome</v>
      </c>
      <c r="M419" s="11">
        <f>IFERROR(VLOOKUP(Tabelle3[[#This Row],[Artikelnr.]],Kennzahlen!S:U,3,FALSE)*Tabelle3[[#This Row],[Menge]],"0")</f>
        <v>30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BU4</v>
      </c>
      <c r="B420" s="12">
        <f>Eintragen!C420</f>
        <v>7</v>
      </c>
      <c r="C420" s="13">
        <f>Tabelle1[[#This Row],[Datum]]</f>
        <v>44467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>_xlfn.ISOWEEKNUM(C420)</f>
        <v>39</v>
      </c>
      <c r="J420" s="11" t="str">
        <f>"Produkte"</f>
        <v>Produkte</v>
      </c>
      <c r="K420" s="11" t="str">
        <f>"BUs"</f>
        <v>BUs</v>
      </c>
      <c r="L420" s="11" t="str">
        <f>"Symptome"</f>
        <v>Symptome</v>
      </c>
      <c r="M420" s="11">
        <f>IFERROR(VLOOKUP(Tabelle3[[#This Row],[Artikelnr.]],Kennzahlen!S:U,3,FALSE)*Tabelle3[[#This Row],[Menge]],"0")</f>
        <v>10.5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BU4</v>
      </c>
      <c r="B421" s="12">
        <f>Eintragen!C421</f>
        <v>9</v>
      </c>
      <c r="C421" s="13">
        <f>Tabelle1[[#This Row],[Datum]]</f>
        <v>44469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keinen Verwendungszweck</v>
      </c>
      <c r="H421" s="11" t="str">
        <f>IF(ISBLANK(Tabelle1[[#This Row],[noch genauer]]),"-",Tabelle1[[#This Row],[noch genauer]])</f>
        <v>&lt;300kg/Monat</v>
      </c>
      <c r="I421" s="14">
        <f>_xlfn.ISOWEEKNUM(C421)</f>
        <v>39</v>
      </c>
      <c r="J421" s="11" t="str">
        <f>"Produkte"</f>
        <v>Produkte</v>
      </c>
      <c r="K421" s="11" t="str">
        <f>"BUs"</f>
        <v>BUs</v>
      </c>
      <c r="L421" s="11" t="str">
        <f>"Symptome"</f>
        <v>Symptome</v>
      </c>
      <c r="M421" s="11">
        <f>IFERROR(VLOOKUP(Tabelle3[[#This Row],[Artikelnr.]],Kennzahlen!S:U,3,FALSE)*Tabelle3[[#This Row],[Menge]],"0")</f>
        <v>13.5</v>
      </c>
      <c r="N421" s="14" t="str">
        <f>Eintragen!A421</f>
        <v>L21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BU4</v>
      </c>
      <c r="B422" s="12">
        <f>Eintragen!C422</f>
        <v>1</v>
      </c>
      <c r="C422" s="13">
        <f>Tabelle1[[#This Row],[Datum]]</f>
        <v>44475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-</v>
      </c>
      <c r="H422" s="11" t="str">
        <f>IF(ISBLANK(Tabelle1[[#This Row],[noch genauer]]),"-",Tabelle1[[#This Row],[noch genauer]])</f>
        <v>-</v>
      </c>
      <c r="I422" s="14">
        <f>_xlfn.ISOWEEKNUM(C422)</f>
        <v>40</v>
      </c>
      <c r="J422" s="11" t="str">
        <f>"Produkte"</f>
        <v>Produkte</v>
      </c>
      <c r="K422" s="11" t="str">
        <f>"BUs"</f>
        <v>BUs</v>
      </c>
      <c r="L422" s="11" t="str">
        <f>"Symptome"</f>
        <v>Symptome</v>
      </c>
      <c r="M422" s="11">
        <f>IFERROR(VLOOKUP(Tabelle3[[#This Row],[Artikelnr.]],Kennzahlen!S:U,3,FALSE)*Tabelle3[[#This Row],[Menge]],"0")</f>
        <v>1.5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BU4</v>
      </c>
      <c r="B423" s="12">
        <f>Eintragen!C423</f>
        <v>39</v>
      </c>
      <c r="C423" s="13">
        <f>Tabelle1[[#This Row],[Datum]]</f>
        <v>44483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>_xlfn.ISOWEEKNUM(C423)</f>
        <v>41</v>
      </c>
      <c r="J423" s="11" t="str">
        <f>"Produkte"</f>
        <v>Produkte</v>
      </c>
      <c r="K423" s="11" t="str">
        <f>"BUs"</f>
        <v>BUs</v>
      </c>
      <c r="L423" s="11" t="str">
        <f>"Symptome"</f>
        <v>Symptome</v>
      </c>
      <c r="M423" s="11">
        <f>IFERROR(VLOOKUP(Tabelle3[[#This Row],[Artikelnr.]],Kennzahlen!S:U,3,FALSE)*Tabelle3[[#This Row],[Menge]],"0")</f>
        <v>58.5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BU4</v>
      </c>
      <c r="B424" s="12">
        <f>Eintragen!C424</f>
        <v>11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>_xlfn.ISOWEEKNUM(C424)</f>
        <v>42</v>
      </c>
      <c r="J424" s="11" t="str">
        <f>"Produkte"</f>
        <v>Produkte</v>
      </c>
      <c r="K424" s="11" t="str">
        <f>"BUs"</f>
        <v>BUs</v>
      </c>
      <c r="L424" s="11" t="str">
        <f>"Symptome"</f>
        <v>Symptome</v>
      </c>
      <c r="M424" s="11">
        <f>IFERROR(VLOOKUP(Tabelle3[[#This Row],[Artikelnr.]],Kennzahlen!S:U,3,FALSE)*Tabelle3[[#This Row],[Menge]],"0")</f>
        <v>16.5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BU4</v>
      </c>
      <c r="B425" s="12">
        <f>Eintragen!C425</f>
        <v>132</v>
      </c>
      <c r="C425" s="13">
        <f>Tabelle1[[#This Row],[Datum]]</f>
        <v>44488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>_xlfn.ISOWEEKNUM(C425)</f>
        <v>42</v>
      </c>
      <c r="J425" s="11" t="str">
        <f>"Produkte"</f>
        <v>Produkte</v>
      </c>
      <c r="K425" s="11" t="str">
        <f>"BUs"</f>
        <v>BUs</v>
      </c>
      <c r="L425" s="11" t="str">
        <f>"Symptome"</f>
        <v>Symptome</v>
      </c>
      <c r="M425" s="11">
        <f>IFERROR(VLOOKUP(Tabelle3[[#This Row],[Artikelnr.]],Kennzahlen!S:U,3,FALSE)*Tabelle3[[#This Row],[Menge]],"0")</f>
        <v>198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44494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>_xlfn.ISOWEEKNUM(C426)</f>
        <v>43</v>
      </c>
      <c r="J426" s="11" t="str">
        <f>"Produkte"</f>
        <v>Produkte</v>
      </c>
      <c r="K426" s="11" t="str">
        <f>"BUs"</f>
        <v>BUs</v>
      </c>
      <c r="L426" s="11" t="str">
        <f>"Symptome"</f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BU4</v>
      </c>
      <c r="B427" s="12">
        <f>Eintragen!C427</f>
        <v>12</v>
      </c>
      <c r="C427" s="13">
        <f>Tabelle1[[#This Row],[Datum]]</f>
        <v>44496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BRUSCHETTA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-</v>
      </c>
      <c r="I427" s="14">
        <f>_xlfn.ISOWEEKNUM(C427)</f>
        <v>43</v>
      </c>
      <c r="J427" s="11" t="str">
        <f>"Produkte"</f>
        <v>Produkte</v>
      </c>
      <c r="K427" s="11" t="str">
        <f>"BUs"</f>
        <v>BUs</v>
      </c>
      <c r="L427" s="11" t="str">
        <f>"Symptome"</f>
        <v>Symptome</v>
      </c>
      <c r="M427" s="11">
        <f>IFERROR(VLOOKUP(Tabelle3[[#This Row],[Artikelnr.]],Kennzahlen!S:U,3,FALSE)*Tabelle3[[#This Row],[Menge]],"0")</f>
        <v>18</v>
      </c>
      <c r="N427" s="14" t="str">
        <f>Eintragen!A427</f>
        <v>bu4</v>
      </c>
      <c r="O427" s="16">
        <f>Eintragen!B427</f>
        <v>29501029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BU4</v>
      </c>
      <c r="B428" s="12">
        <f>Eintragen!C428</f>
        <v>53</v>
      </c>
      <c r="C428" s="13">
        <f>Tabelle1[[#This Row],[Datum]]</f>
        <v>44439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>_xlfn.ISOWEEKNUM(C428)</f>
        <v>35</v>
      </c>
      <c r="J428" s="11" t="str">
        <f>"Produkte"</f>
        <v>Produkte</v>
      </c>
      <c r="K428" s="11" t="str">
        <f>"BUs"</f>
        <v>BUs</v>
      </c>
      <c r="L428" s="11" t="str">
        <f>"Symptome"</f>
        <v>Symptome</v>
      </c>
      <c r="M428" s="11">
        <f>IFERROR(VLOOKUP(Tabelle3[[#This Row],[Artikelnr.]],Kennzahlen!S:U,3,FALSE)*Tabelle3[[#This Row],[Menge]],"0")</f>
        <v>79.5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BU4</v>
      </c>
      <c r="B429" s="12">
        <f>Eintragen!C429</f>
        <v>3</v>
      </c>
      <c r="C429" s="13">
        <f>Tabelle1[[#This Row],[Datum]]</f>
        <v>44445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>_xlfn.ISOWEEKNUM(C429)</f>
        <v>36</v>
      </c>
      <c r="J429" s="11" t="str">
        <f>"Produkte"</f>
        <v>Produkte</v>
      </c>
      <c r="K429" s="11" t="str">
        <f>"BUs"</f>
        <v>BUs</v>
      </c>
      <c r="L429" s="11" t="str">
        <f>"Symptome"</f>
        <v>Symptome</v>
      </c>
      <c r="M429" s="11">
        <f>IFERROR(VLOOKUP(Tabelle3[[#This Row],[Artikelnr.]],Kennzahlen!S:U,3,FALSE)*Tabelle3[[#This Row],[Menge]],"0")</f>
        <v>4.5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BU4</v>
      </c>
      <c r="B430" s="12">
        <f>Eintragen!C430</f>
        <v>5</v>
      </c>
      <c r="C430" s="13">
        <f>Tabelle1[[#This Row],[Datum]]</f>
        <v>44446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>_xlfn.ISOWEEKNUM(C430)</f>
        <v>36</v>
      </c>
      <c r="J430" s="11" t="str">
        <f>"Produkte"</f>
        <v>Produkte</v>
      </c>
      <c r="K430" s="11" t="str">
        <f>"BUs"</f>
        <v>BUs</v>
      </c>
      <c r="L430" s="11" t="str">
        <f>"Symptome"</f>
        <v>Symptome</v>
      </c>
      <c r="M430" s="11">
        <f>IFERROR(VLOOKUP(Tabelle3[[#This Row],[Artikelnr.]],Kennzahlen!S:U,3,FALSE)*Tabelle3[[#This Row],[Menge]],"0")</f>
        <v>7.5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BU4</v>
      </c>
      <c r="B431" s="12">
        <f>Eintragen!C431</f>
        <v>8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>_xlfn.ISOWEEKNUM(C431)</f>
        <v>37</v>
      </c>
      <c r="J431" s="11" t="str">
        <f>"Produkte"</f>
        <v>Produkte</v>
      </c>
      <c r="K431" s="11" t="str">
        <f>"BUs"</f>
        <v>BUs</v>
      </c>
      <c r="L431" s="11" t="str">
        <f>"Symptome"</f>
        <v>Symptome</v>
      </c>
      <c r="M431" s="11">
        <f>IFERROR(VLOOKUP(Tabelle3[[#This Row],[Artikelnr.]],Kennzahlen!S:U,3,FALSE)*Tabelle3[[#This Row],[Menge]],"0")</f>
        <v>12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BU4</v>
      </c>
      <c r="B432" s="12">
        <f>Eintragen!C432</f>
        <v>7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>_xlfn.ISOWEEKNUM(C432)</f>
        <v>37</v>
      </c>
      <c r="J432" s="11" t="str">
        <f>"Produkte"</f>
        <v>Produkte</v>
      </c>
      <c r="K432" s="11" t="str">
        <f>"BUs"</f>
        <v>BUs</v>
      </c>
      <c r="L432" s="11" t="str">
        <f>"Symptome"</f>
        <v>Symptome</v>
      </c>
      <c r="M432" s="11">
        <f>IFERROR(VLOOKUP(Tabelle3[[#This Row],[Artikelnr.]],Kennzahlen!S:U,3,FALSE)*Tabelle3[[#This Row],[Menge]],"0")</f>
        <v>10.5</v>
      </c>
      <c r="N432" s="14" t="str">
        <f>Eintragen!A432</f>
        <v>L21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6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>_xlfn.ISOWEEKNUM(C433)</f>
        <v>37</v>
      </c>
      <c r="J433" s="11" t="str">
        <f>"Produkte"</f>
        <v>Produkte</v>
      </c>
      <c r="K433" s="11" t="str">
        <f>"BUs"</f>
        <v>BUs</v>
      </c>
      <c r="L433" s="11" t="str">
        <f>"Symptome"</f>
        <v>Symptome</v>
      </c>
      <c r="M433" s="11">
        <f>IFERROR(VLOOKUP(Tabelle3[[#This Row],[Artikelnr.]],Kennzahlen!S:U,3,FALSE)*Tabelle3[[#This Row],[Menge]],"0")</f>
        <v>9</v>
      </c>
      <c r="N433" s="14" t="str">
        <f>Eintragen!A433</f>
        <v>Bu4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15</v>
      </c>
      <c r="C434" s="13">
        <f>Tabelle1[[#This Row],[Datum]]</f>
        <v>44454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>_xlfn.ISOWEEKNUM(C434)</f>
        <v>37</v>
      </c>
      <c r="J434" s="11" t="str">
        <f>"Produkte"</f>
        <v>Produkte</v>
      </c>
      <c r="K434" s="11" t="str">
        <f>"BUs"</f>
        <v>BUs</v>
      </c>
      <c r="L434" s="11" t="str">
        <f>"Symptome"</f>
        <v>Symptome</v>
      </c>
      <c r="M434" s="11">
        <f>IFERROR(VLOOKUP(Tabelle3[[#This Row],[Artikelnr.]],Kennzahlen!S:U,3,FALSE)*Tabelle3[[#This Row],[Menge]],"0")</f>
        <v>22.5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2</v>
      </c>
      <c r="C435" s="13">
        <f>Tabelle1[[#This Row],[Datum]]</f>
        <v>44467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&lt;100kg/Monat</v>
      </c>
      <c r="I435" s="14">
        <f>_xlfn.ISOWEEKNUM(C435)</f>
        <v>39</v>
      </c>
      <c r="J435" s="11" t="str">
        <f>"Produkte"</f>
        <v>Produkte</v>
      </c>
      <c r="K435" s="11" t="str">
        <f>"BUs"</f>
        <v>BUs</v>
      </c>
      <c r="L435" s="11" t="str">
        <f>"Symptome"</f>
        <v>Symptome</v>
      </c>
      <c r="M435" s="11">
        <f>IFERROR(VLOOKUP(Tabelle3[[#This Row],[Artikelnr.]],Kennzahlen!S:U,3,FALSE)*Tabelle3[[#This Row],[Menge]],"0")</f>
        <v>3</v>
      </c>
      <c r="N435" s="14" t="str">
        <f>Eintragen!A435</f>
        <v>L21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3</v>
      </c>
      <c r="C436" s="13">
        <f>Tabelle1[[#This Row],[Datum]]</f>
        <v>44475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ORANG-PESTO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-</v>
      </c>
      <c r="H436" s="11" t="str">
        <f>IF(ISBLANK(Tabelle1[[#This Row],[noch genauer]]),"-",Tabelle1[[#This Row],[noch genauer]])</f>
        <v>-</v>
      </c>
      <c r="I436" s="14">
        <f>_xlfn.ISOWEEKNUM(C436)</f>
        <v>40</v>
      </c>
      <c r="J436" s="11" t="str">
        <f>"Produkte"</f>
        <v>Produkte</v>
      </c>
      <c r="K436" s="11" t="str">
        <f>"BUs"</f>
        <v>BUs</v>
      </c>
      <c r="L436" s="11" t="str">
        <f>"Symptome"</f>
        <v>Symptome</v>
      </c>
      <c r="M436" s="11">
        <f>IFERROR(VLOOKUP(Tabelle3[[#This Row],[Artikelnr.]],Kennzahlen!S:U,3,FALSE)*Tabelle3[[#This Row],[Menge]],"0")</f>
        <v>4.5</v>
      </c>
      <c r="N436" s="14" t="str">
        <f>Eintragen!A436</f>
        <v>BU4</v>
      </c>
      <c r="O436" s="16">
        <f>Eintragen!B436</f>
        <v>29501030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Linienbezogen</v>
      </c>
      <c r="G437" s="13" t="str">
        <f>IF(ISBLANK(Eintragen!F437),VLOOKUP(Tabelle3[[#This Row],[Grund Ziffer]],'Liste Gründe'!A:D,3,FALSE),Eintragen!F437)</f>
        <v>Maschinenabfall</v>
      </c>
      <c r="H437" s="11" t="str">
        <f>IF(ISBLANK(Tabelle1[[#This Row],[noch genauer]]),"-",Tabelle1[[#This Row],[noch genauer]])</f>
        <v>nicht eindeutig</v>
      </c>
      <c r="I437" s="14">
        <f>_xlfn.ISOWEEKNUM(C437)</f>
        <v>34</v>
      </c>
      <c r="J437" s="11" t="str">
        <f>"Produkte"</f>
        <v>Produkte</v>
      </c>
      <c r="K437" s="11" t="str">
        <f>"BUs"</f>
        <v>BUs</v>
      </c>
      <c r="L437" s="11" t="str">
        <f>"Symptome"</f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10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44459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Linienbezogen</v>
      </c>
      <c r="G438" s="13" t="str">
        <f>IF(ISBLANK(Eintragen!F438),VLOOKUP(Tabelle3[[#This Row],[Grund Ziffer]],'Liste Gründe'!A:D,3,FALSE),Eintragen!F438)</f>
        <v>Maschinenabfall</v>
      </c>
      <c r="H438" s="11" t="str">
        <f>IF(ISBLANK(Tabelle1[[#This Row],[noch genauer]]),"-",Tabelle1[[#This Row],[noch genauer]])</f>
        <v>nicht eindeutig</v>
      </c>
      <c r="I438" s="14">
        <f>_xlfn.ISOWEEKNUM(C438)</f>
        <v>38</v>
      </c>
      <c r="J438" s="11" t="str">
        <f>"Produkte"</f>
        <v>Produkte</v>
      </c>
      <c r="K438" s="11" t="str">
        <f>"BUs"</f>
        <v>BUs</v>
      </c>
      <c r="L438" s="11" t="str">
        <f>"Symptome"</f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10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>_xlfn.ISOWEEKNUM(C439)</f>
        <v>36</v>
      </c>
      <c r="J439" s="11" t="str">
        <f>"Produkte"</f>
        <v>Produkte</v>
      </c>
      <c r="K439" s="11" t="str">
        <f>"BUs"</f>
        <v>BUs</v>
      </c>
      <c r="L439" s="11" t="str">
        <f>"Symptome"</f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>_xlfn.ISOWEEKNUM(C440)</f>
        <v>37</v>
      </c>
      <c r="J440" s="11" t="str">
        <f>"Produkte"</f>
        <v>Produkte</v>
      </c>
      <c r="K440" s="11" t="str">
        <f>"BUs"</f>
        <v>BUs</v>
      </c>
      <c r="L440" s="11" t="str">
        <f>"Symptome"</f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44442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>_xlfn.ISOWEEKNUM(C441)</f>
        <v>35</v>
      </c>
      <c r="J441" s="11" t="str">
        <f>"Produkte"</f>
        <v>Produkte</v>
      </c>
      <c r="K441" s="11" t="str">
        <f>"BUs"</f>
        <v>BUs</v>
      </c>
      <c r="L441" s="11" t="str">
        <f>"Symptome"</f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44452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>_xlfn.ISOWEEKNUM(C442)</f>
        <v>37</v>
      </c>
      <c r="J442" s="11" t="str">
        <f>"Produkte"</f>
        <v>Produkte</v>
      </c>
      <c r="K442" s="11" t="str">
        <f>"BUs"</f>
        <v>BUs</v>
      </c>
      <c r="L442" s="11" t="str">
        <f>"Symptome"</f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BU3</v>
      </c>
      <c r="B443" s="12">
        <f>Eintragen!C443</f>
        <v>28</v>
      </c>
      <c r="C443" s="13">
        <f>Tabelle1[[#This Row],[Datum]]</f>
        <v>44428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>_xlfn.ISOWEEKNUM(C443)</f>
        <v>33</v>
      </c>
      <c r="J443" s="11" t="str">
        <f>"Produkte"</f>
        <v>Produkte</v>
      </c>
      <c r="K443" s="11" t="str">
        <f>"BUs"</f>
        <v>BUs</v>
      </c>
      <c r="L443" s="11" t="str">
        <f>"Symptome"</f>
        <v>Symptome</v>
      </c>
      <c r="M443" s="11">
        <f>IFERROR(VLOOKUP(Tabelle3[[#This Row],[Artikelnr.]],Kennzahlen!S:U,3,FALSE)*Tabelle3[[#This Row],[Menge]],"0")</f>
        <v>28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BU3</v>
      </c>
      <c r="B444" s="12">
        <f>Eintragen!C444</f>
        <v>29</v>
      </c>
      <c r="C444" s="13">
        <f>Tabelle1[[#This Row],[Datum]]</f>
        <v>44473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Einsatz in aktuelle Produkte</v>
      </c>
      <c r="H444" s="11" t="str">
        <f>IF(ISBLANK(Tabelle1[[#This Row],[noch genauer]]),"-",Tabelle1[[#This Row],[noch genauer]])</f>
        <v>-</v>
      </c>
      <c r="I444" s="14">
        <f>_xlfn.ISOWEEKNUM(C444)</f>
        <v>40</v>
      </c>
      <c r="J444" s="11" t="str">
        <f>"Produkte"</f>
        <v>Produkte</v>
      </c>
      <c r="K444" s="11" t="str">
        <f>"BUs"</f>
        <v>BUs</v>
      </c>
      <c r="L444" s="11" t="str">
        <f>"Symptome"</f>
        <v>Symptome</v>
      </c>
      <c r="M444" s="11">
        <f>IFERROR(VLOOKUP(Tabelle3[[#This Row],[Artikelnr.]],Kennzahlen!S:U,3,FALSE)*Tabelle3[[#This Row],[Menge]],"0")</f>
        <v>29</v>
      </c>
      <c r="N444" s="14" t="str">
        <f>Eintragen!A444</f>
        <v>L33</v>
      </c>
      <c r="O444" s="16">
        <f>Eintragen!B444</f>
        <v>29501032</v>
      </c>
      <c r="P444" s="15">
        <f>Eintragen!D444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BU3</v>
      </c>
      <c r="B445" s="12">
        <f>Eintragen!C445</f>
        <v>55</v>
      </c>
      <c r="C445" s="13">
        <f>Tabelle1[[#This Row],[Datum]]</f>
        <v>44477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>_xlfn.ISOWEEKNUM(C445)</f>
        <v>40</v>
      </c>
      <c r="J445" s="11" t="str">
        <f>"Produkte"</f>
        <v>Produkte</v>
      </c>
      <c r="K445" s="11" t="str">
        <f>"BUs"</f>
        <v>BUs</v>
      </c>
      <c r="L445" s="11" t="str">
        <f>"Symptome"</f>
        <v>Symptome</v>
      </c>
      <c r="M445" s="11">
        <f>IFERROR(VLOOKUP(Tabelle3[[#This Row],[Artikelnr.]],Kennzahlen!S:U,3,FALSE)*Tabelle3[[#This Row],[Menge]],"0")</f>
        <v>55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Rest</v>
      </c>
      <c r="B446" s="12">
        <f>Eintragen!C446</f>
        <v>28</v>
      </c>
      <c r="C446" s="13">
        <f>Tabelle1[[#This Row],[Datum]]</f>
        <v>44487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Linienbezogen</v>
      </c>
      <c r="G446" s="13" t="str">
        <f>IF(ISBLANK(Eintragen!F446),VLOOKUP(Tabelle3[[#This Row],[Grund Ziffer]],'Liste Gründe'!A:D,3,FALSE),Eintragen!F446)</f>
        <v>Maschinenabfall</v>
      </c>
      <c r="H446" s="11" t="str">
        <f>IF(ISBLANK(Tabelle1[[#This Row],[noch genauer]]),"-",Tabelle1[[#This Row],[noch genauer]])</f>
        <v>-</v>
      </c>
      <c r="I446" s="14">
        <f>_xlfn.ISOWEEKNUM(C446)</f>
        <v>42</v>
      </c>
      <c r="J446" s="11" t="str">
        <f>"Produkte"</f>
        <v>Produkte</v>
      </c>
      <c r="K446" s="11" t="str">
        <f>"BUs"</f>
        <v>BUs</v>
      </c>
      <c r="L446" s="11" t="str">
        <f>"Symptome"</f>
        <v>Symptome</v>
      </c>
      <c r="M446" s="11">
        <f>IFERROR(VLOOKUP(Tabelle3[[#This Row],[Artikelnr.]],Kennzahlen!S:U,3,FALSE)*Tabelle3[[#This Row],[Menge]],"0")</f>
        <v>28</v>
      </c>
      <c r="N446" s="14" t="str">
        <f>Eintragen!A446</f>
        <v>Externe</v>
      </c>
      <c r="O446" s="16">
        <f>Eintragen!B446</f>
        <v>29501032</v>
      </c>
      <c r="P446" s="15">
        <f>Eintragen!D446</f>
        <v>30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BU3</v>
      </c>
      <c r="B447" s="12">
        <f>Eintragen!C447</f>
        <v>32</v>
      </c>
      <c r="C447" s="13">
        <f>Tabelle1[[#This Row],[Datum]]</f>
        <v>44491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Schmutz</v>
      </c>
      <c r="H447" s="11" t="str">
        <f>IF(ISBLANK(Tabelle1[[#This Row],[noch genauer]]),"-",Tabelle1[[#This Row],[noch genauer]])</f>
        <v>-</v>
      </c>
      <c r="I447" s="14">
        <f>_xlfn.ISOWEEKNUM(C447)</f>
        <v>42</v>
      </c>
      <c r="J447" s="11" t="str">
        <f>"Produkte"</f>
        <v>Produkte</v>
      </c>
      <c r="K447" s="11" t="str">
        <f>"BUs"</f>
        <v>BUs</v>
      </c>
      <c r="L447" s="11" t="str">
        <f>"Symptome"</f>
        <v>Symptome</v>
      </c>
      <c r="M447" s="11">
        <f>IFERROR(VLOOKUP(Tabelle3[[#This Row],[Artikelnr.]],Kennzahlen!S:U,3,FALSE)*Tabelle3[[#This Row],[Menge]],"0")</f>
        <v>32</v>
      </c>
      <c r="N447" s="14" t="str">
        <f>Eintragen!A447</f>
        <v>BU3</v>
      </c>
      <c r="O447" s="16">
        <f>Eintragen!B447</f>
        <v>29501032</v>
      </c>
      <c r="P447" s="15">
        <f>Eintragen!D447</f>
        <v>42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BU4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keinen Verwendungszweck</v>
      </c>
      <c r="G448" s="13" t="str">
        <f>IF(ISBLANK(Eintragen!F448),VLOOKUP(Tabelle3[[#This Row],[Grund Ziffer]],'Liste Gründe'!A:D,3,FALSE),Eintragen!F448)</f>
        <v>keinen Verwendungszweck</v>
      </c>
      <c r="H448" s="11" t="str">
        <f>IF(ISBLANK(Tabelle1[[#This Row],[noch genauer]]),"-",Tabelle1[[#This Row],[noch genauer]])</f>
        <v>-</v>
      </c>
      <c r="I448" s="14">
        <f>_xlfn.ISOWEEKNUM(C448)</f>
        <v>43</v>
      </c>
      <c r="J448" s="11" t="str">
        <f>"Produkte"</f>
        <v>Produkte</v>
      </c>
      <c r="K448" s="11" t="str">
        <f>"BUs"</f>
        <v>BUs</v>
      </c>
      <c r="L448" s="11" t="str">
        <f>"Symptome"</f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BU4</v>
      </c>
      <c r="O448" s="16">
        <f>Eintragen!B448</f>
        <v>29501032</v>
      </c>
      <c r="P448" s="15">
        <f>Eintragen!D448</f>
        <v>61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BU3</v>
      </c>
      <c r="B449" s="12">
        <f>Eintragen!C449</f>
        <v>27</v>
      </c>
      <c r="C449" s="13">
        <f>Tabelle1[[#This Row],[Datum]]</f>
        <v>44494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CHED-ROT MIT ß-CARO</v>
      </c>
      <c r="F449" s="11" t="str">
        <f>VLOOKUP(Eintragen!D449,'Liste Gründe'!A:D,2,FALSE)</f>
        <v>Rest</v>
      </c>
      <c r="G449" s="13" t="str">
        <f>IF(ISBLANK(Eintragen!F449),VLOOKUP(Tabelle3[[#This Row],[Grund Ziffer]],'Liste Gründe'!A:D,3,FALSE),Eintragen!F449)</f>
        <v>Schmutz</v>
      </c>
      <c r="H449" s="11" t="str">
        <f>IF(ISBLANK(Tabelle1[[#This Row],[noch genauer]]),"-",Tabelle1[[#This Row],[noch genauer]])</f>
        <v>-</v>
      </c>
      <c r="I449" s="14">
        <f>_xlfn.ISOWEEKNUM(C449)</f>
        <v>43</v>
      </c>
      <c r="J449" s="11" t="str">
        <f>"Produkte"</f>
        <v>Produkte</v>
      </c>
      <c r="K449" s="11" t="str">
        <f>"BUs"</f>
        <v>BUs</v>
      </c>
      <c r="L449" s="11" t="str">
        <f>"Symptome"</f>
        <v>Symptome</v>
      </c>
      <c r="M449" s="11">
        <f>IFERROR(VLOOKUP(Tabelle3[[#This Row],[Artikelnr.]],Kennzahlen!S:U,3,FALSE)*Tabelle3[[#This Row],[Menge]],"0")</f>
        <v>27</v>
      </c>
      <c r="N449" s="14" t="str">
        <f>Eintragen!A449</f>
        <v>L33</v>
      </c>
      <c r="O449" s="16">
        <f>Eintragen!B449</f>
        <v>29501032</v>
      </c>
      <c r="P449" s="15">
        <f>Eintragen!D449</f>
        <v>42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44445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>_xlfn.ISOWEEKNUM(C450)</f>
        <v>36</v>
      </c>
      <c r="J450" s="11" t="str">
        <f>"Produkte"</f>
        <v>Produkte</v>
      </c>
      <c r="K450" s="11" t="str">
        <f>"BUs"</f>
        <v>BUs</v>
      </c>
      <c r="L450" s="11" t="str">
        <f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BU4</v>
      </c>
      <c r="B451" s="12">
        <f>Eintragen!C451</f>
        <v>3</v>
      </c>
      <c r="C451" s="13">
        <f>Tabelle1[[#This Row],[Datum]]</f>
        <v>44453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keinen Verwendungszweck</v>
      </c>
      <c r="H451" s="11" t="str">
        <f>IF(ISBLANK(Tabelle1[[#This Row],[noch genauer]]),"-",Tabelle1[[#This Row],[noch genauer]])</f>
        <v>&lt;20kg/Monat</v>
      </c>
      <c r="I451" s="14">
        <f>_xlfn.ISOWEEKNUM(C451)</f>
        <v>37</v>
      </c>
      <c r="J451" s="11" t="str">
        <f>"Produkte"</f>
        <v>Produkte</v>
      </c>
      <c r="K451" s="11" t="str">
        <f>"BUs"</f>
        <v>BUs</v>
      </c>
      <c r="L451" s="11" t="str">
        <f>"Symptome"</f>
        <v>Symptome</v>
      </c>
      <c r="M451" s="11">
        <f>IFERROR(VLOOKUP(Tabelle3[[#This Row],[Artikelnr.]],Kennzahlen!S:U,3,FALSE)*Tabelle3[[#This Row],[Menge]],"0")</f>
        <v>3.0000000000000003E-4</v>
      </c>
      <c r="N451" s="14" t="str">
        <f>Eintragen!A451</f>
        <v>L20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BU4</v>
      </c>
      <c r="B452" s="12">
        <f>Eintragen!C452</f>
        <v>7</v>
      </c>
      <c r="C452" s="13">
        <f>Tabelle1[[#This Row],[Datum]]</f>
        <v>44475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-</v>
      </c>
      <c r="H452" s="11" t="str">
        <f>IF(ISBLANK(Tabelle1[[#This Row],[noch genauer]]),"-",Tabelle1[[#This Row],[noch genauer]])</f>
        <v>-</v>
      </c>
      <c r="I452" s="14">
        <f>_xlfn.ISOWEEKNUM(C452)</f>
        <v>40</v>
      </c>
      <c r="J452" s="11" t="str">
        <f>"Produkte"</f>
        <v>Produkte</v>
      </c>
      <c r="K452" s="11" t="str">
        <f>"BUs"</f>
        <v>BUs</v>
      </c>
      <c r="L452" s="11" t="str">
        <f>"Symptome"</f>
        <v>Symptome</v>
      </c>
      <c r="M452" s="11">
        <f>IFERROR(VLOOKUP(Tabelle3[[#This Row],[Artikelnr.]],Kennzahlen!S:U,3,FALSE)*Tabelle3[[#This Row],[Menge]],"0")</f>
        <v>6.9999999999999999E-4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BU4</v>
      </c>
      <c r="B453" s="12">
        <f>Eintragen!C453</f>
        <v>1</v>
      </c>
      <c r="C453" s="13">
        <f>Tabelle1[[#This Row],[Datum]]</f>
        <v>44484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SAINT ANDRÉ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-</v>
      </c>
      <c r="I453" s="14">
        <f>_xlfn.ISOWEEKNUM(C453)</f>
        <v>41</v>
      </c>
      <c r="J453" s="11" t="str">
        <f>"Produkte"</f>
        <v>Produkte</v>
      </c>
      <c r="K453" s="11" t="str">
        <f>"BUs"</f>
        <v>BUs</v>
      </c>
      <c r="L453" s="11" t="str">
        <f>"Symptome"</f>
        <v>Symptome</v>
      </c>
      <c r="M453" s="11">
        <f>IFERROR(VLOOKUP(Tabelle3[[#This Row],[Artikelnr.]],Kennzahlen!S:U,3,FALSE)*Tabelle3[[#This Row],[Menge]],"0")</f>
        <v>1E-4</v>
      </c>
      <c r="N453" s="14" t="str">
        <f>Eintragen!A453</f>
        <v>BU4</v>
      </c>
      <c r="O453" s="16">
        <f>Eintragen!B453</f>
        <v>29501036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BU4</v>
      </c>
      <c r="B454" s="12">
        <f>Eintragen!C454</f>
        <v>210</v>
      </c>
      <c r="C454" s="13">
        <f>Tabelle1[[#This Row],[Datum]]</f>
        <v>44439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keinen Verwendungszweck</v>
      </c>
      <c r="G454" s="13" t="str">
        <f>IF(ISBLANK(Eintragen!F454),VLOOKUP(Tabelle3[[#This Row],[Grund Ziffer]],'Liste Gründe'!A:D,3,FALSE),Eintragen!F454)</f>
        <v>keinen Verwendungszweck</v>
      </c>
      <c r="H454" s="11" t="str">
        <f>IF(ISBLANK(Tabelle1[[#This Row],[noch genauer]]),"-",Tabelle1[[#This Row],[noch genauer]])</f>
        <v>&lt;1000kg/Monat</v>
      </c>
      <c r="I454" s="14">
        <f>_xlfn.ISOWEEKNUM(C454)</f>
        <v>35</v>
      </c>
      <c r="J454" s="11" t="str">
        <f>"Produkte"</f>
        <v>Produkte</v>
      </c>
      <c r="K454" s="11" t="str">
        <f>"BUs"</f>
        <v>BUs</v>
      </c>
      <c r="L454" s="11" t="str">
        <f>"Symptome"</f>
        <v>Symptome</v>
      </c>
      <c r="M454" s="11">
        <f>IFERROR(VLOOKUP(Tabelle3[[#This Row],[Artikelnr.]],Kennzahlen!S:U,3,FALSE)*Tabelle3[[#This Row],[Menge]],"0")</f>
        <v>2.1000000000000001E-2</v>
      </c>
      <c r="N454" s="14" t="str">
        <f>Eintragen!A454</f>
        <v>L22</v>
      </c>
      <c r="O454" s="16">
        <f>Eintragen!B454</f>
        <v>29501039</v>
      </c>
      <c r="P454" s="15">
        <f>Eintragen!D454</f>
        <v>61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BU4</v>
      </c>
      <c r="B455" s="12">
        <f>Eintragen!C455</f>
        <v>45</v>
      </c>
      <c r="C455" s="13">
        <f>Tabelle1[[#This Row],[Datum]]</f>
        <v>44441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Rest</v>
      </c>
      <c r="G455" s="13" t="str">
        <f>IF(ISBLANK(Eintragen!F455),VLOOKUP(Tabelle3[[#This Row],[Grund Ziffer]],'Liste Gründe'!A:D,3,FALSE),Eintragen!F455)</f>
        <v>blaues Klebeband im Produkt</v>
      </c>
      <c r="H455" s="11" t="str">
        <f>IF(ISBLANK(Tabelle1[[#This Row],[noch genauer]]),"-",Tabelle1[[#This Row],[noch genauer]])</f>
        <v>Trennung vom Klebeband aus Produkt zu aufwendig</v>
      </c>
      <c r="I455" s="14">
        <f>_xlfn.ISOWEEKNUM(C455)</f>
        <v>35</v>
      </c>
      <c r="J455" s="11" t="str">
        <f>"Produkte"</f>
        <v>Produkte</v>
      </c>
      <c r="K455" s="11" t="str">
        <f>"BUs"</f>
        <v>BUs</v>
      </c>
      <c r="L455" s="11" t="str">
        <f>"Symptome"</f>
        <v>Symptome</v>
      </c>
      <c r="M455" s="11">
        <f>IFERROR(VLOOKUP(Tabelle3[[#This Row],[Artikelnr.]],Kennzahlen!S:U,3,FALSE)*Tabelle3[[#This Row],[Menge]],"0")</f>
        <v>4.5000000000000005E-3</v>
      </c>
      <c r="N455" s="14" t="str">
        <f>Eintragen!A455</f>
        <v>L22</v>
      </c>
      <c r="O455" s="16">
        <f>Eintragen!B455</f>
        <v>29501039</v>
      </c>
      <c r="P455" s="15">
        <f>Eintragen!D455</f>
        <v>22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BU4</v>
      </c>
      <c r="B456" s="12">
        <f>Eintragen!C456</f>
        <v>117</v>
      </c>
      <c r="C456" s="13">
        <f>Tabelle1[[#This Row],[Datum]]</f>
        <v>44446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>_xlfn.ISOWEEKNUM(C456)</f>
        <v>36</v>
      </c>
      <c r="J456" s="11" t="str">
        <f>"Produkte"</f>
        <v>Produkte</v>
      </c>
      <c r="K456" s="11" t="str">
        <f>"BUs"</f>
        <v>BUs</v>
      </c>
      <c r="L456" s="11" t="str">
        <f>"Symptome"</f>
        <v>Symptome</v>
      </c>
      <c r="M456" s="11">
        <f>IFERROR(VLOOKUP(Tabelle3[[#This Row],[Artikelnr.]],Kennzahlen!S:U,3,FALSE)*Tabelle3[[#This Row],[Menge]],"0")</f>
        <v>1.17E-2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BU4</v>
      </c>
      <c r="B457" s="12">
        <f>Eintragen!C457</f>
        <v>14</v>
      </c>
      <c r="C457" s="13">
        <f>Tabelle1[[#This Row],[Datum]]</f>
        <v>44453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>_xlfn.ISOWEEKNUM(C457)</f>
        <v>37</v>
      </c>
      <c r="J457" s="11" t="str">
        <f>"Produkte"</f>
        <v>Produkte</v>
      </c>
      <c r="K457" s="11" t="str">
        <f>"BUs"</f>
        <v>BUs</v>
      </c>
      <c r="L457" s="11" t="str">
        <f>"Symptome"</f>
        <v>Symptome</v>
      </c>
      <c r="M457" s="11">
        <f>IFERROR(VLOOKUP(Tabelle3[[#This Row],[Artikelnr.]],Kennzahlen!S:U,3,FALSE)*Tabelle3[[#This Row],[Menge]],"0")</f>
        <v>1.4E-3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BU4</v>
      </c>
      <c r="B458" s="12">
        <f>Eintragen!C458</f>
        <v>22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>_xlfn.ISOWEEKNUM(C458)</f>
        <v>37</v>
      </c>
      <c r="J458" s="11" t="str">
        <f>"Produkte"</f>
        <v>Produkte</v>
      </c>
      <c r="K458" s="11" t="str">
        <f>"BUs"</f>
        <v>BUs</v>
      </c>
      <c r="L458" s="11" t="str">
        <f>"Symptome"</f>
        <v>Symptome</v>
      </c>
      <c r="M458" s="11">
        <f>IFERROR(VLOOKUP(Tabelle3[[#This Row],[Artikelnr.]],Kennzahlen!S:U,3,FALSE)*Tabelle3[[#This Row],[Menge]],"0")</f>
        <v>2.2000000000000001E-3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BU4</v>
      </c>
      <c r="B459" s="12">
        <f>Eintragen!C459</f>
        <v>40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>_xlfn.ISOWEEKNUM(C459)</f>
        <v>37</v>
      </c>
      <c r="J459" s="11" t="str">
        <f>"Produkte"</f>
        <v>Produkte</v>
      </c>
      <c r="K459" s="11" t="str">
        <f>"BUs"</f>
        <v>BUs</v>
      </c>
      <c r="L459" s="11" t="str">
        <f>"Symptome"</f>
        <v>Symptome</v>
      </c>
      <c r="M459" s="11">
        <f>IFERROR(VLOOKUP(Tabelle3[[#This Row],[Artikelnr.]],Kennzahlen!S:U,3,FALSE)*Tabelle3[[#This Row],[Menge]],"0")</f>
        <v>4.0000000000000001E-3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BU4</v>
      </c>
      <c r="B460" s="12">
        <f>Eintragen!C460</f>
        <v>17</v>
      </c>
      <c r="C460" s="13">
        <f>Tabelle1[[#This Row],[Datum]]</f>
        <v>44455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>_xlfn.ISOWEEKNUM(C460)</f>
        <v>37</v>
      </c>
      <c r="J460" s="11" t="str">
        <f>"Produkte"</f>
        <v>Produkte</v>
      </c>
      <c r="K460" s="11" t="str">
        <f>"BUs"</f>
        <v>BUs</v>
      </c>
      <c r="L460" s="11" t="str">
        <f>"Symptome"</f>
        <v>Symptome</v>
      </c>
      <c r="M460" s="11">
        <f>IFERROR(VLOOKUP(Tabelle3[[#This Row],[Artikelnr.]],Kennzahlen!S:U,3,FALSE)*Tabelle3[[#This Row],[Menge]],"0")</f>
        <v>1.7000000000000001E-3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BU4</v>
      </c>
      <c r="B461" s="12">
        <f>Eintragen!C461</f>
        <v>40</v>
      </c>
      <c r="C461" s="13">
        <f>Tabelle1[[#This Row],[Datum]]</f>
        <v>44456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>_xlfn.ISOWEEKNUM(C461)</f>
        <v>37</v>
      </c>
      <c r="J461" s="11" t="str">
        <f>"Produkte"</f>
        <v>Produkte</v>
      </c>
      <c r="K461" s="11" t="str">
        <f>"BUs"</f>
        <v>BUs</v>
      </c>
      <c r="L461" s="11" t="str">
        <f>"Symptome"</f>
        <v>Symptome</v>
      </c>
      <c r="M461" s="11">
        <f>IFERROR(VLOOKUP(Tabelle3[[#This Row],[Artikelnr.]],Kennzahlen!S:U,3,FALSE)*Tabelle3[[#This Row],[Menge]],"0")</f>
        <v>4.0000000000000001E-3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BU4</v>
      </c>
      <c r="B462" s="12">
        <f>Eintragen!C462</f>
        <v>50</v>
      </c>
      <c r="C462" s="13">
        <f>Tabelle1[[#This Row],[Datum]]</f>
        <v>44459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>_xlfn.ISOWEEKNUM(C462)</f>
        <v>38</v>
      </c>
      <c r="J462" s="11" t="str">
        <f>"Produkte"</f>
        <v>Produkte</v>
      </c>
      <c r="K462" s="11" t="str">
        <f>"BUs"</f>
        <v>BUs</v>
      </c>
      <c r="L462" s="11" t="str">
        <f>"Symptome"</f>
        <v>Symptome</v>
      </c>
      <c r="M462" s="11">
        <f>IFERROR(VLOOKUP(Tabelle3[[#This Row],[Artikelnr.]],Kennzahlen!S:U,3,FALSE)*Tabelle3[[#This Row],[Menge]],"0")</f>
        <v>5.0000000000000001E-3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BU4</v>
      </c>
      <c r="B463" s="12">
        <f>Eintragen!C463</f>
        <v>79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>_xlfn.ISOWEEKNUM(C463)</f>
        <v>38</v>
      </c>
      <c r="J463" s="11" t="str">
        <f>"Produkte"</f>
        <v>Produkte</v>
      </c>
      <c r="K463" s="11" t="str">
        <f>"BUs"</f>
        <v>BUs</v>
      </c>
      <c r="L463" s="11" t="str">
        <f>"Symptome"</f>
        <v>Symptome</v>
      </c>
      <c r="M463" s="11">
        <f>IFERROR(VLOOKUP(Tabelle3[[#This Row],[Artikelnr.]],Kennzahlen!S:U,3,FALSE)*Tabelle3[[#This Row],[Menge]],"0")</f>
        <v>7.9000000000000008E-3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BU4</v>
      </c>
      <c r="B464" s="12">
        <f>Eintragen!C464</f>
        <v>61</v>
      </c>
      <c r="C464" s="13">
        <f>Tabelle1[[#This Row],[Datum]]</f>
        <v>44461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>_xlfn.ISOWEEKNUM(C464)</f>
        <v>38</v>
      </c>
      <c r="J464" s="11" t="str">
        <f>"Produkte"</f>
        <v>Produkte</v>
      </c>
      <c r="K464" s="11" t="str">
        <f>"BUs"</f>
        <v>BUs</v>
      </c>
      <c r="L464" s="11" t="str">
        <f>"Symptome"</f>
        <v>Symptome</v>
      </c>
      <c r="M464" s="11">
        <f>IFERROR(VLOOKUP(Tabelle3[[#This Row],[Artikelnr.]],Kennzahlen!S:U,3,FALSE)*Tabelle3[[#This Row],[Menge]],"0")</f>
        <v>6.1000000000000004E-3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BU4</v>
      </c>
      <c r="B465" s="12">
        <f>Eintragen!C465</f>
        <v>54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>_xlfn.ISOWEEKNUM(C465)</f>
        <v>39</v>
      </c>
      <c r="J465" s="11" t="str">
        <f>"Produkte"</f>
        <v>Produkte</v>
      </c>
      <c r="K465" s="11" t="str">
        <f>"BUs"</f>
        <v>BUs</v>
      </c>
      <c r="L465" s="11" t="str">
        <f>"Symptome"</f>
        <v>Symptome</v>
      </c>
      <c r="M465" s="11">
        <f>IFERROR(VLOOKUP(Tabelle3[[#This Row],[Artikelnr.]],Kennzahlen!S:U,3,FALSE)*Tabelle3[[#This Row],[Menge]],"0")</f>
        <v>5.4000000000000003E-3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BU4</v>
      </c>
      <c r="B466" s="12">
        <f>Eintragen!C466</f>
        <v>24</v>
      </c>
      <c r="C466" s="13">
        <f>Tabelle1[[#This Row],[Datum]]</f>
        <v>44467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keinen Verwendungszweck</v>
      </c>
      <c r="H466" s="11" t="str">
        <f>IF(ISBLANK(Tabelle1[[#This Row],[noch genauer]]),"-",Tabelle1[[#This Row],[noch genauer]])</f>
        <v>&lt;1000kg/Monat</v>
      </c>
      <c r="I466" s="14">
        <f>_xlfn.ISOWEEKNUM(C466)</f>
        <v>39</v>
      </c>
      <c r="J466" s="11" t="str">
        <f>"Produkte"</f>
        <v>Produkte</v>
      </c>
      <c r="K466" s="11" t="str">
        <f>"BUs"</f>
        <v>BUs</v>
      </c>
      <c r="L466" s="11" t="str">
        <f>"Symptome"</f>
        <v>Symptome</v>
      </c>
      <c r="M466" s="11">
        <f>IFERROR(VLOOKUP(Tabelle3[[#This Row],[Artikelnr.]],Kennzahlen!S:U,3,FALSE)*Tabelle3[[#This Row],[Menge]],"0")</f>
        <v>2.4000000000000002E-3</v>
      </c>
      <c r="N466" s="14" t="str">
        <f>Eintragen!A466</f>
        <v>L22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BU4</v>
      </c>
      <c r="B467" s="12">
        <f>Eintragen!C467</f>
        <v>133</v>
      </c>
      <c r="C467" s="13">
        <f>Tabelle1[[#This Row],[Datum]]</f>
        <v>44474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>_xlfn.ISOWEEKNUM(C467)</f>
        <v>40</v>
      </c>
      <c r="J467" s="11" t="str">
        <f>"Produkte"</f>
        <v>Produkte</v>
      </c>
      <c r="K467" s="11" t="str">
        <f>"BUs"</f>
        <v>BUs</v>
      </c>
      <c r="L467" s="11" t="str">
        <f>"Symptome"</f>
        <v>Symptome</v>
      </c>
      <c r="M467" s="11">
        <f>IFERROR(VLOOKUP(Tabelle3[[#This Row],[Artikelnr.]],Kennzahlen!S:U,3,FALSE)*Tabelle3[[#This Row],[Menge]],"0")</f>
        <v>1.3300000000000001E-2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BU4</v>
      </c>
      <c r="B468" s="12">
        <f>Eintragen!C468</f>
        <v>17</v>
      </c>
      <c r="C468" s="13">
        <f>Tabelle1[[#This Row],[Datum]]</f>
        <v>44475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-</v>
      </c>
      <c r="H468" s="11" t="str">
        <f>IF(ISBLANK(Tabelle1[[#This Row],[noch genauer]]),"-",Tabelle1[[#This Row],[noch genauer]])</f>
        <v>-</v>
      </c>
      <c r="I468" s="14">
        <f>_xlfn.ISOWEEKNUM(C468)</f>
        <v>40</v>
      </c>
      <c r="J468" s="11" t="str">
        <f>"Produkte"</f>
        <v>Produkte</v>
      </c>
      <c r="K468" s="11" t="str">
        <f>"BUs"</f>
        <v>BUs</v>
      </c>
      <c r="L468" s="11" t="str">
        <f>"Symptome"</f>
        <v>Symptome</v>
      </c>
      <c r="M468" s="11">
        <f>IFERROR(VLOOKUP(Tabelle3[[#This Row],[Artikelnr.]],Kennzahlen!S:U,3,FALSE)*Tabelle3[[#This Row],[Menge]],"0")</f>
        <v>1.7000000000000001E-3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BU4</v>
      </c>
      <c r="B469" s="12">
        <f>Eintragen!C469</f>
        <v>55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>_xlfn.ISOWEEKNUM(C469)</f>
        <v>41</v>
      </c>
      <c r="J469" s="11" t="str">
        <f>"Produkte"</f>
        <v>Produkte</v>
      </c>
      <c r="K469" s="11" t="str">
        <f>"BUs"</f>
        <v>BUs</v>
      </c>
      <c r="L469" s="11" t="str">
        <f>"Symptome"</f>
        <v>Symptome</v>
      </c>
      <c r="M469" s="11">
        <f>IFERROR(VLOOKUP(Tabelle3[[#This Row],[Artikelnr.]],Kennzahlen!S:U,3,FALSE)*Tabelle3[[#This Row],[Menge]],"0")</f>
        <v>5.5000000000000005E-3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44480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>_xlfn.ISOWEEKNUM(C470)</f>
        <v>41</v>
      </c>
      <c r="J470" s="11" t="str">
        <f>"Produkte"</f>
        <v>Produkte</v>
      </c>
      <c r="K470" s="11" t="str">
        <f>"BUs"</f>
        <v>BUs</v>
      </c>
      <c r="L470" s="11" t="str">
        <f>"Symptome"</f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BU4</v>
      </c>
      <c r="B471" s="12">
        <f>Eintragen!C471</f>
        <v>21</v>
      </c>
      <c r="C471" s="13">
        <f>Tabelle1[[#This Row],[Datum]]</f>
        <v>44483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>_xlfn.ISOWEEKNUM(C471)</f>
        <v>41</v>
      </c>
      <c r="J471" s="11" t="str">
        <f>"Produkte"</f>
        <v>Produkte</v>
      </c>
      <c r="K471" s="11" t="str">
        <f>"BUs"</f>
        <v>BUs</v>
      </c>
      <c r="L471" s="11" t="str">
        <f>"Symptome"</f>
        <v>Symptome</v>
      </c>
      <c r="M471" s="11">
        <f>IFERROR(VLOOKUP(Tabelle3[[#This Row],[Artikelnr.]],Kennzahlen!S:U,3,FALSE)*Tabelle3[[#This Row],[Menge]],"0")</f>
        <v>2.1000000000000003E-3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BU4</v>
      </c>
      <c r="B472" s="12">
        <f>Eintragen!C472</f>
        <v>112</v>
      </c>
      <c r="C472" s="13">
        <f>Tabelle1[[#This Row],[Datum]]</f>
        <v>44484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>_xlfn.ISOWEEKNUM(C472)</f>
        <v>41</v>
      </c>
      <c r="J472" s="11" t="str">
        <f>"Produkte"</f>
        <v>Produkte</v>
      </c>
      <c r="K472" s="11" t="str">
        <f>"BUs"</f>
        <v>BUs</v>
      </c>
      <c r="L472" s="11" t="str">
        <f>"Symptome"</f>
        <v>Symptome</v>
      </c>
      <c r="M472" s="11">
        <f>IFERROR(VLOOKUP(Tabelle3[[#This Row],[Artikelnr.]],Kennzahlen!S:U,3,FALSE)*Tabelle3[[#This Row],[Menge]],"0")</f>
        <v>1.12E-2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BU4</v>
      </c>
      <c r="B473" s="12">
        <f>Eintragen!C473</f>
        <v>27</v>
      </c>
      <c r="C473" s="13">
        <f>Tabelle1[[#This Row],[Datum]]</f>
        <v>44488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>_xlfn.ISOWEEKNUM(C473)</f>
        <v>42</v>
      </c>
      <c r="J473" s="11" t="str">
        <f>"Produkte"</f>
        <v>Produkte</v>
      </c>
      <c r="K473" s="11" t="str">
        <f>"BUs"</f>
        <v>BUs</v>
      </c>
      <c r="L473" s="11" t="str">
        <f>"Symptome"</f>
        <v>Symptome</v>
      </c>
      <c r="M473" s="11">
        <f>IFERROR(VLOOKUP(Tabelle3[[#This Row],[Artikelnr.]],Kennzahlen!S:U,3,FALSE)*Tabelle3[[#This Row],[Menge]],"0")</f>
        <v>2.7000000000000001E-3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BU4</v>
      </c>
      <c r="B474" s="12">
        <f>Eintragen!C474</f>
        <v>20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>_xlfn.ISOWEEKNUM(C474)</f>
        <v>43</v>
      </c>
      <c r="J474" s="11" t="str">
        <f>"Produkte"</f>
        <v>Produkte</v>
      </c>
      <c r="K474" s="11" t="str">
        <f>"BUs"</f>
        <v>BUs</v>
      </c>
      <c r="L474" s="11" t="str">
        <f>"Symptome"</f>
        <v>Symptome</v>
      </c>
      <c r="M474" s="11">
        <f>IFERROR(VLOOKUP(Tabelle3[[#This Row],[Artikelnr.]],Kennzahlen!S:U,3,FALSE)*Tabelle3[[#This Row],[Menge]],"0")</f>
        <v>2E-3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BU4</v>
      </c>
      <c r="B475" s="12">
        <f>Eintragen!C475</f>
        <v>17</v>
      </c>
      <c r="C475" s="13">
        <f>Tabelle1[[#This Row],[Datum]]</f>
        <v>44494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OLD-AMSTERDAM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-</v>
      </c>
      <c r="I475" s="14">
        <f>_xlfn.ISOWEEKNUM(C475)</f>
        <v>43</v>
      </c>
      <c r="J475" s="11" t="str">
        <f>"Produkte"</f>
        <v>Produkte</v>
      </c>
      <c r="K475" s="11" t="str">
        <f>"BUs"</f>
        <v>BUs</v>
      </c>
      <c r="L475" s="11" t="str">
        <f>"Symptome"</f>
        <v>Symptome</v>
      </c>
      <c r="M475" s="11">
        <f>IFERROR(VLOOKUP(Tabelle3[[#This Row],[Artikelnr.]],Kennzahlen!S:U,3,FALSE)*Tabelle3[[#This Row],[Menge]],"0")</f>
        <v>1.7000000000000001E-3</v>
      </c>
      <c r="N475" s="14" t="str">
        <f>Eintragen!A475</f>
        <v>BU4</v>
      </c>
      <c r="O475" s="16">
        <f>Eintragen!B475</f>
        <v>29501039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BU4</v>
      </c>
      <c r="B476" s="12">
        <f>Eintragen!C476</f>
        <v>6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&lt;20kg/Monat</v>
      </c>
      <c r="I476" s="14">
        <f>_xlfn.ISOWEEKNUM(C476)</f>
        <v>37</v>
      </c>
      <c r="J476" s="11" t="str">
        <f>"Produkte"</f>
        <v>Produkte</v>
      </c>
      <c r="K476" s="11" t="str">
        <f>"BUs"</f>
        <v>BUs</v>
      </c>
      <c r="L476" s="11" t="str">
        <f>"Symptome"</f>
        <v>Symptome</v>
      </c>
      <c r="M476" s="11">
        <f>IFERROR(VLOOKUP(Tabelle3[[#This Row],[Artikelnr.]],Kennzahlen!S:U,3,FALSE)*Tabelle3[[#This Row],[Menge]],"0")</f>
        <v>6.0000000000000006E-4</v>
      </c>
      <c r="N476" s="14" t="str">
        <f>Eintragen!A476</f>
        <v>L20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20</v>
      </c>
      <c r="C477" s="13">
        <f>Tabelle1[[#This Row],[Datum]]</f>
        <v>44488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MUNSTER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-</v>
      </c>
      <c r="I477" s="14">
        <f>_xlfn.ISOWEEKNUM(C477)</f>
        <v>42</v>
      </c>
      <c r="J477" s="11" t="str">
        <f>"Produkte"</f>
        <v>Produkte</v>
      </c>
      <c r="K477" s="11" t="str">
        <f>"BUs"</f>
        <v>BUs</v>
      </c>
      <c r="L477" s="11" t="str">
        <f>"Symptome"</f>
        <v>Symptome</v>
      </c>
      <c r="M477" s="11">
        <f>IFERROR(VLOOKUP(Tabelle3[[#This Row],[Artikelnr.]],Kennzahlen!S:U,3,FALSE)*Tabelle3[[#This Row],[Menge]],"0")</f>
        <v>2E-3</v>
      </c>
      <c r="N477" s="14" t="str">
        <f>Eintragen!A477</f>
        <v>BU4</v>
      </c>
      <c r="O477" s="16">
        <f>Eintragen!B477</f>
        <v>29501040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BU4</v>
      </c>
      <c r="B478" s="12">
        <f>Eintragen!C478</f>
        <v>31</v>
      </c>
      <c r="C478" s="13">
        <f>Tabelle1[[#This Row],[Datum]]</f>
        <v>44439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>_xlfn.ISOWEEKNUM(C478)</f>
        <v>35</v>
      </c>
      <c r="J478" s="11" t="str">
        <f>"Produkte"</f>
        <v>Produkte</v>
      </c>
      <c r="K478" s="11" t="str">
        <f>"BUs"</f>
        <v>BUs</v>
      </c>
      <c r="L478" s="11" t="str">
        <f>"Symptome"</f>
        <v>Symptome</v>
      </c>
      <c r="M478" s="11">
        <f>IFERROR(VLOOKUP(Tabelle3[[#This Row],[Artikelnr.]],Kennzahlen!S:U,3,FALSE)*Tabelle3[[#This Row],[Menge]],"0")</f>
        <v>46.5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BU4</v>
      </c>
      <c r="B479" s="12">
        <f>Eintragen!C479</f>
        <v>40</v>
      </c>
      <c r="C479" s="13">
        <f>Tabelle1[[#This Row],[Datum]]</f>
        <v>44445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CHILI-ROUVEEN</v>
      </c>
      <c r="F479" s="11" t="str">
        <f>VLOOKUP(Eintragen!D479,'Liste Gründe'!A:D,2,FALSE)</f>
        <v>keinen Verwendungszweck</v>
      </c>
      <c r="G479" s="13" t="str">
        <f>IF(ISBLANK(Eintragen!F479),VLOOKUP(Tabelle3[[#This Row],[Grund Ziffer]],'Liste Gründe'!A:D,3,FALSE),Eintragen!F479)</f>
        <v>keinen Verwendungszweck</v>
      </c>
      <c r="H479" s="11" t="str">
        <f>IF(ISBLANK(Tabelle1[[#This Row],[noch genauer]]),"-",Tabelle1[[#This Row],[noch genauer]])</f>
        <v>&lt;100kg/Monat</v>
      </c>
      <c r="I479" s="14">
        <f>_xlfn.ISOWEEKNUM(C479)</f>
        <v>36</v>
      </c>
      <c r="J479" s="11" t="str">
        <f>"Produkte"</f>
        <v>Produkte</v>
      </c>
      <c r="K479" s="11" t="str">
        <f>"BUs"</f>
        <v>BUs</v>
      </c>
      <c r="L479" s="11" t="str">
        <f>"Symptome"</f>
        <v>Symptome</v>
      </c>
      <c r="M479" s="11">
        <f>IFERROR(VLOOKUP(Tabelle3[[#This Row],[Artikelnr.]],Kennzahlen!S:U,3,FALSE)*Tabelle3[[#This Row],[Menge]],"0")</f>
        <v>60</v>
      </c>
      <c r="N479" s="14" t="str">
        <f>Eintragen!A479</f>
        <v>L21</v>
      </c>
      <c r="O479" s="16">
        <f>Eintragen!B479</f>
        <v>29501041</v>
      </c>
      <c r="P479" s="15">
        <f>Eintragen!D479</f>
        <v>61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BU4</v>
      </c>
      <c r="B480" s="12">
        <f>Eintragen!C480</f>
        <v>424</v>
      </c>
      <c r="C480" s="13">
        <f>Tabelle1[[#This Row],[Datum]]</f>
        <v>44480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0" s="14" t="str">
        <f>IFERROR(VLOOKUP(Tabelle3[[#This Row],[Artikelnr.]],Artikel!A:C,3,FALSE),Tabelle3[[#This Row],[Artikelnr.]])</f>
        <v>ABS GOU-ROYAL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zu wenig Menge für LKW</v>
      </c>
      <c r="H480" s="11" t="str">
        <f>IF(ISBLANK(Tabelle1[[#This Row],[noch genauer]]),"-",Tabelle1[[#This Row],[noch genauer]])</f>
        <v>-</v>
      </c>
      <c r="I480" s="14">
        <f>_xlfn.ISOWEEKNUM(C480)</f>
        <v>41</v>
      </c>
      <c r="J480" s="11" t="str">
        <f>"Produkte"</f>
        <v>Produkte</v>
      </c>
      <c r="K480" s="11" t="str">
        <f>"BUs"</f>
        <v>BUs</v>
      </c>
      <c r="L480" s="11" t="str">
        <f>"Symptome"</f>
        <v>Symptome</v>
      </c>
      <c r="M480" s="11" t="str">
        <f>IFERROR(VLOOKUP(Tabelle3[[#This Row],[Artikelnr.]],Kennzahlen!S:U,3,FALSE)*Tabelle3[[#This Row],[Menge]],"0")</f>
        <v>0</v>
      </c>
      <c r="N480" s="14" t="str">
        <f>Eintragen!A480</f>
        <v>BU4</v>
      </c>
      <c r="O480" s="16">
        <f>Eintragen!B480</f>
        <v>29501049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BU1</v>
      </c>
      <c r="B481" s="12">
        <f>Eintragen!C481</f>
        <v>21.2</v>
      </c>
      <c r="C481" s="13">
        <f>Tabelle1[[#This Row],[Datum]]</f>
        <v>44427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>_xlfn.ISOWEEKNUM(C481)</f>
        <v>33</v>
      </c>
      <c r="J481" s="11" t="str">
        <f>"Produkte"</f>
        <v>Produkte</v>
      </c>
      <c r="K481" s="11" t="str">
        <f>"BUs"</f>
        <v>BUs</v>
      </c>
      <c r="L481" s="11" t="str">
        <f>"Symptome"</f>
        <v>Symptome</v>
      </c>
      <c r="M481" s="11">
        <f>IFERROR(VLOOKUP(Tabelle3[[#This Row],[Artikelnr.]],Kennzahlen!S:U,3,FALSE)*Tabelle3[[#This Row],[Menge]],"0")</f>
        <v>10.6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BU1</v>
      </c>
      <c r="B482" s="12">
        <f>Eintragen!C482</f>
        <v>143</v>
      </c>
      <c r="C482" s="13">
        <f>Tabelle1[[#This Row],[Datum]]</f>
        <v>44432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>_xlfn.ISOWEEKNUM(C482)</f>
        <v>34</v>
      </c>
      <c r="J482" s="11" t="str">
        <f>"Produkte"</f>
        <v>Produkte</v>
      </c>
      <c r="K482" s="11" t="str">
        <f>"BUs"</f>
        <v>BUs</v>
      </c>
      <c r="L482" s="11" t="str">
        <f>"Symptome"</f>
        <v>Symptome</v>
      </c>
      <c r="M482" s="11">
        <f>IFERROR(VLOOKUP(Tabelle3[[#This Row],[Artikelnr.]],Kennzahlen!S:U,3,FALSE)*Tabelle3[[#This Row],[Menge]],"0")</f>
        <v>71.5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BU1</v>
      </c>
      <c r="B483" s="12">
        <f>Eintragen!C483</f>
        <v>47</v>
      </c>
      <c r="C483" s="13">
        <f>Tabelle1[[#This Row],[Datum]]</f>
        <v>44452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3" s="14" t="str">
        <f>IFERROR(VLOOKUP(Tabelle3[[#This Row],[Artikelnr.]],Artikel!A:C,3,FALSE),Tabelle3[[#This Row],[Artikelnr.]])</f>
        <v>VOS URW-SPASTUP-3500034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 Verarbeitung</v>
      </c>
      <c r="H483" s="11" t="str">
        <f>IF(ISBLANK(Tabelle1[[#This Row],[noch genauer]]),"-",Tabelle1[[#This Row],[noch genauer]])</f>
        <v>Aufgrund Konsistenz nicht genommen. Zu wenig VOS verarbeitet. Vom Warmen ins Kalte -&gt; Schimmel</v>
      </c>
      <c r="I483" s="14">
        <f>_xlfn.ISOWEEKNUM(C483)</f>
        <v>37</v>
      </c>
      <c r="J483" s="11" t="str">
        <f>"Produkte"</f>
        <v>Produkte</v>
      </c>
      <c r="K483" s="11" t="str">
        <f>"BUs"</f>
        <v>BUs</v>
      </c>
      <c r="L483" s="11" t="str">
        <f>"Symptome"</f>
        <v>Symptome</v>
      </c>
      <c r="M483" s="11">
        <f>IFERROR(VLOOKUP(Tabelle3[[#This Row],[Artikelnr.]],Kennzahlen!S:U,3,FALSE)*Tabelle3[[#This Row],[Menge]],"0")</f>
        <v>23.5</v>
      </c>
      <c r="N483" s="14" t="str">
        <f>Eintragen!A483</f>
        <v>Schmelze</v>
      </c>
      <c r="O483" s="16">
        <f>Eintragen!B483</f>
        <v>29501052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Verkauf</v>
      </c>
      <c r="B484" s="12">
        <f>Eintragen!C484</f>
        <v>63</v>
      </c>
      <c r="C484" s="13">
        <f>Tabelle1[[#This Row],[Datum]]</f>
        <v>44431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>_xlfn.ISOWEEKNUM(C484)</f>
        <v>34</v>
      </c>
      <c r="J484" s="11" t="str">
        <f>"Produkte"</f>
        <v>Produkte</v>
      </c>
      <c r="K484" s="11" t="str">
        <f>"BUs"</f>
        <v>BUs</v>
      </c>
      <c r="L484" s="11" t="str">
        <f>"Symptome"</f>
        <v>Symptome</v>
      </c>
      <c r="M484" s="11">
        <f>IFERROR(VLOOKUP(Tabelle3[[#This Row],[Artikelnr.]],Kennzahlen!S:U,3,FALSE)*Tabelle3[[#This Row],[Menge]],"0")</f>
        <v>31.5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Verkauf</v>
      </c>
      <c r="B485" s="12">
        <f>Eintragen!C485</f>
        <v>375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5" s="14" t="str">
        <f>IFERROR(VLOOKUP(Tabelle3[[#This Row],[Artikelnr.]],Artikel!A:C,3,FALSE),Tabelle3[[#This Row],[Artikelnr.]])</f>
        <v>VOS RW-ROT-CHEDD 8,1KG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keinen Abnehmer/kein Schälpersonal</v>
      </c>
      <c r="H485" s="11" t="str">
        <f>IF(ISBLANK(Tabelle1[[#This Row],[noch genauer]]),"-",Tabelle1[[#This Row],[noch genauer]])</f>
        <v>keinen Abnehmer/Schälen</v>
      </c>
      <c r="I485" s="14">
        <f>_xlfn.ISOWEEKNUM(C485)</f>
        <v>39</v>
      </c>
      <c r="J485" s="11" t="str">
        <f>"Produkte"</f>
        <v>Produkte</v>
      </c>
      <c r="K485" s="11" t="str">
        <f>"BUs"</f>
        <v>BUs</v>
      </c>
      <c r="L485" s="11" t="str">
        <f>"Symptome"</f>
        <v>Symptome</v>
      </c>
      <c r="M485" s="11">
        <f>IFERROR(VLOOKUP(Tabelle3[[#This Row],[Artikelnr.]],Kennzahlen!S:U,3,FALSE)*Tabelle3[[#This Row],[Menge]],"0")</f>
        <v>187.5</v>
      </c>
      <c r="N485" s="14" t="str">
        <f>Eintragen!A485</f>
        <v>Verkauf</v>
      </c>
      <c r="O485" s="16">
        <f>Eintragen!B485</f>
        <v>29501053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BU1</v>
      </c>
      <c r="B486" s="12">
        <f>Eintragen!C486</f>
        <v>52</v>
      </c>
      <c r="C486" s="13">
        <f>Tabelle1[[#This Row],[Datum]]</f>
        <v>44466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URW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keine Verarbeitung</v>
      </c>
      <c r="H486" s="11" t="str">
        <f>IF(ISBLANK(Tabelle1[[#This Row],[noch genauer]]),"-",Tabelle1[[#This Row],[noch genauer]])</f>
        <v>Aufgrund Konsistenz nicht genommen. Zu wenig VOS verarbeitet. Vom Warmen ins Kalte -&gt; Schimmel</v>
      </c>
      <c r="I486" s="14">
        <f>_xlfn.ISOWEEKNUM(C486)</f>
        <v>39</v>
      </c>
      <c r="J486" s="11" t="str">
        <f>"Produkte"</f>
        <v>Produkte</v>
      </c>
      <c r="K486" s="11" t="str">
        <f>"BUs"</f>
        <v>BUs</v>
      </c>
      <c r="L486" s="11" t="str">
        <f>"Symptome"</f>
        <v>Symptome</v>
      </c>
      <c r="M486" s="11">
        <f>IFERROR(VLOOKUP(Tabelle3[[#This Row],[Artikelnr.]],Kennzahlen!S:U,3,FALSE)*Tabelle3[[#This Row],[Menge]],"0")</f>
        <v>26</v>
      </c>
      <c r="N486" s="14" t="str">
        <f>Eintragen!A486</f>
        <v>Schmelze</v>
      </c>
      <c r="O486" s="16">
        <f>Eintragen!B486</f>
        <v>29501054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BU3</v>
      </c>
      <c r="B487" s="12">
        <f>Eintragen!C487</f>
        <v>63</v>
      </c>
      <c r="C487" s="13">
        <f>Tabelle1[[#This Row],[Datum]]</f>
        <v>44431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>_xlfn.ISOWEEKNUM(C487)</f>
        <v>34</v>
      </c>
      <c r="J487" s="11" t="str">
        <f>"Produkte"</f>
        <v>Produkte</v>
      </c>
      <c r="K487" s="11" t="str">
        <f>"BUs"</f>
        <v>BUs</v>
      </c>
      <c r="L487" s="11" t="str">
        <f>"Symptome"</f>
        <v>Symptome</v>
      </c>
      <c r="M487" s="11">
        <f>IFERROR(VLOOKUP(Tabelle3[[#This Row],[Artikelnr.]],Kennzahlen!S:U,3,FALSE)*Tabelle3[[#This Row],[Menge]],"0")</f>
        <v>31.5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BU3</v>
      </c>
      <c r="B488" s="12">
        <f>Eintragen!C488</f>
        <v>370</v>
      </c>
      <c r="C488" s="13">
        <f>Tabelle1[[#This Row],[Datum]]</f>
        <v>44468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>_xlfn.ISOWEEKNUM(C488)</f>
        <v>39</v>
      </c>
      <c r="J488" s="11" t="str">
        <f>"Produkte"</f>
        <v>Produkte</v>
      </c>
      <c r="K488" s="11" t="str">
        <f>"BUs"</f>
        <v>BUs</v>
      </c>
      <c r="L488" s="11" t="str">
        <f>"Symptome"</f>
        <v>Symptome</v>
      </c>
      <c r="M488" s="11">
        <f>IFERROR(VLOOKUP(Tabelle3[[#This Row],[Artikelnr.]],Kennzahlen!S:U,3,FALSE)*Tabelle3[[#This Row],[Menge]],"0")</f>
        <v>185</v>
      </c>
      <c r="N488" s="14" t="str">
        <f>Eintragen!A488</f>
        <v>L16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BU3</v>
      </c>
      <c r="B489" s="12">
        <f>Eintragen!C489</f>
        <v>195</v>
      </c>
      <c r="C489" s="13">
        <f>Tabelle1[[#This Row],[Datum]]</f>
        <v>44473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RW BUN-PF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VOS &gt; Einsatz</v>
      </c>
      <c r="H489" s="11" t="str">
        <f>IF(ISBLANK(Tabelle1[[#This Row],[noch genauer]]),"-",Tabelle1[[#This Row],[noch genauer]])</f>
        <v>-</v>
      </c>
      <c r="I489" s="14">
        <f>_xlfn.ISOWEEKNUM(C489)</f>
        <v>40</v>
      </c>
      <c r="J489" s="11" t="str">
        <f>"Produkte"</f>
        <v>Produkte</v>
      </c>
      <c r="K489" s="11" t="str">
        <f>"BUs"</f>
        <v>BUs</v>
      </c>
      <c r="L489" s="11" t="str">
        <f>"Symptome"</f>
        <v>Symptome</v>
      </c>
      <c r="M489" s="11">
        <f>IFERROR(VLOOKUP(Tabelle3[[#This Row],[Artikelnr.]],Kennzahlen!S:U,3,FALSE)*Tabelle3[[#This Row],[Menge]],"0")</f>
        <v>97.5</v>
      </c>
      <c r="N489" s="14" t="str">
        <f>Eintragen!A489</f>
        <v>BU3</v>
      </c>
      <c r="O489" s="16">
        <f>Eintragen!B489</f>
        <v>29501055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BU1</v>
      </c>
      <c r="B490" s="12">
        <f>Eintragen!C490</f>
        <v>25</v>
      </c>
      <c r="C490" s="13">
        <f>Tabelle1[[#This Row],[Datum]]</f>
        <v>44442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UGRW SCHI-NATRIUMAR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>_xlfn.ISOWEEKNUM(C490)</f>
        <v>35</v>
      </c>
      <c r="J490" s="11" t="str">
        <f>"Produkte"</f>
        <v>Produkte</v>
      </c>
      <c r="K490" s="11" t="str">
        <f>"BUs"</f>
        <v>BUs</v>
      </c>
      <c r="L490" s="11" t="str">
        <f>"Symptome"</f>
        <v>Symptome</v>
      </c>
      <c r="M490" s="11">
        <f>IFERROR(VLOOKUP(Tabelle3[[#This Row],[Artikelnr.]],Kennzahlen!S:U,3,FALSE)*Tabelle3[[#This Row],[Menge]],"0")</f>
        <v>12.5</v>
      </c>
      <c r="N490" s="14" t="str">
        <f>Eintragen!A490</f>
        <v>Schmelze</v>
      </c>
      <c r="O490" s="16">
        <f>Eintragen!B490</f>
        <v>29501056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BU1</v>
      </c>
      <c r="B491" s="12">
        <f>Eintragen!C491</f>
        <v>37.200000000000003</v>
      </c>
      <c r="C491" s="13">
        <f>Tabelle1[[#This Row],[Datum]]</f>
        <v>44427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>_xlfn.ISOWEEKNUM(C491)</f>
        <v>33</v>
      </c>
      <c r="J491" s="11" t="str">
        <f>"Produkte"</f>
        <v>Produkte</v>
      </c>
      <c r="K491" s="11" t="str">
        <f>"BUs"</f>
        <v>BUs</v>
      </c>
      <c r="L491" s="11" t="str">
        <f>"Symptome"</f>
        <v>Symptome</v>
      </c>
      <c r="M491" s="11">
        <f>IFERROR(VLOOKUP(Tabelle3[[#This Row],[Artikelnr.]],Kennzahlen!S:U,3,FALSE)*Tabelle3[[#This Row],[Menge]],"0")</f>
        <v>18.600000000000001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BU1</v>
      </c>
      <c r="B492" s="12">
        <f>Eintragen!C492</f>
        <v>50</v>
      </c>
      <c r="C492" s="13">
        <f>Tabelle1[[#This Row],[Datum]]</f>
        <v>44466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2" s="14" t="str">
        <f>IFERROR(VLOOKUP(Tabelle3[[#This Row],[Artikelnr.]],Artikel!A:C,3,FALSE),Tabelle3[[#This Row],[Artikelnr.]])</f>
        <v>VOS URGW CHILI-NATRIUMA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 Verarbeitung</v>
      </c>
      <c r="H492" s="11" t="str">
        <f>IF(ISBLANK(Tabelle1[[#This Row],[noch genauer]]),"-",Tabelle1[[#This Row],[noch genauer]])</f>
        <v>Aufgrund Konsistenz nicht genommen. Zu wenig VOS verarbeitet. Vom Warmen ins Kalte -&gt; Schimmel</v>
      </c>
      <c r="I492" s="14">
        <f>_xlfn.ISOWEEKNUM(C492)</f>
        <v>39</v>
      </c>
      <c r="J492" s="11" t="str">
        <f>"Produkte"</f>
        <v>Produkte</v>
      </c>
      <c r="K492" s="11" t="str">
        <f>"BUs"</f>
        <v>BUs</v>
      </c>
      <c r="L492" s="11" t="str">
        <f>"Symptome"</f>
        <v>Symptome</v>
      </c>
      <c r="M492" s="11">
        <f>IFERROR(VLOOKUP(Tabelle3[[#This Row],[Artikelnr.]],Kennzahlen!S:U,3,FALSE)*Tabelle3[[#This Row],[Menge]],"0")</f>
        <v>25</v>
      </c>
      <c r="N492" s="14" t="str">
        <f>Eintragen!A492</f>
        <v>Schmelze</v>
      </c>
      <c r="O492" s="16">
        <f>Eintragen!B492</f>
        <v>29501057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Verkauf</v>
      </c>
      <c r="B493" s="12">
        <f>Eintragen!C493</f>
        <v>239</v>
      </c>
      <c r="C493" s="13">
        <f>Tabelle1[[#This Row],[Datum]]</f>
        <v>44462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keinen Abnehmer/Schälen</v>
      </c>
      <c r="I493" s="14">
        <f>_xlfn.ISOWEEKNUM(C493)</f>
        <v>38</v>
      </c>
      <c r="J493" s="11" t="str">
        <f>"Produkte"</f>
        <v>Produkte</v>
      </c>
      <c r="K493" s="11" t="str">
        <f>"BUs"</f>
        <v>BUs</v>
      </c>
      <c r="L493" s="11" t="str">
        <f>"Symptome"</f>
        <v>Symptome</v>
      </c>
      <c r="M493" s="11">
        <f>IFERROR(VLOOKUP(Tabelle3[[#This Row],[Artikelnr.]],Kennzahlen!S:U,3,FALSE)*Tabelle3[[#This Row],[Menge]],"0")</f>
        <v>119.5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Verkauf</v>
      </c>
      <c r="B494" s="12">
        <f>Eintragen!C494</f>
        <v>10</v>
      </c>
      <c r="C494" s="13">
        <f>Tabelle1[[#This Row],[Datum]]</f>
        <v>44491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RW-NATUR ZIPFEL 350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-</v>
      </c>
      <c r="I494" s="14">
        <f>_xlfn.ISOWEEKNUM(C494)</f>
        <v>42</v>
      </c>
      <c r="J494" s="11" t="str">
        <f>"Produkte"</f>
        <v>Produkte</v>
      </c>
      <c r="K494" s="11" t="str">
        <f>"BUs"</f>
        <v>BUs</v>
      </c>
      <c r="L494" s="11" t="str">
        <f>"Symptome"</f>
        <v>Symptome</v>
      </c>
      <c r="M494" s="11">
        <f>IFERROR(VLOOKUP(Tabelle3[[#This Row],[Artikelnr.]],Kennzahlen!S:U,3,FALSE)*Tabelle3[[#This Row],[Menge]],"0")</f>
        <v>5</v>
      </c>
      <c r="N494" s="14" t="str">
        <f>Eintragen!A494</f>
        <v>Verkauf</v>
      </c>
      <c r="O494" s="16">
        <f>Eintragen!B494</f>
        <v>29501060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Verkauf</v>
      </c>
      <c r="B495" s="12">
        <f>Eintragen!C495</f>
        <v>148</v>
      </c>
      <c r="C495" s="13">
        <f>Tabelle1[[#This Row],[Datum]]</f>
        <v>44447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>_xlfn.ISOWEEKNUM(C495)</f>
        <v>36</v>
      </c>
      <c r="J495" s="11" t="str">
        <f>"Produkte"</f>
        <v>Produkte</v>
      </c>
      <c r="K495" s="11" t="str">
        <f>"BUs"</f>
        <v>BUs</v>
      </c>
      <c r="L495" s="11" t="str">
        <f>"Symptome"</f>
        <v>Symptome</v>
      </c>
      <c r="M495" s="11">
        <f>IFERROR(VLOOKUP(Tabelle3[[#This Row],[Artikelnr.]],Kennzahlen!S:U,3,FALSE)*Tabelle3[[#This Row],[Menge]],"0")</f>
        <v>74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Verkauf</v>
      </c>
      <c r="B496" s="12">
        <f>Eintragen!C496</f>
        <v>205</v>
      </c>
      <c r="C496" s="13">
        <f>Tabelle1[[#This Row],[Datum]]</f>
        <v>44462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RW-SCHI ZIPFEL 3500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keinen Abnehmer/Schälen</v>
      </c>
      <c r="I496" s="14">
        <f>_xlfn.ISOWEEKNUM(C496)</f>
        <v>38</v>
      </c>
      <c r="J496" s="11" t="str">
        <f>"Produkte"</f>
        <v>Produkte</v>
      </c>
      <c r="K496" s="11" t="str">
        <f>"BUs"</f>
        <v>BUs</v>
      </c>
      <c r="L496" s="11" t="str">
        <f>"Symptome"</f>
        <v>Symptome</v>
      </c>
      <c r="M496" s="11">
        <f>IFERROR(VLOOKUP(Tabelle3[[#This Row],[Artikelnr.]],Kennzahlen!S:U,3,FALSE)*Tabelle3[[#This Row],[Menge]],"0")</f>
        <v>102.5</v>
      </c>
      <c r="N496" s="14" t="str">
        <f>Eintragen!A496</f>
        <v>Verkauf</v>
      </c>
      <c r="O496" s="16">
        <f>Eintragen!B496</f>
        <v>29501061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Verkauf</v>
      </c>
      <c r="B497" s="12">
        <f>Eintragen!C497</f>
        <v>31</v>
      </c>
      <c r="C497" s="13">
        <f>Tabelle1[[#This Row],[Datum]]</f>
        <v>44487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VS-NATUR ZIPFEL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-</v>
      </c>
      <c r="I497" s="14">
        <f>_xlfn.ISOWEEKNUM(C497)</f>
        <v>42</v>
      </c>
      <c r="J497" s="11" t="str">
        <f>"Produkte"</f>
        <v>Produkte</v>
      </c>
      <c r="K497" s="11" t="str">
        <f>"BUs"</f>
        <v>BUs</v>
      </c>
      <c r="L497" s="11" t="str">
        <f>"Symptome"</f>
        <v>Symptome</v>
      </c>
      <c r="M497" s="11">
        <f>IFERROR(VLOOKUP(Tabelle3[[#This Row],[Artikelnr.]],Kennzahlen!S:U,3,FALSE)*Tabelle3[[#This Row],[Menge]],"0")</f>
        <v>15.5</v>
      </c>
      <c r="N497" s="14" t="str">
        <f>Eintragen!A497</f>
        <v>Verkauf</v>
      </c>
      <c r="O497" s="16">
        <f>Eintragen!B497</f>
        <v>29501062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Verkauf</v>
      </c>
      <c r="B498" s="12">
        <f>Eintragen!C498</f>
        <v>546</v>
      </c>
      <c r="C498" s="13">
        <f>Tabelle1[[#This Row],[Datum]]</f>
        <v>44431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>_xlfn.ISOWEEKNUM(C498)</f>
        <v>34</v>
      </c>
      <c r="J498" s="11" t="str">
        <f>"Produkte"</f>
        <v>Produkte</v>
      </c>
      <c r="K498" s="11" t="str">
        <f>"BUs"</f>
        <v>BUs</v>
      </c>
      <c r="L498" s="11" t="str">
        <f>"Symptome"</f>
        <v>Symptome</v>
      </c>
      <c r="M498" s="11">
        <f>IFERROR(VLOOKUP(Tabelle3[[#This Row],[Artikelnr.]],Kennzahlen!S:U,3,FALSE)*Tabelle3[[#This Row],[Menge]],"0")</f>
        <v>273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Verkauf</v>
      </c>
      <c r="B499" s="12">
        <f>Eintragen!C499</f>
        <v>268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>_xlfn.ISOWEEKNUM(C499)</f>
        <v>37</v>
      </c>
      <c r="J499" s="11" t="str">
        <f>"Produkte"</f>
        <v>Produkte</v>
      </c>
      <c r="K499" s="11" t="str">
        <f>"BUs"</f>
        <v>BUs</v>
      </c>
      <c r="L499" s="11" t="str">
        <f>"Symptome"</f>
        <v>Symptome</v>
      </c>
      <c r="M499" s="11">
        <f>IFERROR(VLOOKUP(Tabelle3[[#This Row],[Artikelnr.]],Kennzahlen!S:U,3,FALSE)*Tabelle3[[#This Row],[Menge]],"0")</f>
        <v>134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Verkauf</v>
      </c>
      <c r="B500" s="12">
        <f>Eintragen!C500</f>
        <v>422</v>
      </c>
      <c r="C500" s="13">
        <f>Tabelle1[[#This Row],[Datum]]</f>
        <v>44452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>_xlfn.ISOWEEKNUM(C500)</f>
        <v>37</v>
      </c>
      <c r="J500" s="11" t="str">
        <f>"Produkte"</f>
        <v>Produkte</v>
      </c>
      <c r="K500" s="11" t="str">
        <f>"BUs"</f>
        <v>BUs</v>
      </c>
      <c r="L500" s="11" t="str">
        <f>"Symptome"</f>
        <v>Symptome</v>
      </c>
      <c r="M500" s="11">
        <f>IFERROR(VLOOKUP(Tabelle3[[#This Row],[Artikelnr.]],Kennzahlen!S:U,3,FALSE)*Tabelle3[[#This Row],[Menge]],"0")</f>
        <v>211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Verkauf</v>
      </c>
      <c r="B501" s="12">
        <f>Eintragen!C501</f>
        <v>195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>_xlfn.ISOWEEKNUM(C501)</f>
        <v>37</v>
      </c>
      <c r="J501" s="11" t="str">
        <f>"Produkte"</f>
        <v>Produkte</v>
      </c>
      <c r="K501" s="11" t="str">
        <f>"BUs"</f>
        <v>BUs</v>
      </c>
      <c r="L501" s="11" t="str">
        <f>"Symptome"</f>
        <v>Symptome</v>
      </c>
      <c r="M501" s="11">
        <f>IFERROR(VLOOKUP(Tabelle3[[#This Row],[Artikelnr.]],Kennzahlen!S:U,3,FALSE)*Tabelle3[[#This Row],[Menge]],"0")</f>
        <v>97.5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Verkauf</v>
      </c>
      <c r="B502" s="12">
        <f>Eintragen!C502</f>
        <v>24</v>
      </c>
      <c r="C502" s="13">
        <f>Tabelle1[[#This Row],[Datum]]</f>
        <v>44455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>_xlfn.ISOWEEKNUM(C502)</f>
        <v>37</v>
      </c>
      <c r="J502" s="11" t="str">
        <f>"Produkte"</f>
        <v>Produkte</v>
      </c>
      <c r="K502" s="11" t="str">
        <f>"BUs"</f>
        <v>BUs</v>
      </c>
      <c r="L502" s="11" t="str">
        <f>"Symptome"</f>
        <v>Symptome</v>
      </c>
      <c r="M502" s="11">
        <f>IFERROR(VLOOKUP(Tabelle3[[#This Row],[Artikelnr.]],Kennzahlen!S:U,3,FALSE)*Tabelle3[[#This Row],[Menge]],"0")</f>
        <v>12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Verkauf</v>
      </c>
      <c r="B503" s="12">
        <f>Eintragen!C503</f>
        <v>362.5</v>
      </c>
      <c r="C503" s="13">
        <f>Tabelle1[[#This Row],[Datum]]</f>
        <v>44459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keinen Abnehmer/Schälen</v>
      </c>
      <c r="I503" s="14">
        <f>_xlfn.ISOWEEKNUM(C503)</f>
        <v>38</v>
      </c>
      <c r="J503" s="11" t="str">
        <f>"Produkte"</f>
        <v>Produkte</v>
      </c>
      <c r="K503" s="11" t="str">
        <f>"BUs"</f>
        <v>BUs</v>
      </c>
      <c r="L503" s="11" t="str">
        <f>"Symptome"</f>
        <v>Symptome</v>
      </c>
      <c r="M503" s="11">
        <f>IFERROR(VLOOKUP(Tabelle3[[#This Row],[Artikelnr.]],Kennzahlen!S:U,3,FALSE)*Tabelle3[[#This Row],[Menge]],"0")</f>
        <v>181.25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56</v>
      </c>
      <c r="C504" s="13">
        <f>Tabelle1[[#This Row],[Datum]]</f>
        <v>44488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4" s="14" t="str">
        <f>IFERROR(VLOOKUP(Tabelle3[[#This Row],[Artikelnr.]],Artikel!A:C,3,FALSE),Tabelle3[[#This Row],[Artikelnr.]])</f>
        <v>VOS GRW-NATUR ZIPFEL 35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Schimmel</v>
      </c>
      <c r="H504" s="11" t="str">
        <f>IF(ISBLANK(Tabelle1[[#This Row],[noch genauer]]),"-",Tabelle1[[#This Row],[noch genauer]])</f>
        <v>-</v>
      </c>
      <c r="I504" s="14">
        <f>_xlfn.ISOWEEKNUM(C504)</f>
        <v>42</v>
      </c>
      <c r="J504" s="11" t="str">
        <f>"Produkte"</f>
        <v>Produkte</v>
      </c>
      <c r="K504" s="11" t="str">
        <f>"BUs"</f>
        <v>BUs</v>
      </c>
      <c r="L504" s="11" t="str">
        <f>"Symptome"</f>
        <v>Symptome</v>
      </c>
      <c r="M504" s="11">
        <f>IFERROR(VLOOKUP(Tabelle3[[#This Row],[Artikelnr.]],Kennzahlen!S:U,3,FALSE)*Tabelle3[[#This Row],[Menge]],"0")</f>
        <v>28</v>
      </c>
      <c r="N504" s="14" t="str">
        <f>Eintragen!A504</f>
        <v>RWV</v>
      </c>
      <c r="O504" s="16">
        <f>Eintragen!B504</f>
        <v>29501063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Verkauf</v>
      </c>
      <c r="B505" s="12">
        <f>Eintragen!C505</f>
        <v>252</v>
      </c>
      <c r="C505" s="13">
        <f>Tabelle1[[#This Row],[Datum]]</f>
        <v>44431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>_xlfn.ISOWEEKNUM(C505)</f>
        <v>34</v>
      </c>
      <c r="J505" s="11" t="str">
        <f>"Produkte"</f>
        <v>Produkte</v>
      </c>
      <c r="K505" s="11" t="str">
        <f>"BUs"</f>
        <v>BUs</v>
      </c>
      <c r="L505" s="11" t="str">
        <f>"Symptome"</f>
        <v>Symptome</v>
      </c>
      <c r="M505" s="11">
        <f>IFERROR(VLOOKUP(Tabelle3[[#This Row],[Artikelnr.]],Kennzahlen!S:U,3,FALSE)*Tabelle3[[#This Row],[Menge]],"0")</f>
        <v>126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Verkauf</v>
      </c>
      <c r="B506" s="12">
        <f>Eintragen!C506</f>
        <v>349</v>
      </c>
      <c r="C506" s="13">
        <f>Tabelle1[[#This Row],[Datum]]</f>
        <v>44446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>_xlfn.ISOWEEKNUM(C506)</f>
        <v>36</v>
      </c>
      <c r="J506" s="11" t="str">
        <f>"Produkte"</f>
        <v>Produkte</v>
      </c>
      <c r="K506" s="11" t="str">
        <f>"BUs"</f>
        <v>BUs</v>
      </c>
      <c r="L506" s="11" t="str">
        <f>"Symptome"</f>
        <v>Symptome</v>
      </c>
      <c r="M506" s="11">
        <f>IFERROR(VLOOKUP(Tabelle3[[#This Row],[Artikelnr.]],Kennzahlen!S:U,3,FALSE)*Tabelle3[[#This Row],[Menge]],"0")</f>
        <v>174.5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Verkauf</v>
      </c>
      <c r="B507" s="12">
        <f>Eintragen!C507</f>
        <v>427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>_xlfn.ISOWEEKNUM(C507)</f>
        <v>39</v>
      </c>
      <c r="J507" s="11" t="str">
        <f>"Produkte"</f>
        <v>Produkte</v>
      </c>
      <c r="K507" s="11" t="str">
        <f>"BUs"</f>
        <v>BUs</v>
      </c>
      <c r="L507" s="11" t="str">
        <f>"Symptome"</f>
        <v>Symptome</v>
      </c>
      <c r="M507" s="11">
        <f>IFERROR(VLOOKUP(Tabelle3[[#This Row],[Artikelnr.]],Kennzahlen!S:U,3,FALSE)*Tabelle3[[#This Row],[Menge]],"0")</f>
        <v>213.5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Verkauf</v>
      </c>
      <c r="B508" s="12">
        <f>Eintragen!C508</f>
        <v>613</v>
      </c>
      <c r="C508" s="13">
        <f>Tabelle1[[#This Row],[Datum]]</f>
        <v>44466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GRW-SCHI ZIPFEL 350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>_xlfn.ISOWEEKNUM(C508)</f>
        <v>39</v>
      </c>
      <c r="J508" s="11" t="str">
        <f>"Produkte"</f>
        <v>Produkte</v>
      </c>
      <c r="K508" s="11" t="str">
        <f>"BUs"</f>
        <v>BUs</v>
      </c>
      <c r="L508" s="11" t="str">
        <f>"Symptome"</f>
        <v>Symptome</v>
      </c>
      <c r="M508" s="11">
        <f>IFERROR(VLOOKUP(Tabelle3[[#This Row],[Artikelnr.]],Kennzahlen!S:U,3,FALSE)*Tabelle3[[#This Row],[Menge]],"0")</f>
        <v>306.5</v>
      </c>
      <c r="N508" s="14" t="str">
        <f>Eintragen!A508</f>
        <v>Verkauf</v>
      </c>
      <c r="O508" s="16">
        <f>Eintragen!B508</f>
        <v>29501064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Verkauf</v>
      </c>
      <c r="B509" s="12">
        <f>Eintragen!C509</f>
        <v>132</v>
      </c>
      <c r="C509" s="13">
        <f>Tabelle1[[#This Row],[Datum]]</f>
        <v>44460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keinen Abnehmer/Schälen</v>
      </c>
      <c r="I509" s="14">
        <f>_xlfn.ISOWEEKNUM(C509)</f>
        <v>38</v>
      </c>
      <c r="J509" s="11" t="str">
        <f>"Produkte"</f>
        <v>Produkte</v>
      </c>
      <c r="K509" s="11" t="str">
        <f>"BUs"</f>
        <v>BUs</v>
      </c>
      <c r="L509" s="11" t="str">
        <f>"Symptome"</f>
        <v>Symptome</v>
      </c>
      <c r="M509" s="11">
        <f>IFERROR(VLOOKUP(Tabelle3[[#This Row],[Artikelnr.]],Kennzahlen!S:U,3,FALSE)*Tabelle3[[#This Row],[Menge]],"0")</f>
        <v>66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Verkauf</v>
      </c>
      <c r="B510" s="12">
        <f>Eintragen!C510</f>
        <v>60</v>
      </c>
      <c r="C510" s="13">
        <f>Tabelle1[[#This Row],[Datum]]</f>
        <v>44483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Schimmel</v>
      </c>
      <c r="G510" s="13" t="str">
        <f>IF(ISBLANK(Eintragen!F510),VLOOKUP(Tabelle3[[#This Row],[Grund Ziffer]],'Liste Gründe'!A:D,3,FALSE),Eintragen!F510)</f>
        <v>keinen Abnehmer/kein Schälpersonal</v>
      </c>
      <c r="H510" s="11" t="str">
        <f>IF(ISBLANK(Tabelle1[[#This Row],[noch genauer]]),"-",Tabelle1[[#This Row],[noch genauer]])</f>
        <v>-</v>
      </c>
      <c r="I510" s="14">
        <f>_xlfn.ISOWEEKNUM(C510)</f>
        <v>41</v>
      </c>
      <c r="J510" s="11" t="str">
        <f>"Produkte"</f>
        <v>Produkte</v>
      </c>
      <c r="K510" s="11" t="str">
        <f>"BUs"</f>
        <v>BUs</v>
      </c>
      <c r="L510" s="11" t="str">
        <f>"Symptome"</f>
        <v>Symptome</v>
      </c>
      <c r="M510" s="11">
        <f>IFERROR(VLOOKUP(Tabelle3[[#This Row],[Artikelnr.]],Kennzahlen!S:U,3,FALSE)*Tabelle3[[#This Row],[Menge]],"0")</f>
        <v>30</v>
      </c>
      <c r="N510" s="14" t="str">
        <f>Eintragen!A510</f>
        <v>Verkauf</v>
      </c>
      <c r="O510" s="16">
        <f>Eintragen!B510</f>
        <v>29501065</v>
      </c>
      <c r="P510" s="15">
        <f>Eintragen!D510</f>
        <v>12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BU3</v>
      </c>
      <c r="B511" s="12">
        <f>Eintragen!C511</f>
        <v>115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RW-NATUR-NAT ZIPFEL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>_xlfn.ISOWEEKNUM(C511)</f>
        <v>42</v>
      </c>
      <c r="J511" s="11" t="str">
        <f>"Produkte"</f>
        <v>Produkte</v>
      </c>
      <c r="K511" s="11" t="str">
        <f>"BUs"</f>
        <v>BUs</v>
      </c>
      <c r="L511" s="11" t="str">
        <f>"Symptome"</f>
        <v>Symptome</v>
      </c>
      <c r="M511" s="11">
        <f>IFERROR(VLOOKUP(Tabelle3[[#This Row],[Artikelnr.]],Kennzahlen!S:U,3,FALSE)*Tabelle3[[#This Row],[Menge]],"0")</f>
        <v>57.5</v>
      </c>
      <c r="N511" s="14" t="str">
        <f>Eintragen!A511</f>
        <v>L9</v>
      </c>
      <c r="O511" s="16">
        <f>Eintragen!B511</f>
        <v>29501065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BU3</v>
      </c>
      <c r="B512" s="12">
        <f>Eintragen!C512</f>
        <v>92</v>
      </c>
      <c r="C512" s="13">
        <f>Tabelle1[[#This Row],[Datum]]</f>
        <v>44487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Maschinenabfall</v>
      </c>
      <c r="H512" s="11" t="str">
        <f>IF(ISBLANK(Tabelle1[[#This Row],[noch genauer]]),"-",Tabelle1[[#This Row],[noch genauer]])</f>
        <v>-</v>
      </c>
      <c r="I512" s="14">
        <f>_xlfn.ISOWEEKNUM(C512)</f>
        <v>42</v>
      </c>
      <c r="J512" s="11" t="str">
        <f>"Produkte"</f>
        <v>Produkte</v>
      </c>
      <c r="K512" s="11" t="str">
        <f>"BUs"</f>
        <v>BUs</v>
      </c>
      <c r="L512" s="11" t="str">
        <f>"Symptome"</f>
        <v>Symptome</v>
      </c>
      <c r="M512" s="11">
        <f>IFERROR(VLOOKUP(Tabelle3[[#This Row],[Artikelnr.]],Kennzahlen!S:U,3,FALSE)*Tabelle3[[#This Row],[Menge]],"0")</f>
        <v>46</v>
      </c>
      <c r="N512" s="14" t="str">
        <f>Eintragen!A512</f>
        <v>L9</v>
      </c>
      <c r="O512" s="16">
        <f>Eintragen!B512</f>
        <v>29501066</v>
      </c>
      <c r="P512" s="15">
        <f>Eintragen!D512</f>
        <v>30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Verkauf</v>
      </c>
      <c r="B513" s="12">
        <f>Eintragen!C513</f>
        <v>35</v>
      </c>
      <c r="C513" s="13">
        <f>Tabelle1[[#This Row],[Datum]]</f>
        <v>44494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RW-NATUR ENDSTÜCK 3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>_xlfn.ISOWEEKNUM(C513)</f>
        <v>43</v>
      </c>
      <c r="J513" s="11" t="str">
        <f>"Produkte"</f>
        <v>Produkte</v>
      </c>
      <c r="K513" s="11" t="str">
        <f>"BUs"</f>
        <v>BUs</v>
      </c>
      <c r="L513" s="11" t="str">
        <f>"Symptome"</f>
        <v>Symptome</v>
      </c>
      <c r="M513" s="11">
        <f>IFERROR(VLOOKUP(Tabelle3[[#This Row],[Artikelnr.]],Kennzahlen!S:U,3,FALSE)*Tabelle3[[#This Row],[Menge]],"0")</f>
        <v>17.5</v>
      </c>
      <c r="N513" s="14" t="str">
        <f>Eintragen!A513</f>
        <v>Verkauf</v>
      </c>
      <c r="O513" s="16">
        <f>Eintragen!B513</f>
        <v>29501066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Verkauf</v>
      </c>
      <c r="B514" s="12">
        <f>Eintragen!C514</f>
        <v>68</v>
      </c>
      <c r="C514" s="13">
        <f>Tabelle1[[#This Row],[Datum]]</f>
        <v>44441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keinen Abnehmer/kein Schälpersonal</v>
      </c>
      <c r="H514" s="11" t="str">
        <f>IF(ISBLANK(Tabelle1[[#This Row],[noch genauer]]),"-",Tabelle1[[#This Row],[noch genauer]])</f>
        <v>-</v>
      </c>
      <c r="I514" s="14">
        <f>_xlfn.ISOWEEKNUM(C514)</f>
        <v>35</v>
      </c>
      <c r="J514" s="11" t="str">
        <f>"Produkte"</f>
        <v>Produkte</v>
      </c>
      <c r="K514" s="11" t="str">
        <f>"BUs"</f>
        <v>BUs</v>
      </c>
      <c r="L514" s="11" t="str">
        <f>"Symptome"</f>
        <v>Symptome</v>
      </c>
      <c r="M514" s="11">
        <f>IFERROR(VLOOKUP(Tabelle3[[#This Row],[Artikelnr.]],Kennzahlen!S:U,3,FALSE)*Tabelle3[[#This Row],[Menge]],"0")</f>
        <v>34</v>
      </c>
      <c r="N514" s="14" t="str">
        <f>Eintragen!A514</f>
        <v>Verkauf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BU1</v>
      </c>
      <c r="B515" s="12">
        <f>Eintragen!C515</f>
        <v>120</v>
      </c>
      <c r="C515" s="13">
        <f>Tabelle1[[#This Row],[Datum]]</f>
        <v>44475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5" s="14" t="str">
        <f>IFERROR(VLOOKUP(Tabelle3[[#This Row],[Artikelnr.]],Artikel!A:C,3,FALSE),Tabelle3[[#This Row],[Artikelnr.]])</f>
        <v>VOS RW-SCHI ENDSTÜCK 35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 Verarbeitung</v>
      </c>
      <c r="H515" s="11" t="str">
        <f>IF(ISBLANK(Tabelle1[[#This Row],[noch genauer]]),"-",Tabelle1[[#This Row],[noch genauer]])</f>
        <v>-</v>
      </c>
      <c r="I515" s="14">
        <f>_xlfn.ISOWEEKNUM(C515)</f>
        <v>40</v>
      </c>
      <c r="J515" s="11" t="str">
        <f>"Produkte"</f>
        <v>Produkte</v>
      </c>
      <c r="K515" s="11" t="str">
        <f>"BUs"</f>
        <v>BUs</v>
      </c>
      <c r="L515" s="11" t="str">
        <f>"Symptome"</f>
        <v>Symptome</v>
      </c>
      <c r="M515" s="11">
        <f>IFERROR(VLOOKUP(Tabelle3[[#This Row],[Artikelnr.]],Kennzahlen!S:U,3,FALSE)*Tabelle3[[#This Row],[Menge]],"0")</f>
        <v>60</v>
      </c>
      <c r="N515" s="14" t="str">
        <f>Eintragen!A515</f>
        <v>Schmelze</v>
      </c>
      <c r="O515" s="16">
        <f>Eintragen!B515</f>
        <v>29501067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Verkauf</v>
      </c>
      <c r="B516" s="12">
        <f>Eintragen!C516</f>
        <v>371</v>
      </c>
      <c r="C516" s="13">
        <f>Tabelle1[[#This Row],[Datum]]</f>
        <v>44446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>_xlfn.ISOWEEKNUM(C516)</f>
        <v>36</v>
      </c>
      <c r="J516" s="11" t="str">
        <f>"Produkte"</f>
        <v>Produkte</v>
      </c>
      <c r="K516" s="11" t="str">
        <f>"BUs"</f>
        <v>BUs</v>
      </c>
      <c r="L516" s="11" t="str">
        <f>"Symptome"</f>
        <v>Symptome</v>
      </c>
      <c r="M516" s="11">
        <f>IFERROR(VLOOKUP(Tabelle3[[#This Row],[Artikelnr.]],Kennzahlen!S:U,3,FALSE)*Tabelle3[[#This Row],[Menge]],"0")</f>
        <v>185.5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Verkauf</v>
      </c>
      <c r="B517" s="12">
        <f>Eintragen!C517</f>
        <v>477</v>
      </c>
      <c r="C517" s="13">
        <f>Tabelle1[[#This Row],[Datum]]</f>
        <v>44466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keinen Abnehmer/Schälen</v>
      </c>
      <c r="I517" s="14">
        <f>_xlfn.ISOWEEKNUM(C517)</f>
        <v>39</v>
      </c>
      <c r="J517" s="11" t="str">
        <f>"Produkte"</f>
        <v>Produkte</v>
      </c>
      <c r="K517" s="11" t="str">
        <f>"BUs"</f>
        <v>BUs</v>
      </c>
      <c r="L517" s="11" t="str">
        <f>"Symptome"</f>
        <v>Symptome</v>
      </c>
      <c r="M517" s="11">
        <f>IFERROR(VLOOKUP(Tabelle3[[#This Row],[Artikelnr.]],Kennzahlen!S:U,3,FALSE)*Tabelle3[[#This Row],[Menge]],"0")</f>
        <v>238.5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Verkauf</v>
      </c>
      <c r="B518" s="12">
        <f>Eintragen!C518</f>
        <v>452</v>
      </c>
      <c r="C518" s="13">
        <f>Tabelle1[[#This Row],[Datum]]</f>
        <v>44494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GRW-NATUR ENDSTÜCK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-</v>
      </c>
      <c r="I518" s="14">
        <f>_xlfn.ISOWEEKNUM(C518)</f>
        <v>43</v>
      </c>
      <c r="J518" s="11" t="str">
        <f>"Produkte"</f>
        <v>Produkte</v>
      </c>
      <c r="K518" s="11" t="str">
        <f>"BUs"</f>
        <v>BUs</v>
      </c>
      <c r="L518" s="11" t="str">
        <f>"Symptome"</f>
        <v>Symptome</v>
      </c>
      <c r="M518" s="11">
        <f>IFERROR(VLOOKUP(Tabelle3[[#This Row],[Artikelnr.]],Kennzahlen!S:U,3,FALSE)*Tabelle3[[#This Row],[Menge]],"0")</f>
        <v>226</v>
      </c>
      <c r="N518" s="14" t="str">
        <f>Eintragen!A518</f>
        <v>Verkauf</v>
      </c>
      <c r="O518" s="16">
        <f>Eintragen!B518</f>
        <v>29501069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Verkauf</v>
      </c>
      <c r="B519" s="12">
        <f>Eintragen!C519</f>
        <v>252</v>
      </c>
      <c r="C519" s="13">
        <f>Tabelle1[[#This Row],[Datum]]</f>
        <v>44431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>_xlfn.ISOWEEKNUM(C519)</f>
        <v>34</v>
      </c>
      <c r="J519" s="11" t="str">
        <f>"Produkte"</f>
        <v>Produkte</v>
      </c>
      <c r="K519" s="11" t="str">
        <f>"BUs"</f>
        <v>BUs</v>
      </c>
      <c r="L519" s="11" t="str">
        <f>"Symptome"</f>
        <v>Symptome</v>
      </c>
      <c r="M519" s="11">
        <f>IFERROR(VLOOKUP(Tabelle3[[#This Row],[Artikelnr.]],Kennzahlen!S:U,3,FALSE)*Tabelle3[[#This Row],[Menge]],"0")</f>
        <v>126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459</v>
      </c>
      <c r="C520" s="13">
        <f>Tabelle1[[#This Row],[Datum]]</f>
        <v>44452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>_xlfn.ISOWEEKNUM(C520)</f>
        <v>37</v>
      </c>
      <c r="J520" s="11" t="str">
        <f>"Produkte"</f>
        <v>Produkte</v>
      </c>
      <c r="K520" s="11" t="str">
        <f>"BUs"</f>
        <v>BUs</v>
      </c>
      <c r="L520" s="11" t="str">
        <f>"Symptome"</f>
        <v>Symptome</v>
      </c>
      <c r="M520" s="11">
        <f>IFERROR(VLOOKUP(Tabelle3[[#This Row],[Artikelnr.]],Kennzahlen!S:U,3,FALSE)*Tabelle3[[#This Row],[Menge]],"0")</f>
        <v>229.5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Verkauf</v>
      </c>
      <c r="B521" s="12">
        <f>Eintragen!C521</f>
        <v>419</v>
      </c>
      <c r="C521" s="13">
        <f>Tabelle1[[#This Row],[Datum]]</f>
        <v>44466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>_xlfn.ISOWEEKNUM(C521)</f>
        <v>39</v>
      </c>
      <c r="J521" s="11" t="str">
        <f>"Produkte"</f>
        <v>Produkte</v>
      </c>
      <c r="K521" s="11" t="str">
        <f>"BUs"</f>
        <v>BUs</v>
      </c>
      <c r="L521" s="11" t="str">
        <f>"Symptome"</f>
        <v>Symptome</v>
      </c>
      <c r="M521" s="11">
        <f>IFERROR(VLOOKUP(Tabelle3[[#This Row],[Artikelnr.]],Kennzahlen!S:U,3,FALSE)*Tabelle3[[#This Row],[Menge]],"0")</f>
        <v>209.5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85.4</v>
      </c>
      <c r="C522" s="13">
        <f>Tabelle1[[#This Row],[Datum]]</f>
        <v>44467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>_xlfn.ISOWEEKNUM(C522)</f>
        <v>39</v>
      </c>
      <c r="J522" s="11" t="str">
        <f>"Produkte"</f>
        <v>Produkte</v>
      </c>
      <c r="K522" s="11" t="str">
        <f>"BUs"</f>
        <v>BUs</v>
      </c>
      <c r="L522" s="11" t="str">
        <f>"Symptome"</f>
        <v>Symptome</v>
      </c>
      <c r="M522" s="11">
        <f>IFERROR(VLOOKUP(Tabelle3[[#This Row],[Artikelnr.]],Kennzahlen!S:U,3,FALSE)*Tabelle3[[#This Row],[Menge]],"0")</f>
        <v>42.7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Verkauf</v>
      </c>
      <c r="B523" s="12">
        <f>Eintragen!C523</f>
        <v>386</v>
      </c>
      <c r="C523" s="13">
        <f>Tabelle1[[#This Row],[Datum]]</f>
        <v>44473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>_xlfn.ISOWEEKNUM(C523)</f>
        <v>40</v>
      </c>
      <c r="J523" s="11" t="str">
        <f>"Produkte"</f>
        <v>Produkte</v>
      </c>
      <c r="K523" s="11" t="str">
        <f>"BUs"</f>
        <v>BUs</v>
      </c>
      <c r="L523" s="11" t="str">
        <f>"Symptome"</f>
        <v>Symptome</v>
      </c>
      <c r="M523" s="11">
        <f>IFERROR(VLOOKUP(Tabelle3[[#This Row],[Artikelnr.]],Kennzahlen!S:U,3,FALSE)*Tabelle3[[#This Row],[Menge]],"0")</f>
        <v>193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Verkauf</v>
      </c>
      <c r="B524" s="12">
        <f>Eintragen!C524</f>
        <v>474</v>
      </c>
      <c r="C524" s="13">
        <f>Tabelle1[[#This Row],[Datum]]</f>
        <v>44480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GRW-SCHI-NAT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>_xlfn.ISOWEEKNUM(C524)</f>
        <v>41</v>
      </c>
      <c r="J524" s="11" t="str">
        <f>"Produkte"</f>
        <v>Produkte</v>
      </c>
      <c r="K524" s="11" t="str">
        <f>"BUs"</f>
        <v>BUs</v>
      </c>
      <c r="L524" s="11" t="str">
        <f>"Symptome"</f>
        <v>Symptome</v>
      </c>
      <c r="M524" s="11">
        <f>IFERROR(VLOOKUP(Tabelle3[[#This Row],[Artikelnr.]],Kennzahlen!S:U,3,FALSE)*Tabelle3[[#This Row],[Menge]],"0")</f>
        <v>237</v>
      </c>
      <c r="N524" s="14" t="str">
        <f>Eintragen!A524</f>
        <v>Verkauf</v>
      </c>
      <c r="O524" s="16">
        <f>Eintragen!B524</f>
        <v>29501070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Verkauf</v>
      </c>
      <c r="B525" s="12">
        <f>Eintragen!C525</f>
        <v>75</v>
      </c>
      <c r="C525" s="13">
        <f>Tabelle1[[#This Row],[Datum]]</f>
        <v>44494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RW-NATUR-NAT ENDSTÜ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-</v>
      </c>
      <c r="I525" s="14">
        <f>_xlfn.ISOWEEKNUM(C525)</f>
        <v>43</v>
      </c>
      <c r="J525" s="11" t="str">
        <f>"Produkte"</f>
        <v>Produkte</v>
      </c>
      <c r="K525" s="11" t="str">
        <f>"BUs"</f>
        <v>BUs</v>
      </c>
      <c r="L525" s="11" t="str">
        <f>"Symptome"</f>
        <v>Symptome</v>
      </c>
      <c r="M525" s="11">
        <f>IFERROR(VLOOKUP(Tabelle3[[#This Row],[Artikelnr.]],Kennzahlen!S:U,3,FALSE)*Tabelle3[[#This Row],[Menge]],"0")</f>
        <v>37.5</v>
      </c>
      <c r="N525" s="14" t="str">
        <f>Eintragen!A525</f>
        <v>Verkauf</v>
      </c>
      <c r="O525" s="16">
        <f>Eintragen!B525</f>
        <v>29501071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Verkauf</v>
      </c>
      <c r="B526" s="12">
        <f>Eintragen!C526</f>
        <v>58</v>
      </c>
      <c r="C526" s="13">
        <f>Tabelle1[[#This Row],[Datum]]</f>
        <v>44441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>_xlfn.ISOWEEKNUM(C526)</f>
        <v>35</v>
      </c>
      <c r="J526" s="11" t="str">
        <f>"Produkte"</f>
        <v>Produkte</v>
      </c>
      <c r="K526" s="11" t="str">
        <f>"BUs"</f>
        <v>BUs</v>
      </c>
      <c r="L526" s="11" t="str">
        <f>"Symptome"</f>
        <v>Symptome</v>
      </c>
      <c r="M526" s="11">
        <f>IFERROR(VLOOKUP(Tabelle3[[#This Row],[Artikelnr.]],Kennzahlen!S:U,3,FALSE)*Tabelle3[[#This Row],[Menge]],"0")</f>
        <v>29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Verkauf</v>
      </c>
      <c r="B527" s="12">
        <f>Eintragen!C527</f>
        <v>20</v>
      </c>
      <c r="C527" s="13">
        <f>Tabelle1[[#This Row],[Datum]]</f>
        <v>44442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RW-CHILI-ZIPFEL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keinen Abnehmer/Schälen</v>
      </c>
      <c r="I527" s="14">
        <f>_xlfn.ISOWEEKNUM(C527)</f>
        <v>35</v>
      </c>
      <c r="J527" s="11" t="str">
        <f>"Produkte"</f>
        <v>Produkte</v>
      </c>
      <c r="K527" s="11" t="str">
        <f>"BUs"</f>
        <v>BUs</v>
      </c>
      <c r="L527" s="11" t="str">
        <f>"Symptome"</f>
        <v>Symptome</v>
      </c>
      <c r="M527" s="11">
        <f>IFERROR(VLOOKUP(Tabelle3[[#This Row],[Artikelnr.]],Kennzahlen!S:U,3,FALSE)*Tabelle3[[#This Row],[Menge]],"0")</f>
        <v>10</v>
      </c>
      <c r="N527" s="14" t="str">
        <f>Eintragen!A527</f>
        <v>Verkauf</v>
      </c>
      <c r="O527" s="16">
        <f>Eintragen!B527</f>
        <v>29501072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Verkauf</v>
      </c>
      <c r="B528" s="12">
        <f>Eintragen!C528</f>
        <v>70</v>
      </c>
      <c r="C528" s="13">
        <f>Tabelle1[[#This Row],[Datum]]</f>
        <v>44476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RW-NUSS-ZIPFEL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-</v>
      </c>
      <c r="I528" s="14">
        <f>_xlfn.ISOWEEKNUM(C528)</f>
        <v>40</v>
      </c>
      <c r="J528" s="11" t="str">
        <f>"Produkte"</f>
        <v>Produkte</v>
      </c>
      <c r="K528" s="11" t="str">
        <f>"BUs"</f>
        <v>BUs</v>
      </c>
      <c r="L528" s="11" t="str">
        <f>"Symptome"</f>
        <v>Symptome</v>
      </c>
      <c r="M528" s="11">
        <f>IFERROR(VLOOKUP(Tabelle3[[#This Row],[Artikelnr.]],Kennzahlen!S:U,3,FALSE)*Tabelle3[[#This Row],[Menge]],"0")</f>
        <v>35</v>
      </c>
      <c r="N528" s="14" t="str">
        <f>Eintragen!A528</f>
        <v>Verkauf</v>
      </c>
      <c r="O528" s="16">
        <f>Eintragen!B528</f>
        <v>29501073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Verkauf</v>
      </c>
      <c r="B529" s="12">
        <f>Eintragen!C529</f>
        <v>87</v>
      </c>
      <c r="C529" s="13">
        <f>Tabelle1[[#This Row],[Datum]]</f>
        <v>44454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GRW-KRÄU-ZIPFEL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>_xlfn.ISOWEEKNUM(C529)</f>
        <v>37</v>
      </c>
      <c r="J529" s="11" t="str">
        <f>"Produkte"</f>
        <v>Produkte</v>
      </c>
      <c r="K529" s="11" t="str">
        <f>"BUs"</f>
        <v>BUs</v>
      </c>
      <c r="L529" s="11" t="str">
        <f>"Symptome"</f>
        <v>Symptome</v>
      </c>
      <c r="M529" s="11">
        <f>IFERROR(VLOOKUP(Tabelle3[[#This Row],[Artikelnr.]],Kennzahlen!S:U,3,FALSE)*Tabelle3[[#This Row],[Menge]],"0")</f>
        <v>43.5</v>
      </c>
      <c r="N529" s="14" t="str">
        <f>Eintragen!A529</f>
        <v>Verkauf</v>
      </c>
      <c r="O529" s="16">
        <f>Eintragen!B529</f>
        <v>29501074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Verkauf</v>
      </c>
      <c r="B530" s="12">
        <f>Eintragen!C530</f>
        <v>3</v>
      </c>
      <c r="C530" s="13">
        <f>Tabelle1[[#This Row],[Datum]]</f>
        <v>44442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RW-CHILI-ENDSTÜCK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keinen Abnehmer/Schälen</v>
      </c>
      <c r="I530" s="14">
        <f>_xlfn.ISOWEEKNUM(C530)</f>
        <v>35</v>
      </c>
      <c r="J530" s="11" t="str">
        <f>"Produkte"</f>
        <v>Produkte</v>
      </c>
      <c r="K530" s="11" t="str">
        <f>"BUs"</f>
        <v>BUs</v>
      </c>
      <c r="L530" s="11" t="str">
        <f>"Symptome"</f>
        <v>Symptome</v>
      </c>
      <c r="M530" s="11">
        <f>IFERROR(VLOOKUP(Tabelle3[[#This Row],[Artikelnr.]],Kennzahlen!S:U,3,FALSE)*Tabelle3[[#This Row],[Menge]],"0")</f>
        <v>1.5</v>
      </c>
      <c r="N530" s="14" t="str">
        <f>Eintragen!A530</f>
        <v>Verkauf</v>
      </c>
      <c r="O530" s="16">
        <f>Eintragen!B530</f>
        <v>29501075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Verkauf</v>
      </c>
      <c r="B531" s="12">
        <f>Eintragen!C531</f>
        <v>249</v>
      </c>
      <c r="C531" s="13">
        <f>Tabelle1[[#This Row],[Datum]]</f>
        <v>44489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RW-NUSS-ENDSTÜCK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-</v>
      </c>
      <c r="I531" s="14">
        <f>_xlfn.ISOWEEKNUM(C531)</f>
        <v>42</v>
      </c>
      <c r="J531" s="11" t="str">
        <f>"Produkte"</f>
        <v>Produkte</v>
      </c>
      <c r="K531" s="11" t="str">
        <f>"BUs"</f>
        <v>BUs</v>
      </c>
      <c r="L531" s="11" t="str">
        <f>"Symptome"</f>
        <v>Symptome</v>
      </c>
      <c r="M531" s="11">
        <f>IFERROR(VLOOKUP(Tabelle3[[#This Row],[Artikelnr.]],Kennzahlen!S:U,3,FALSE)*Tabelle3[[#This Row],[Menge]],"0")</f>
        <v>124.5</v>
      </c>
      <c r="N531" s="14" t="str">
        <f>Eintragen!A531</f>
        <v>Verkauf</v>
      </c>
      <c r="O531" s="16">
        <f>Eintragen!B531</f>
        <v>29501076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Verkauf</v>
      </c>
      <c r="B532" s="12">
        <f>Eintragen!C532</f>
        <v>56</v>
      </c>
      <c r="C532" s="13">
        <f>Tabelle1[[#This Row],[Datum]]</f>
        <v>44454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GRW-KRÄU-ENDSTÜCK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>_xlfn.ISOWEEKNUM(C532)</f>
        <v>37</v>
      </c>
      <c r="J532" s="11" t="str">
        <f>"Produkte"</f>
        <v>Produkte</v>
      </c>
      <c r="K532" s="11" t="str">
        <f>"BUs"</f>
        <v>BUs</v>
      </c>
      <c r="L532" s="11" t="str">
        <f>"Symptome"</f>
        <v>Symptome</v>
      </c>
      <c r="M532" s="11">
        <f>IFERROR(VLOOKUP(Tabelle3[[#This Row],[Artikelnr.]],Kennzahlen!S:U,3,FALSE)*Tabelle3[[#This Row],[Menge]],"0")</f>
        <v>28</v>
      </c>
      <c r="N532" s="14" t="str">
        <f>Eintragen!A532</f>
        <v>Verkauf</v>
      </c>
      <c r="O532" s="16">
        <f>Eintragen!B532</f>
        <v>29501077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Verkauf</v>
      </c>
      <c r="B533" s="12">
        <f>Eintragen!C533</f>
        <v>409</v>
      </c>
      <c r="C533" s="13">
        <f>Tabelle1[[#This Row],[Datum]]</f>
        <v>44459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keinen Abnehmer/kein Schälpersonal</v>
      </c>
      <c r="H533" s="11" t="str">
        <f>IF(ISBLANK(Tabelle1[[#This Row],[noch genauer]]),"-",Tabelle1[[#This Row],[noch genauer]])</f>
        <v>keinen Abnehmer/Schälen</v>
      </c>
      <c r="I533" s="14">
        <f>_xlfn.ISOWEEKNUM(C533)</f>
        <v>38</v>
      </c>
      <c r="J533" s="11" t="str">
        <f>"Produkte"</f>
        <v>Produkte</v>
      </c>
      <c r="K533" s="11" t="str">
        <f>"BUs"</f>
        <v>BUs</v>
      </c>
      <c r="L533" s="11" t="str">
        <f>"Symptome"</f>
        <v>Symptome</v>
      </c>
      <c r="M533" s="11">
        <f>IFERROR(VLOOKUP(Tabelle3[[#This Row],[Artikelnr.]],Kennzahlen!S:U,3,FALSE)*Tabelle3[[#This Row],[Menge]],"0")</f>
        <v>204.5</v>
      </c>
      <c r="N533" s="14" t="str">
        <f>Eintragen!A533</f>
        <v>Verkauf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24</v>
      </c>
      <c r="C534" s="13">
        <f>Tabelle1[[#This Row],[Datum]]</f>
        <v>44474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4" s="14" t="str">
        <f>IFERROR(VLOOKUP(Tabelle3[[#This Row],[Artikelnr.]],Artikel!A:C,3,FALSE),Tabelle3[[#This Row],[Artikelnr.]])</f>
        <v>VOS GRW-CHILI-NAT ZIPFE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 Verarbeitung</v>
      </c>
      <c r="H534" s="11" t="str">
        <f>IF(ISBLANK(Tabelle1[[#This Row],[noch genauer]]),"-",Tabelle1[[#This Row],[noch genauer]])</f>
        <v>-</v>
      </c>
      <c r="I534" s="14">
        <f>_xlfn.ISOWEEKNUM(C534)</f>
        <v>40</v>
      </c>
      <c r="J534" s="11" t="str">
        <f>"Produkte"</f>
        <v>Produkte</v>
      </c>
      <c r="K534" s="11" t="str">
        <f>"BUs"</f>
        <v>BUs</v>
      </c>
      <c r="L534" s="11" t="str">
        <f>"Symptome"</f>
        <v>Symptome</v>
      </c>
      <c r="M534" s="11">
        <f>IFERROR(VLOOKUP(Tabelle3[[#This Row],[Artikelnr.]],Kennzahlen!S:U,3,FALSE)*Tabelle3[[#This Row],[Menge]],"0")</f>
        <v>12</v>
      </c>
      <c r="N534" s="14" t="str">
        <f>Eintragen!A534</f>
        <v>Schmelze</v>
      </c>
      <c r="O534" s="16">
        <f>Eintragen!B534</f>
        <v>29501078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Verkauf</v>
      </c>
      <c r="B535" s="12">
        <f>Eintragen!C535</f>
        <v>48</v>
      </c>
      <c r="C535" s="13">
        <f>Tabelle1[[#This Row],[Datum]]</f>
        <v>44440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>_xlfn.ISOWEEKNUM(C535)</f>
        <v>35</v>
      </c>
      <c r="J535" s="11" t="str">
        <f>"Produkte"</f>
        <v>Produkte</v>
      </c>
      <c r="K535" s="11" t="str">
        <f>"BUs"</f>
        <v>BUs</v>
      </c>
      <c r="L535" s="11" t="str">
        <f>"Symptome"</f>
        <v>Symptome</v>
      </c>
      <c r="M535" s="11">
        <f>IFERROR(VLOOKUP(Tabelle3[[#This Row],[Artikelnr.]],Kennzahlen!S:U,3,FALSE)*Tabelle3[[#This Row],[Menge]],"0")</f>
        <v>24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Verkauf</v>
      </c>
      <c r="B536" s="12">
        <f>Eintragen!C536</f>
        <v>302</v>
      </c>
      <c r="C536" s="13">
        <f>Tabelle1[[#This Row],[Datum]]</f>
        <v>44462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>_xlfn.ISOWEEKNUM(C536)</f>
        <v>38</v>
      </c>
      <c r="J536" s="11" t="str">
        <f>"Produkte"</f>
        <v>Produkte</v>
      </c>
      <c r="K536" s="11" t="str">
        <f>"BUs"</f>
        <v>BUs</v>
      </c>
      <c r="L536" s="11" t="str">
        <f>"Symptome"</f>
        <v>Symptome</v>
      </c>
      <c r="M536" s="11">
        <f>IFERROR(VLOOKUP(Tabelle3[[#This Row],[Artikelnr.]],Kennzahlen!S:U,3,FALSE)*Tabelle3[[#This Row],[Menge]],"0")</f>
        <v>151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Verkauf</v>
      </c>
      <c r="B537" s="12">
        <f>Eintragen!C537</f>
        <v>230</v>
      </c>
      <c r="C537" s="13">
        <f>Tabelle1[[#This Row],[Datum]]</f>
        <v>44466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keinen Abnehmer/Schälen</v>
      </c>
      <c r="I537" s="14">
        <f>_xlfn.ISOWEEKNUM(C537)</f>
        <v>39</v>
      </c>
      <c r="J537" s="11" t="str">
        <f>"Produkte"</f>
        <v>Produkte</v>
      </c>
      <c r="K537" s="11" t="str">
        <f>"BUs"</f>
        <v>BUs</v>
      </c>
      <c r="L537" s="11" t="str">
        <f>"Symptome"</f>
        <v>Symptome</v>
      </c>
      <c r="M537" s="11">
        <f>IFERROR(VLOOKUP(Tabelle3[[#This Row],[Artikelnr.]],Kennzahlen!S:U,3,FALSE)*Tabelle3[[#This Row],[Menge]],"0")</f>
        <v>115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Verkauf</v>
      </c>
      <c r="B538" s="12">
        <f>Eintragen!C538</f>
        <v>30</v>
      </c>
      <c r="C538" s="13">
        <f>Tabelle1[[#This Row],[Datum]]</f>
        <v>44481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GRW-CHILI-NAT ENDST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mehr VOS als Rework</v>
      </c>
      <c r="I538" s="14">
        <f>_xlfn.ISOWEEKNUM(C538)</f>
        <v>41</v>
      </c>
      <c r="J538" s="11" t="str">
        <f>"Produkte"</f>
        <v>Produkte</v>
      </c>
      <c r="K538" s="11" t="str">
        <f>"BUs"</f>
        <v>BUs</v>
      </c>
      <c r="L538" s="11" t="str">
        <f>"Symptome"</f>
        <v>Symptome</v>
      </c>
      <c r="M538" s="11">
        <f>IFERROR(VLOOKUP(Tabelle3[[#This Row],[Artikelnr.]],Kennzahlen!S:U,3,FALSE)*Tabelle3[[#This Row],[Menge]],"0")</f>
        <v>15</v>
      </c>
      <c r="N538" s="14" t="str">
        <f>Eintragen!A538</f>
        <v>Verkauf</v>
      </c>
      <c r="O538" s="16">
        <f>Eintragen!B538</f>
        <v>29501079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Verkauf</v>
      </c>
      <c r="B539" s="12">
        <f>Eintragen!C539</f>
        <v>220</v>
      </c>
      <c r="C539" s="13">
        <f>Tabelle1[[#This Row],[Datum]]</f>
        <v>44476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RW-JALA-NAT ENDSTÜC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-</v>
      </c>
      <c r="I539" s="14">
        <f>_xlfn.ISOWEEKNUM(C539)</f>
        <v>40</v>
      </c>
      <c r="J539" s="11" t="str">
        <f>"Produkte"</f>
        <v>Produkte</v>
      </c>
      <c r="K539" s="11" t="str">
        <f>"BUs"</f>
        <v>BUs</v>
      </c>
      <c r="L539" s="11" t="str">
        <f>"Symptome"</f>
        <v>Symptome</v>
      </c>
      <c r="M539" s="11">
        <f>IFERROR(VLOOKUP(Tabelle3[[#This Row],[Artikelnr.]],Kennzahlen!S:U,3,FALSE)*Tabelle3[[#This Row],[Menge]],"0")</f>
        <v>110</v>
      </c>
      <c r="N539" s="14" t="str">
        <f>Eintragen!A539</f>
        <v>Verkauf</v>
      </c>
      <c r="O539" s="16">
        <f>Eintragen!B539</f>
        <v>29501081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Verkauf</v>
      </c>
      <c r="B540" s="12">
        <f>Eintragen!C540</f>
        <v>24</v>
      </c>
      <c r="C540" s="13">
        <f>Tabelle1[[#This Row],[Datum]]</f>
        <v>44442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>_xlfn.ISOWEEKNUM(C540)</f>
        <v>35</v>
      </c>
      <c r="J540" s="11" t="str">
        <f>"Produkte"</f>
        <v>Produkte</v>
      </c>
      <c r="K540" s="11" t="str">
        <f>"BUs"</f>
        <v>BUs</v>
      </c>
      <c r="L540" s="11" t="str">
        <f>"Symptome"</f>
        <v>Symptome</v>
      </c>
      <c r="M540" s="11">
        <f>IFERROR(VLOOKUP(Tabelle3[[#This Row],[Artikelnr.]],Kennzahlen!S:U,3,FALSE)*Tabelle3[[#This Row],[Menge]],"0")</f>
        <v>12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Verkauf</v>
      </c>
      <c r="B541" s="12">
        <f>Eintragen!C541</f>
        <v>435</v>
      </c>
      <c r="C541" s="13">
        <f>Tabelle1[[#This Row],[Datum]]</f>
        <v>44452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>_xlfn.ISOWEEKNUM(C541)</f>
        <v>37</v>
      </c>
      <c r="J541" s="11" t="str">
        <f>"Produkte"</f>
        <v>Produkte</v>
      </c>
      <c r="K541" s="11" t="str">
        <f>"BUs"</f>
        <v>BUs</v>
      </c>
      <c r="L541" s="11" t="str">
        <f>"Symptome"</f>
        <v>Symptome</v>
      </c>
      <c r="M541" s="11">
        <f>IFERROR(VLOOKUP(Tabelle3[[#This Row],[Artikelnr.]],Kennzahlen!S:U,3,FALSE)*Tabelle3[[#This Row],[Menge]],"0")</f>
        <v>217.5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Verkauf</v>
      </c>
      <c r="B542" s="12">
        <f>Eintragen!C542</f>
        <v>300</v>
      </c>
      <c r="C542" s="13">
        <f>Tabelle1[[#This Row],[Datum]]</f>
        <v>44462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2" s="14" t="str">
        <f>IFERROR(VLOOKUP(Tabelle3[[#This Row],[Artikelnr.]],Artikel!A:C,3,FALSE),Tabelle3[[#This Row],[Artikelnr.]])</f>
        <v>VOS RW-NATUR-EXTRA ZIPF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keinen Abnehmer/kein Schälpersonal</v>
      </c>
      <c r="H542" s="11" t="str">
        <f>IF(ISBLANK(Tabelle1[[#This Row],[noch genauer]]),"-",Tabelle1[[#This Row],[noch genauer]])</f>
        <v>keinen Abnehmer/Schälen</v>
      </c>
      <c r="I542" s="14">
        <f>_xlfn.ISOWEEKNUM(C542)</f>
        <v>38</v>
      </c>
      <c r="J542" s="11" t="str">
        <f>"Produkte"</f>
        <v>Produkte</v>
      </c>
      <c r="K542" s="11" t="str">
        <f>"BUs"</f>
        <v>BUs</v>
      </c>
      <c r="L542" s="11" t="str">
        <f>"Symptome"</f>
        <v>Symptome</v>
      </c>
      <c r="M542" s="11">
        <f>IFERROR(VLOOKUP(Tabelle3[[#This Row],[Artikelnr.]],Kennzahlen!S:U,3,FALSE)*Tabelle3[[#This Row],[Menge]],"0")</f>
        <v>150</v>
      </c>
      <c r="N542" s="14" t="str">
        <f>Eintragen!A542</f>
        <v>Verkauf</v>
      </c>
      <c r="O542" s="16">
        <f>Eintragen!B542</f>
        <v>29501082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BU3</v>
      </c>
      <c r="B543" s="12">
        <f>Eintragen!C543</f>
        <v>25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>_xlfn.ISOWEEKNUM(C543)</f>
        <v>42</v>
      </c>
      <c r="J543" s="11" t="str">
        <f>"Produkte"</f>
        <v>Produkte</v>
      </c>
      <c r="K543" s="11" t="str">
        <f>"BUs"</f>
        <v>BUs</v>
      </c>
      <c r="L543" s="11" t="str">
        <f>"Symptome"</f>
        <v>Symptome</v>
      </c>
      <c r="M543" s="11">
        <f>IFERROR(VLOOKUP(Tabelle3[[#This Row],[Artikelnr.]],Kennzahlen!S:U,3,FALSE)*Tabelle3[[#This Row],[Menge]],"0")</f>
        <v>12.5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BU3</v>
      </c>
      <c r="B544" s="12">
        <f>Eintragen!C544</f>
        <v>106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4" s="14" t="str">
        <f>IFERROR(VLOOKUP(Tabelle3[[#This Row],[Artikelnr.]],Artikel!A:C,3,FALSE),Tabelle3[[#This Row],[Artikelnr.]])</f>
        <v>VOS RW-NATUR-EXTRA ENDS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VOS &gt; Einsatz</v>
      </c>
      <c r="H544" s="11" t="str">
        <f>IF(ISBLANK(Tabelle1[[#This Row],[noch genauer]]),"-",Tabelle1[[#This Row],[noch genauer]])</f>
        <v>-</v>
      </c>
      <c r="I544" s="14">
        <f>_xlfn.ISOWEEKNUM(C544)</f>
        <v>42</v>
      </c>
      <c r="J544" s="11" t="str">
        <f>"Produkte"</f>
        <v>Produkte</v>
      </c>
      <c r="K544" s="11" t="str">
        <f>"BUs"</f>
        <v>BUs</v>
      </c>
      <c r="L544" s="11" t="str">
        <f>"Symptome"</f>
        <v>Symptome</v>
      </c>
      <c r="M544" s="11">
        <f>IFERROR(VLOOKUP(Tabelle3[[#This Row],[Artikelnr.]],Kennzahlen!S:U,3,FALSE)*Tabelle3[[#This Row],[Menge]],"0")</f>
        <v>53</v>
      </c>
      <c r="N544" s="14" t="str">
        <f>Eintragen!A544</f>
        <v>BU3</v>
      </c>
      <c r="O544" s="16">
        <f>Eintragen!B544</f>
        <v>29501083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Verkauf</v>
      </c>
      <c r="B545" s="12">
        <f>Eintragen!C545</f>
        <v>346</v>
      </c>
      <c r="C545" s="13">
        <f>Tabelle1[[#This Row],[Datum]]</f>
        <v>44487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RW-SCHI-NAT ENDSTÜC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-</v>
      </c>
      <c r="I545" s="14">
        <f>_xlfn.ISOWEEKNUM(C545)</f>
        <v>42</v>
      </c>
      <c r="J545" s="11" t="str">
        <f>"Produkte"</f>
        <v>Produkte</v>
      </c>
      <c r="K545" s="11" t="str">
        <f>"BUs"</f>
        <v>BUs</v>
      </c>
      <c r="L545" s="11" t="str">
        <f>"Symptome"</f>
        <v>Symptome</v>
      </c>
      <c r="M545" s="11">
        <f>IFERROR(VLOOKUP(Tabelle3[[#This Row],[Artikelnr.]],Kennzahlen!S:U,3,FALSE)*Tabelle3[[#This Row],[Menge]],"0")</f>
        <v>173</v>
      </c>
      <c r="N545" s="14" t="str">
        <f>Eintragen!A545</f>
        <v>Verkauf</v>
      </c>
      <c r="O545" s="16">
        <f>Eintragen!B545</f>
        <v>29501085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Verkauf</v>
      </c>
      <c r="B546" s="12">
        <f>Eintragen!C546</f>
        <v>177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VS-SCHI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>_xlfn.ISOWEEKNUM(C546)</f>
        <v>34</v>
      </c>
      <c r="J546" s="11" t="str">
        <f>"Produkte"</f>
        <v>Produkte</v>
      </c>
      <c r="K546" s="11" t="str">
        <f>"BUs"</f>
        <v>BUs</v>
      </c>
      <c r="L546" s="11" t="str">
        <f>"Symptome"</f>
        <v>Symptome</v>
      </c>
      <c r="M546" s="11">
        <f>IFERROR(VLOOKUP(Tabelle3[[#This Row],[Artikelnr.]],Kennzahlen!S:U,3,FALSE)*Tabelle3[[#This Row],[Menge]],"0")</f>
        <v>88.5</v>
      </c>
      <c r="N546" s="14" t="str">
        <f>Eintragen!A546</f>
        <v>Verkauf</v>
      </c>
      <c r="O546" s="16">
        <f>Eintragen!B546</f>
        <v>29501086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Verkauf</v>
      </c>
      <c r="B547" s="12">
        <f>Eintragen!C547</f>
        <v>207.5</v>
      </c>
      <c r="C547" s="13">
        <f>Tabelle1[[#This Row],[Datum]]</f>
        <v>44431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keinen Abnehmer/Schälen</v>
      </c>
      <c r="I547" s="14">
        <f>_xlfn.ISOWEEKNUM(C547)</f>
        <v>34</v>
      </c>
      <c r="J547" s="11" t="str">
        <f>"Produkte"</f>
        <v>Produkte</v>
      </c>
      <c r="K547" s="11" t="str">
        <f>"BUs"</f>
        <v>BUs</v>
      </c>
      <c r="L547" s="11" t="str">
        <f>"Symptome"</f>
        <v>Symptome</v>
      </c>
      <c r="M547" s="11">
        <f>IFERROR(VLOOKUP(Tabelle3[[#This Row],[Artikelnr.]],Kennzahlen!S:U,3,FALSE)*Tabelle3[[#This Row],[Menge]],"0")</f>
        <v>103.75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Verkauf</v>
      </c>
      <c r="B548" s="12">
        <f>Eintragen!C548</f>
        <v>38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ZIPFEL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>_xlfn.ISOWEEKNUM(C548)</f>
        <v>42</v>
      </c>
      <c r="J548" s="11" t="str">
        <f>"Produkte"</f>
        <v>Produkte</v>
      </c>
      <c r="K548" s="11" t="str">
        <f>"BUs"</f>
        <v>BUs</v>
      </c>
      <c r="L548" s="11" t="str">
        <f>"Symptome"</f>
        <v>Symptome</v>
      </c>
      <c r="M548" s="11">
        <f>IFERROR(VLOOKUP(Tabelle3[[#This Row],[Artikelnr.]],Kennzahlen!S:U,3,FALSE)*Tabelle3[[#This Row],[Menge]],"0")</f>
        <v>19</v>
      </c>
      <c r="N548" s="14" t="str">
        <f>Eintragen!A548</f>
        <v>Verkauf</v>
      </c>
      <c r="O548" s="16">
        <f>Eintragen!B548</f>
        <v>29501087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Verkauf</v>
      </c>
      <c r="B549" s="12">
        <f>Eintragen!C549</f>
        <v>25</v>
      </c>
      <c r="C549" s="13">
        <f>Tabelle1[[#This Row],[Datum]]</f>
        <v>44487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9" s="14" t="str">
        <f>IFERROR(VLOOKUP(Tabelle3[[#This Row],[Artikelnr.]],Artikel!A:C,3,FALSE),Tabelle3[[#This Row],[Artikelnr.]])</f>
        <v>VOS VS-CHILI ENDSTÜCK</v>
      </c>
      <c r="F549" s="11" t="str">
        <f>VLOOKUP(Eintragen!D549,'Liste Gründe'!A:D,2,FALSE)</f>
        <v>Schimmel</v>
      </c>
      <c r="G549" s="13" t="str">
        <f>IF(ISBLANK(Eintragen!F549),VLOOKUP(Tabelle3[[#This Row],[Grund Ziffer]],'Liste Gründe'!A:D,3,FALSE),Eintragen!F549)</f>
        <v>keinen Abnehmer/kein Schälpersonal</v>
      </c>
      <c r="H549" s="11" t="str">
        <f>IF(ISBLANK(Tabelle1[[#This Row],[noch genauer]]),"-",Tabelle1[[#This Row],[noch genauer]])</f>
        <v>-</v>
      </c>
      <c r="I549" s="14">
        <f>_xlfn.ISOWEEKNUM(C549)</f>
        <v>42</v>
      </c>
      <c r="J549" s="11" t="str">
        <f>"Produkte"</f>
        <v>Produkte</v>
      </c>
      <c r="K549" s="11" t="str">
        <f>"BUs"</f>
        <v>BUs</v>
      </c>
      <c r="L549" s="11" t="str">
        <f>"Symptome"</f>
        <v>Symptome</v>
      </c>
      <c r="M549" s="11">
        <f>IFERROR(VLOOKUP(Tabelle3[[#This Row],[Artikelnr.]],Kennzahlen!S:U,3,FALSE)*Tabelle3[[#This Row],[Menge]],"0")</f>
        <v>12.5</v>
      </c>
      <c r="N549" s="14" t="str">
        <f>Eintragen!A549</f>
        <v>Verkauf</v>
      </c>
      <c r="O549" s="16">
        <f>Eintragen!B549</f>
        <v>29501089</v>
      </c>
      <c r="P549" s="15">
        <f>Eintragen!D549</f>
        <v>12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BU4</v>
      </c>
      <c r="B550" s="12">
        <f>Eintragen!C550</f>
        <v>45</v>
      </c>
      <c r="C550" s="13">
        <f>Tabelle1[[#This Row],[Datum]]</f>
        <v>44480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>_xlfn.ISOWEEKNUM(C550)</f>
        <v>41</v>
      </c>
      <c r="J550" s="11" t="str">
        <f>"Produkte"</f>
        <v>Produkte</v>
      </c>
      <c r="K550" s="11" t="str">
        <f>"BUs"</f>
        <v>BUs</v>
      </c>
      <c r="L550" s="11" t="str">
        <f>"Symptome"</f>
        <v>Symptome</v>
      </c>
      <c r="M550" s="11">
        <f>IFERROR(VLOOKUP(Tabelle3[[#This Row],[Artikelnr.]],Kennzahlen!S:U,3,FALSE)*Tabelle3[[#This Row],[Menge]],"0")</f>
        <v>0.45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BU4</v>
      </c>
      <c r="B551" s="12">
        <f>Eintragen!C551</f>
        <v>71</v>
      </c>
      <c r="C551" s="13">
        <f>Tabelle1[[#This Row],[Datum]]</f>
        <v>44484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>_xlfn.ISOWEEKNUM(C551)</f>
        <v>41</v>
      </c>
      <c r="J551" s="11" t="str">
        <f>"Produkte"</f>
        <v>Produkte</v>
      </c>
      <c r="K551" s="11" t="str">
        <f>"BUs"</f>
        <v>BUs</v>
      </c>
      <c r="L551" s="11" t="str">
        <f>"Symptome"</f>
        <v>Symptome</v>
      </c>
      <c r="M551" s="11">
        <f>IFERROR(VLOOKUP(Tabelle3[[#This Row],[Artikelnr.]],Kennzahlen!S:U,3,FALSE)*Tabelle3[[#This Row],[Menge]],"0")</f>
        <v>0.71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BU4</v>
      </c>
      <c r="B552" s="12">
        <f>Eintragen!C552</f>
        <v>30</v>
      </c>
      <c r="C552" s="13">
        <f>Tabelle1[[#This Row],[Datum]]</f>
        <v>44488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Simmentaler</v>
      </c>
      <c r="F552" s="11" t="str">
        <f>VLOOKUP(Eintragen!D552,'Liste Gründe'!A:D,2,FALSE)</f>
        <v>keinen Verwendungszweck</v>
      </c>
      <c r="G552" s="13" t="str">
        <f>IF(ISBLANK(Eintragen!F552),VLOOKUP(Tabelle3[[#This Row],[Grund Ziffer]],'Liste Gründe'!A:D,3,FALSE),Eintragen!F552)</f>
        <v>keinen Verwendungszweck</v>
      </c>
      <c r="H552" s="11" t="str">
        <f>IF(ISBLANK(Tabelle1[[#This Row],[noch genauer]]),"-",Tabelle1[[#This Row],[noch genauer]])</f>
        <v>-</v>
      </c>
      <c r="I552" s="14">
        <f>_xlfn.ISOWEEKNUM(C552)</f>
        <v>42</v>
      </c>
      <c r="J552" s="11" t="str">
        <f>"Produkte"</f>
        <v>Produkte</v>
      </c>
      <c r="K552" s="11" t="str">
        <f>"BUs"</f>
        <v>BUs</v>
      </c>
      <c r="L552" s="11" t="str">
        <f>"Symptome"</f>
        <v>Symptome</v>
      </c>
      <c r="M552" s="11">
        <f>IFERROR(VLOOKUP(Tabelle3[[#This Row],[Artikelnr.]],Kennzahlen!S:U,3,FALSE)*Tabelle3[[#This Row],[Menge]],"0")</f>
        <v>0.3</v>
      </c>
      <c r="N552" s="14" t="str">
        <f>Eintragen!A552</f>
        <v>BU4</v>
      </c>
      <c r="O552" s="16">
        <f>Eintragen!B552</f>
        <v>29501099</v>
      </c>
      <c r="P552" s="15">
        <f>Eintragen!D552</f>
        <v>61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44441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Rest</v>
      </c>
      <c r="G553" s="13" t="str">
        <f>IF(ISBLANK(Eintragen!F553),VLOOKUP(Tabelle3[[#This Row],[Grund Ziffer]],'Liste Gründe'!A:D,3,FALSE),Eintragen!F553)</f>
        <v>blaues Klebeband im Produkt</v>
      </c>
      <c r="H553" s="11" t="str">
        <f>IF(ISBLANK(Tabelle1[[#This Row],[noch genauer]]),"-",Tabelle1[[#This Row],[noch genauer]])</f>
        <v>Trennung vom Klebeband aus Produkt zu aufwendig</v>
      </c>
      <c r="I553" s="14">
        <f>_xlfn.ISOWEEKNUM(C553)</f>
        <v>35</v>
      </c>
      <c r="J553" s="11" t="str">
        <f>"Produkte"</f>
        <v>Produkte</v>
      </c>
      <c r="K553" s="11" t="str">
        <f>"BUs"</f>
        <v>BUs</v>
      </c>
      <c r="L553" s="11" t="str">
        <f>"Symptome"</f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22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BU4</v>
      </c>
      <c r="B554" s="12">
        <f>Eintragen!C554</f>
        <v>10</v>
      </c>
      <c r="C554" s="13">
        <f>Tabelle1[[#This Row],[Datum]]</f>
        <v>44445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>_xlfn.ISOWEEKNUM(C554)</f>
        <v>36</v>
      </c>
      <c r="J554" s="11" t="str">
        <f>"Produkte"</f>
        <v>Produkte</v>
      </c>
      <c r="K554" s="11" t="str">
        <f>"BUs"</f>
        <v>BUs</v>
      </c>
      <c r="L554" s="11" t="str">
        <f>"Symptome"</f>
        <v>Symptome</v>
      </c>
      <c r="M554" s="11">
        <f>IFERROR(VLOOKUP(Tabelle3[[#This Row],[Artikelnr.]],Kennzahlen!S:U,3,FALSE)*Tabelle3[[#This Row],[Menge]],"0")</f>
        <v>0.1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BU4</v>
      </c>
      <c r="B555" s="12">
        <f>Eintragen!C555</f>
        <v>6</v>
      </c>
      <c r="C555" s="13">
        <f>Tabelle1[[#This Row],[Datum]]</f>
        <v>44454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>_xlfn.ISOWEEKNUM(C555)</f>
        <v>37</v>
      </c>
      <c r="J555" s="11" t="str">
        <f>"Produkte"</f>
        <v>Produkte</v>
      </c>
      <c r="K555" s="11" t="str">
        <f>"BUs"</f>
        <v>BUs</v>
      </c>
      <c r="L555" s="11" t="str">
        <f>"Symptome"</f>
        <v>Symptome</v>
      </c>
      <c r="M555" s="11">
        <f>IFERROR(VLOOKUP(Tabelle3[[#This Row],[Artikelnr.]],Kennzahlen!S:U,3,FALSE)*Tabelle3[[#This Row],[Menge]],"0")</f>
        <v>0.06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>_xlfn.ISOWEEKNUM(C556)</f>
        <v>37</v>
      </c>
      <c r="J556" s="11" t="str">
        <f>"Produkte"</f>
        <v>Produkte</v>
      </c>
      <c r="K556" s="11" t="str">
        <f>"BUs"</f>
        <v>BUs</v>
      </c>
      <c r="L556" s="11" t="str">
        <f>"Symptome"</f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L29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BU4</v>
      </c>
      <c r="B557" s="12">
        <f>Eintragen!C557</f>
        <v>2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>_xlfn.ISOWEEKNUM(C557)</f>
        <v>37</v>
      </c>
      <c r="J557" s="11" t="str">
        <f>"Produkte"</f>
        <v>Produkte</v>
      </c>
      <c r="K557" s="11" t="str">
        <f>"BUs"</f>
        <v>BUs</v>
      </c>
      <c r="L557" s="11" t="str">
        <f>"Symptome"</f>
        <v>Symptome</v>
      </c>
      <c r="M557" s="11">
        <f>IFERROR(VLOOKUP(Tabelle3[[#This Row],[Artikelnr.]],Kennzahlen!S:U,3,FALSE)*Tabelle3[[#This Row],[Menge]],"0")</f>
        <v>0.02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1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>_xlfn.ISOWEEKNUM(C558)</f>
        <v>37</v>
      </c>
      <c r="J558" s="11" t="str">
        <f>"Produkte"</f>
        <v>Produkte</v>
      </c>
      <c r="K558" s="11" t="str">
        <f>"BUs"</f>
        <v>BUs</v>
      </c>
      <c r="L558" s="11" t="str">
        <f>"Symptome"</f>
        <v>Symptome</v>
      </c>
      <c r="M558" s="11">
        <f>IFERROR(VLOOKUP(Tabelle3[[#This Row],[Artikelnr.]],Kennzahlen!S:U,3,FALSE)*Tabelle3[[#This Row],[Menge]],"0")</f>
        <v>0.01</v>
      </c>
      <c r="N558" s="14" t="str">
        <f>Eintragen!A558</f>
        <v>Bu4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7</v>
      </c>
      <c r="C559" s="13">
        <f>Tabelle1[[#This Row],[Datum]]</f>
        <v>44467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>_xlfn.ISOWEEKNUM(C559)</f>
        <v>39</v>
      </c>
      <c r="J559" s="11" t="str">
        <f>"Produkte"</f>
        <v>Produkte</v>
      </c>
      <c r="K559" s="11" t="str">
        <f>"BUs"</f>
        <v>BUs</v>
      </c>
      <c r="L559" s="11" t="str">
        <f>"Symptome"</f>
        <v>Symptome</v>
      </c>
      <c r="M559" s="11">
        <f>IFERROR(VLOOKUP(Tabelle3[[#This Row],[Artikelnr.]],Kennzahlen!S:U,3,FALSE)*Tabelle3[[#This Row],[Menge]],"0")</f>
        <v>7.0000000000000007E-2</v>
      </c>
      <c r="N559" s="14" t="str">
        <f>Eintragen!A559</f>
        <v>L29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55</v>
      </c>
      <c r="C560" s="13">
        <f>Tabelle1[[#This Row],[Datum]]</f>
        <v>44474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>_xlfn.ISOWEEKNUM(C560)</f>
        <v>40</v>
      </c>
      <c r="J560" s="11" t="str">
        <f>"Produkte"</f>
        <v>Produkte</v>
      </c>
      <c r="K560" s="11" t="str">
        <f>"BUs"</f>
        <v>BUs</v>
      </c>
      <c r="L560" s="11" t="str">
        <f>"Symptome"</f>
        <v>Symptome</v>
      </c>
      <c r="M560" s="11">
        <f>IFERROR(VLOOKUP(Tabelle3[[#This Row],[Artikelnr.]],Kennzahlen!S:U,3,FALSE)*Tabelle3[[#This Row],[Menge]],"0")</f>
        <v>0.55000000000000004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15</v>
      </c>
      <c r="C561" s="13">
        <f>Tabelle1[[#This Row],[Datum]]</f>
        <v>44475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BRIE-PAP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-</v>
      </c>
      <c r="H561" s="11" t="str">
        <f>IF(ISBLANK(Tabelle1[[#This Row],[noch genauer]]),"-",Tabelle1[[#This Row],[noch genauer]])</f>
        <v>-</v>
      </c>
      <c r="I561" s="14">
        <f>_xlfn.ISOWEEKNUM(C561)</f>
        <v>40</v>
      </c>
      <c r="J561" s="11" t="str">
        <f>"Produkte"</f>
        <v>Produkte</v>
      </c>
      <c r="K561" s="11" t="str">
        <f>"BUs"</f>
        <v>BUs</v>
      </c>
      <c r="L561" s="11" t="str">
        <f>"Symptome"</f>
        <v>Symptome</v>
      </c>
      <c r="M561" s="11">
        <f>IFERROR(VLOOKUP(Tabelle3[[#This Row],[Artikelnr.]],Kennzahlen!S:U,3,FALSE)*Tabelle3[[#This Row],[Menge]],"0")</f>
        <v>0.15</v>
      </c>
      <c r="N561" s="14" t="str">
        <f>Eintragen!A561</f>
        <v>BU4</v>
      </c>
      <c r="O561" s="16">
        <f>Eintragen!B561</f>
        <v>29501101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BU1</v>
      </c>
      <c r="B562" s="12">
        <f>Eintragen!C562</f>
        <v>120</v>
      </c>
      <c r="C562" s="13">
        <f>Tabelle1[[#This Row],[Datum]]</f>
        <v>44447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OGT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>_xlfn.ISOWEEKNUM(C562)</f>
        <v>36</v>
      </c>
      <c r="J562" s="11" t="str">
        <f>"Produkte"</f>
        <v>Produkte</v>
      </c>
      <c r="K562" s="11" t="str">
        <f>"BUs"</f>
        <v>BUs</v>
      </c>
      <c r="L562" s="11" t="str">
        <f>"Symptome"</f>
        <v>Symptome</v>
      </c>
      <c r="M562" s="11">
        <f>IFERROR(VLOOKUP(Tabelle3[[#This Row],[Artikelnr.]],Kennzahlen!S:U,3,FALSE)*Tabelle3[[#This Row],[Menge]],"0")</f>
        <v>240</v>
      </c>
      <c r="N562" s="14" t="str">
        <f>Eintragen!A562</f>
        <v>Schmelze</v>
      </c>
      <c r="O562" s="16">
        <f>Eintragen!B562</f>
        <v>29600001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80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Schimmel</v>
      </c>
      <c r="G563" s="13" t="str">
        <f>IF(ISBLANK(Eintragen!F563),VLOOKUP(Tabelle3[[#This Row],[Grund Ziffer]],'Liste Gründe'!A:D,3,FALSE),Eintragen!F563)</f>
        <v>keine Verarbeitung</v>
      </c>
      <c r="H563" s="11" t="str">
        <f>IF(ISBLANK(Tabelle1[[#This Row],[noch genauer]]),"-",Tabelle1[[#This Row],[noch genauer]])</f>
        <v>Aufgrund Konsistenz nicht genommen. Zu wenig VOS verarbeitet. Vom Warmen ins Kalte -&gt; Schimmel</v>
      </c>
      <c r="I563" s="14">
        <f>_xlfn.ISOWEEKNUM(C563)</f>
        <v>37</v>
      </c>
      <c r="J563" s="11" t="str">
        <f>"Produkte"</f>
        <v>Produkte</v>
      </c>
      <c r="K563" s="11" t="str">
        <f>"BUs"</f>
        <v>BUs</v>
      </c>
      <c r="L563" s="11" t="str">
        <f>"Symptome"</f>
        <v>Symptome</v>
      </c>
      <c r="M563" s="11">
        <f>IFERROR(VLOOKUP(Tabelle3[[#This Row],[Artikelnr.]],Kennzahlen!S:U,3,FALSE)*Tabelle3[[#This Row],[Menge]],"0")</f>
        <v>160</v>
      </c>
      <c r="N563" s="14" t="str">
        <f>Eintragen!A563</f>
        <v>Schmelze</v>
      </c>
      <c r="O563" s="16">
        <f>Eintragen!B563</f>
        <v>29600002</v>
      </c>
      <c r="P563" s="15">
        <f>Eintragen!D563</f>
        <v>12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Rest</v>
      </c>
      <c r="B564" s="12">
        <f>Eintragen!C564</f>
        <v>153</v>
      </c>
      <c r="C564" s="13">
        <f>Tabelle1[[#This Row],[Datum]]</f>
        <v>44456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Rest</v>
      </c>
      <c r="G564" s="13" t="str">
        <f>IF(ISBLANK(Eintragen!F564),VLOOKUP(Tabelle3[[#This Row],[Grund Ziffer]],'Liste Gründe'!A:D,3,FALSE),Eintragen!F564)</f>
        <v>Retoure</v>
      </c>
      <c r="H564" s="11" t="str">
        <f>IF(ISBLANK(Tabelle1[[#This Row],[noch genauer]]),"-",Tabelle1[[#This Row],[noch genauer]])</f>
        <v>kam zurück Nagel und wurde als Abschnitte reduziert. Schimmel im Produkt entdeckt</v>
      </c>
      <c r="I564" s="14">
        <f>_xlfn.ISOWEEKNUM(C564)</f>
        <v>37</v>
      </c>
      <c r="J564" s="11" t="str">
        <f>"Produkte"</f>
        <v>Produkte</v>
      </c>
      <c r="K564" s="11" t="str">
        <f>"BUs"</f>
        <v>BUs</v>
      </c>
      <c r="L564" s="11" t="str">
        <f>"Symptome"</f>
        <v>Symptome</v>
      </c>
      <c r="M564" s="11">
        <f>IFERROR(VLOOKUP(Tabelle3[[#This Row],[Artikelnr.]],Kennzahlen!S:U,3,FALSE)*Tabelle3[[#This Row],[Menge]],"0")</f>
        <v>306</v>
      </c>
      <c r="N564" s="14" t="str">
        <f>Eintragen!A564</f>
        <v>Retoure</v>
      </c>
      <c r="O564" s="16">
        <f>Eintragen!B564</f>
        <v>29600002</v>
      </c>
      <c r="P564" s="15">
        <f>Eintragen!D564</f>
        <v>22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BU1</v>
      </c>
      <c r="B565" s="12">
        <f>Eintragen!C565</f>
        <v>120</v>
      </c>
      <c r="C565" s="13">
        <f>Tabelle1[[#This Row],[Datum]]</f>
        <v>44466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40-45% Konventionel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keine Verarbeitung</v>
      </c>
      <c r="H565" s="11" t="str">
        <f>IF(ISBLANK(Tabelle1[[#This Row],[noch genauer]]),"-",Tabelle1[[#This Row],[noch genauer]])</f>
        <v>Aufgrund Konsistenz nicht genommen. Zu wenig VOS verarbeitet. Vom Warmen ins Kalte -&gt; Schimmel</v>
      </c>
      <c r="I565" s="14">
        <f>_xlfn.ISOWEEKNUM(C565)</f>
        <v>39</v>
      </c>
      <c r="J565" s="11" t="str">
        <f>"Produkte"</f>
        <v>Produkte</v>
      </c>
      <c r="K565" s="11" t="str">
        <f>"BUs"</f>
        <v>BUs</v>
      </c>
      <c r="L565" s="11" t="str">
        <f>"Symptome"</f>
        <v>Symptome</v>
      </c>
      <c r="M565" s="11">
        <f>IFERROR(VLOOKUP(Tabelle3[[#This Row],[Artikelnr.]],Kennzahlen!S:U,3,FALSE)*Tabelle3[[#This Row],[Menge]],"0")</f>
        <v>240</v>
      </c>
      <c r="N565" s="14" t="str">
        <f>Eintragen!A565</f>
        <v>Schmelze</v>
      </c>
      <c r="O565" s="16">
        <f>Eintragen!B565</f>
        <v>29600002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130</v>
      </c>
      <c r="C566" s="13">
        <f>Tabelle1[[#This Row],[Datum]]</f>
        <v>44477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OGT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Schimmel</v>
      </c>
      <c r="H566" s="11" t="str">
        <f>IF(ISBLANK(Tabelle1[[#This Row],[noch genauer]]),"-",Tabelle1[[#This Row],[noch genauer]])</f>
        <v>-</v>
      </c>
      <c r="I566" s="14">
        <f>_xlfn.ISOWEEKNUM(C566)</f>
        <v>40</v>
      </c>
      <c r="J566" s="11" t="str">
        <f>"Produkte"</f>
        <v>Produkte</v>
      </c>
      <c r="K566" s="11" t="str">
        <f>"BUs"</f>
        <v>BUs</v>
      </c>
      <c r="L566" s="11" t="str">
        <f>"Symptome"</f>
        <v>Symptome</v>
      </c>
      <c r="M566" s="11">
        <f>IFERROR(VLOOKUP(Tabelle3[[#This Row],[Artikelnr.]],Kennzahlen!S:U,3,FALSE)*Tabelle3[[#This Row],[Menge]],"0")</f>
        <v>266.721</v>
      </c>
      <c r="N566" s="14" t="str">
        <f>Eintragen!A566</f>
        <v>RWV</v>
      </c>
      <c r="O566" s="16">
        <f>Eintragen!B566</f>
        <v>29600003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195</v>
      </c>
      <c r="C567" s="13">
        <f>Tabelle1[[#This Row],[Datum]]</f>
        <v>44469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Schimmel</v>
      </c>
      <c r="G567" s="13" t="str">
        <f>IF(ISBLANK(Eintragen!F567),VLOOKUP(Tabelle3[[#This Row],[Grund Ziffer]],'Liste Gründe'!A:D,3,FALSE),Eintragen!F567)</f>
        <v>keine Verarbeitung</v>
      </c>
      <c r="H567" s="11" t="str">
        <f>IF(ISBLANK(Tabelle1[[#This Row],[noch genauer]]),"-",Tabelle1[[#This Row],[noch genauer]])</f>
        <v>Aufgrund Konsistenz nicht genommen. Zu wenig VOS verarbeitet. Vom Warmen ins Kalte -&gt; Schimmel</v>
      </c>
      <c r="I567" s="14">
        <f>_xlfn.ISOWEEKNUM(C567)</f>
        <v>39</v>
      </c>
      <c r="J567" s="11" t="str">
        <f>"Produkte"</f>
        <v>Produkte</v>
      </c>
      <c r="K567" s="11" t="str">
        <f>"BUs"</f>
        <v>BUs</v>
      </c>
      <c r="L567" s="11" t="str">
        <f>"Symptome"</f>
        <v>Symptome</v>
      </c>
      <c r="M567" s="11">
        <f>IFERROR(VLOOKUP(Tabelle3[[#This Row],[Artikelnr.]],Kennzahlen!S:U,3,FALSE)*Tabelle3[[#This Row],[Menge]],"0")</f>
        <v>393.43199999999996</v>
      </c>
      <c r="N567" s="14" t="str">
        <f>Eintragen!A567</f>
        <v>Schmelze</v>
      </c>
      <c r="O567" s="16">
        <f>Eintragen!B567</f>
        <v>29600004</v>
      </c>
      <c r="P567" s="15">
        <f>Eintragen!D567</f>
        <v>12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BU1</v>
      </c>
      <c r="B568" s="12">
        <f>Eintragen!C568</f>
        <v>160</v>
      </c>
      <c r="C568" s="13">
        <f>Tabelle1[[#This Row],[Datum]]</f>
        <v>44480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Qualitätsprobleme</v>
      </c>
      <c r="G568" s="13" t="str">
        <f>IF(ISBLANK(Eintragen!F568),VLOOKUP(Tabelle3[[#This Row],[Grund Ziffer]],'Liste Gründe'!A:D,3,FALSE),Eintragen!F568)</f>
        <v>Produkt durchwässert</v>
      </c>
      <c r="H568" s="11" t="str">
        <f>IF(ISBLANK(Tabelle1[[#This Row],[noch genauer]]),"-",Tabelle1[[#This Row],[noch genauer]])</f>
        <v>-</v>
      </c>
      <c r="I568" s="14">
        <f>_xlfn.ISOWEEKNUM(C568)</f>
        <v>41</v>
      </c>
      <c r="J568" s="11" t="str">
        <f>"Produkte"</f>
        <v>Produkte</v>
      </c>
      <c r="K568" s="11" t="str">
        <f>"BUs"</f>
        <v>BUs</v>
      </c>
      <c r="L568" s="11" t="str">
        <f>"Symptome"</f>
        <v>Symptome</v>
      </c>
      <c r="M568" s="11">
        <f>IFERROR(VLOOKUP(Tabelle3[[#This Row],[Artikelnr.]],Kennzahlen!S:U,3,FALSE)*Tabelle3[[#This Row],[Menge]],"0")</f>
        <v>322.81599999999997</v>
      </c>
      <c r="N568" s="14" t="str">
        <f>Eintragen!A568</f>
        <v>Schmelze</v>
      </c>
      <c r="O568" s="16">
        <f>Eintragen!B568</f>
        <v>29600004</v>
      </c>
      <c r="P568" s="15">
        <f>Eintragen!D568</f>
        <v>43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BU1</v>
      </c>
      <c r="B569" s="12">
        <f>Eintragen!C569</f>
        <v>207</v>
      </c>
      <c r="C569" s="13">
        <f>Tabelle1[[#This Row],[Datum]]</f>
        <v>44488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9" s="14" t="str">
        <f>IFERROR(VLOOKUP(Tabelle3[[#This Row],[Artikelnr.]],Artikel!A:C,3,FALSE),Tabelle3[[#This Row],[Artikelnr.]])</f>
        <v>ABS 45-48% Konventionel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-</v>
      </c>
      <c r="I569" s="14">
        <f>_xlfn.ISOWEEKNUM(C569)</f>
        <v>42</v>
      </c>
      <c r="J569" s="11" t="str">
        <f>"Produkte"</f>
        <v>Produkte</v>
      </c>
      <c r="K569" s="11" t="str">
        <f>"BUs"</f>
        <v>BUs</v>
      </c>
      <c r="L569" s="11" t="str">
        <f>"Symptome"</f>
        <v>Symptome</v>
      </c>
      <c r="M569" s="11">
        <f>IFERROR(VLOOKUP(Tabelle3[[#This Row],[Artikelnr.]],Kennzahlen!S:U,3,FALSE)*Tabelle3[[#This Row],[Menge]],"0")</f>
        <v>417.64319999999998</v>
      </c>
      <c r="N569" s="14" t="str">
        <f>Eintragen!A569</f>
        <v>Schmelze</v>
      </c>
      <c r="O569" s="16">
        <f>Eintragen!B569</f>
        <v>29600004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BU1</v>
      </c>
      <c r="B570" s="12">
        <f>Eintragen!C570</f>
        <v>22</v>
      </c>
      <c r="C570" s="13">
        <f>Tabelle1[[#This Row],[Datum]]</f>
        <v>44452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Natur OGT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>_xlfn.ISOWEEKNUM(C570)</f>
        <v>37</v>
      </c>
      <c r="J570" s="11" t="str">
        <f>"Produkte"</f>
        <v>Produkte</v>
      </c>
      <c r="K570" s="11" t="str">
        <f>"BUs"</f>
        <v>BUs</v>
      </c>
      <c r="L570" s="11" t="str">
        <f>"Symptome"</f>
        <v>Symptome</v>
      </c>
      <c r="M570" s="11">
        <f>IFERROR(VLOOKUP(Tabelle3[[#This Row],[Artikelnr.]],Kennzahlen!S:U,3,FALSE)*Tabelle3[[#This Row],[Menge]],"0")</f>
        <v>21.769000000000002</v>
      </c>
      <c r="N570" s="14" t="str">
        <f>Eintragen!A570</f>
        <v>Schmelze</v>
      </c>
      <c r="O570" s="16">
        <f>Eintragen!B570</f>
        <v>29600009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212</v>
      </c>
      <c r="C571" s="13">
        <f>Tabelle1[[#This Row],[Datum]]</f>
        <v>44454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Schinken mit Rin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>_xlfn.ISOWEEKNUM(C571)</f>
        <v>37</v>
      </c>
      <c r="J571" s="11" t="str">
        <f>"Produkte"</f>
        <v>Produkte</v>
      </c>
      <c r="K571" s="11" t="str">
        <f>"BUs"</f>
        <v>BUs</v>
      </c>
      <c r="L571" s="11" t="str">
        <f>"Symptome"</f>
        <v>Symptome</v>
      </c>
      <c r="M571" s="11">
        <f>IFERROR(VLOOKUP(Tabelle3[[#This Row],[Artikelnr.]],Kennzahlen!S:U,3,FALSE)*Tabelle3[[#This Row],[Menge]],"0")</f>
        <v>106</v>
      </c>
      <c r="N571" s="14" t="str">
        <f>Eintragen!A571</f>
        <v>Schmelze</v>
      </c>
      <c r="O571" s="16">
        <f>Eintragen!B571</f>
        <v>29600011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BU1</v>
      </c>
      <c r="B572" s="12">
        <f>Eintragen!C572</f>
        <v>184</v>
      </c>
      <c r="C572" s="13">
        <f>Tabelle1[[#This Row],[Datum]]</f>
        <v>44428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>_xlfn.ISOWEEKNUM(C572)</f>
        <v>33</v>
      </c>
      <c r="J572" s="11" t="str">
        <f>"Produkte"</f>
        <v>Produkte</v>
      </c>
      <c r="K572" s="11" t="str">
        <f>"BUs"</f>
        <v>BUs</v>
      </c>
      <c r="L572" s="11" t="str">
        <f>"Symptome"</f>
        <v>Symptome</v>
      </c>
      <c r="M572" s="11">
        <f>IFERROR(VLOOKUP(Tabelle3[[#This Row],[Artikelnr.]],Kennzahlen!S:U,3,FALSE)*Tabelle3[[#This Row],[Menge]],"0")</f>
        <v>649.86959999999999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BU1</v>
      </c>
      <c r="B573" s="12">
        <f>Eintragen!C573</f>
        <v>223</v>
      </c>
      <c r="C573" s="13">
        <f>Tabelle1[[#This Row],[Datum]]</f>
        <v>44454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GRS Chili mit Rinde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>_xlfn.ISOWEEKNUM(C573)</f>
        <v>37</v>
      </c>
      <c r="J573" s="11" t="str">
        <f>"Produkte"</f>
        <v>Produkte</v>
      </c>
      <c r="K573" s="11" t="str">
        <f>"BUs"</f>
        <v>BUs</v>
      </c>
      <c r="L573" s="11" t="str">
        <f>"Symptome"</f>
        <v>Symptome</v>
      </c>
      <c r="M573" s="11">
        <f>IFERROR(VLOOKUP(Tabelle3[[#This Row],[Artikelnr.]],Kennzahlen!S:U,3,FALSE)*Tabelle3[[#This Row],[Menge]],"0")</f>
        <v>787.61370000000011</v>
      </c>
      <c r="N573" s="14" t="str">
        <f>Eintragen!A573</f>
        <v>Schmelze</v>
      </c>
      <c r="O573" s="16">
        <f>Eintragen!B573</f>
        <v>29600013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BU1</v>
      </c>
      <c r="B574" s="12">
        <f>Eintragen!C574</f>
        <v>66.8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keine Verarbeitung</v>
      </c>
      <c r="H574" s="11" t="str">
        <f>IF(ISBLANK(Tabelle1[[#This Row],[noch genauer]]),"-",Tabelle1[[#This Row],[noch genauer]])</f>
        <v>Aufgrund Konsistenz nicht genommen. Zu wenig VOS verarbeitet. Vom Warmen ins Kalte -&gt; Schimmel</v>
      </c>
      <c r="I574" s="14">
        <f>_xlfn.ISOWEEKNUM(C574)</f>
        <v>39</v>
      </c>
      <c r="J574" s="11" t="str">
        <f>"Produkte"</f>
        <v>Produkte</v>
      </c>
      <c r="K574" s="11" t="str">
        <f>"BUs"</f>
        <v>BUs</v>
      </c>
      <c r="L574" s="11" t="str">
        <f>"Symptome"</f>
        <v>Symptome</v>
      </c>
      <c r="M574" s="11">
        <f>IFERROR(VLOOKUP(Tabelle3[[#This Row],[Artikelnr.]],Kennzahlen!S:U,3,FALSE)*Tabelle3[[#This Row],[Menge]],"0")</f>
        <v>33.4</v>
      </c>
      <c r="N574" s="14" t="str">
        <f>Eintragen!A574</f>
        <v>Schmelze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BU3</v>
      </c>
      <c r="B575" s="12">
        <f>Eintragen!C575</f>
        <v>72</v>
      </c>
      <c r="C575" s="13">
        <f>Tabelle1[[#This Row],[Datum]]</f>
        <v>44469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Rest</v>
      </c>
      <c r="H575" s="11" t="str">
        <f>IF(ISBLANK(Tabelle1[[#This Row],[noch genauer]]),"-",Tabelle1[[#This Row],[noch genauer]])</f>
        <v>wurde nicht eingesetzt</v>
      </c>
      <c r="I575" s="14">
        <f>_xlfn.ISOWEEKNUM(C575)</f>
        <v>39</v>
      </c>
      <c r="J575" s="11" t="str">
        <f>"Produkte"</f>
        <v>Produkte</v>
      </c>
      <c r="K575" s="11" t="str">
        <f>"BUs"</f>
        <v>BUs</v>
      </c>
      <c r="L575" s="11" t="str">
        <f>"Symptome"</f>
        <v>Symptome</v>
      </c>
      <c r="M575" s="11">
        <f>IFERROR(VLOOKUP(Tabelle3[[#This Row],[Artikelnr.]],Kennzahlen!S:U,3,FALSE)*Tabelle3[[#This Row],[Menge]],"0")</f>
        <v>36</v>
      </c>
      <c r="N575" s="14" t="str">
        <f>Eintragen!A575</f>
        <v>Bu3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44491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RW Schinken mit Rind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-</v>
      </c>
      <c r="I576" s="14">
        <f>_xlfn.ISOWEEKNUM(C576)</f>
        <v>42</v>
      </c>
      <c r="J576" s="11" t="str">
        <f>"Produkte"</f>
        <v>Produkte</v>
      </c>
      <c r="K576" s="11" t="str">
        <f>"BUs"</f>
        <v>BUs</v>
      </c>
      <c r="L576" s="11" t="str">
        <f>"Symptome"</f>
        <v>Symptome</v>
      </c>
      <c r="M576" s="11">
        <f>IFERROR(VLOOKUP(Tabelle3[[#This Row],[Artikelnr.]],Kennzahlen!S:U,3,FALSE)*Tabelle3[[#This Row],[Menge]],"0")</f>
        <v>30</v>
      </c>
      <c r="N576" s="14" t="str">
        <f>Eintragen!A576</f>
        <v>Schmelze</v>
      </c>
      <c r="O576" s="16">
        <f>Eintragen!B576</f>
        <v>29600017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BU1</v>
      </c>
      <c r="B577" s="12">
        <f>Eintragen!C577</f>
        <v>7</v>
      </c>
      <c r="C577" s="13">
        <f>Tabelle1[[#This Row],[Datum]]</f>
        <v>44466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Natur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>_xlfn.ISOWEEKNUM(C577)</f>
        <v>39</v>
      </c>
      <c r="J577" s="11" t="str">
        <f>"Produkte"</f>
        <v>Produkte</v>
      </c>
      <c r="K577" s="11" t="str">
        <f>"BUs"</f>
        <v>BUs</v>
      </c>
      <c r="L577" s="11" t="str">
        <f>"Symptome"</f>
        <v>Symptome</v>
      </c>
      <c r="M577" s="11">
        <f>IFERROR(VLOOKUP(Tabelle3[[#This Row],[Artikelnr.]],Kennzahlen!S:U,3,FALSE)*Tabelle3[[#This Row],[Menge]],"0")</f>
        <v>6.8599999999999994</v>
      </c>
      <c r="N577" s="14" t="str">
        <f>Eintragen!A577</f>
        <v>Schmelze</v>
      </c>
      <c r="O577" s="16">
        <f>Eintragen!B577</f>
        <v>29600023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BU1</v>
      </c>
      <c r="B578" s="12">
        <f>Eintragen!C578</f>
        <v>79</v>
      </c>
      <c r="C578" s="13">
        <f>Tabelle1[[#This Row],[Datum]]</f>
        <v>44435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>_xlfn.ISOWEEKNUM(C578)</f>
        <v>34</v>
      </c>
      <c r="J578" s="11" t="str">
        <f>"Produkte"</f>
        <v>Produkte</v>
      </c>
      <c r="K578" s="11" t="str">
        <f>"BUs"</f>
        <v>BUs</v>
      </c>
      <c r="L578" s="11" t="str">
        <f>"Symptome"</f>
        <v>Symptome</v>
      </c>
      <c r="M578" s="11">
        <f>IFERROR(VLOOKUP(Tabelle3[[#This Row],[Artikelnr.]],Kennzahlen!S:U,3,FALSE)*Tabelle3[[#This Row],[Menge]],"0")</f>
        <v>74.244199999999992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BU1</v>
      </c>
      <c r="B579" s="12">
        <f>Eintragen!C579</f>
        <v>26</v>
      </c>
      <c r="C579" s="13">
        <f>Tabelle1[[#This Row],[Datum]]</f>
        <v>44466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Aufgrund Konsistenz nicht genommen. Zu wenig VOS verarbeitet. Vom Warmen ins Kalte -&gt; Schimmel</v>
      </c>
      <c r="I579" s="14">
        <f>_xlfn.ISOWEEKNUM(C579)</f>
        <v>39</v>
      </c>
      <c r="J579" s="11" t="str">
        <f>"Produkte"</f>
        <v>Produkte</v>
      </c>
      <c r="K579" s="11" t="str">
        <f>"BUs"</f>
        <v>BUs</v>
      </c>
      <c r="L579" s="11" t="str">
        <f>"Symptome"</f>
        <v>Symptome</v>
      </c>
      <c r="M579" s="11">
        <f>IFERROR(VLOOKUP(Tabelle3[[#This Row],[Artikelnr.]],Kennzahlen!S:U,3,FALSE)*Tabelle3[[#This Row],[Menge]],"0")</f>
        <v>24.434799999999999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BU1</v>
      </c>
      <c r="B580" s="12">
        <f>Eintragen!C580</f>
        <v>77.599999999999994</v>
      </c>
      <c r="C580" s="13">
        <f>Tabelle1[[#This Row],[Datum]]</f>
        <v>44474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geschält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 Verarbeitung</v>
      </c>
      <c r="H580" s="11" t="str">
        <f>IF(ISBLANK(Tabelle1[[#This Row],[noch genauer]]),"-",Tabelle1[[#This Row],[noch genauer]])</f>
        <v>-</v>
      </c>
      <c r="I580" s="14">
        <f>_xlfn.ISOWEEKNUM(C580)</f>
        <v>40</v>
      </c>
      <c r="J580" s="11" t="str">
        <f>"Produkte"</f>
        <v>Produkte</v>
      </c>
      <c r="K580" s="11" t="str">
        <f>"BUs"</f>
        <v>BUs</v>
      </c>
      <c r="L580" s="11" t="str">
        <f>"Symptome"</f>
        <v>Symptome</v>
      </c>
      <c r="M580" s="11">
        <f>IFERROR(VLOOKUP(Tabelle3[[#This Row],[Artikelnr.]],Kennzahlen!S:U,3,FALSE)*Tabelle3[[#This Row],[Menge]],"0")</f>
        <v>72.928479999999993</v>
      </c>
      <c r="N580" s="14" t="str">
        <f>Eintragen!A580</f>
        <v>Schmelze</v>
      </c>
      <c r="O580" s="16">
        <f>Eintragen!B580</f>
        <v>29600025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BU1</v>
      </c>
      <c r="B581" s="12">
        <f>Eintragen!C581</f>
        <v>259</v>
      </c>
      <c r="C581" s="13">
        <f>Tabelle1[[#This Row],[Datum]]</f>
        <v>44483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Schinken mit Rinde</v>
      </c>
      <c r="F581" s="11" t="str">
        <f>VLOOKUP(Eintragen!D581,'Liste Gründe'!A:D,2,FALSE)</f>
        <v>Verpackungsfehler</v>
      </c>
      <c r="G581" s="13" t="str">
        <f>IF(ISBLANK(Eintragen!F581),VLOOKUP(Tabelle3[[#This Row],[Grund Ziffer]],'Liste Gründe'!A:D,3,FALSE),Eintragen!F581)</f>
        <v>kein SSC</v>
      </c>
      <c r="H581" s="11" t="str">
        <f>IF(ISBLANK(Tabelle1[[#This Row],[noch genauer]]),"-",Tabelle1[[#This Row],[noch genauer]])</f>
        <v>-</v>
      </c>
      <c r="I581" s="14">
        <f>_xlfn.ISOWEEKNUM(C581)</f>
        <v>41</v>
      </c>
      <c r="J581" s="11" t="str">
        <f>"Produkte"</f>
        <v>Produkte</v>
      </c>
      <c r="K581" s="11" t="str">
        <f>"BUs"</f>
        <v>BUs</v>
      </c>
      <c r="L581" s="11" t="str">
        <f>"Symptome"</f>
        <v>Symptome</v>
      </c>
      <c r="M581" s="11">
        <f>IFERROR(VLOOKUP(Tabelle3[[#This Row],[Artikelnr.]],Kennzahlen!S:U,3,FALSE)*Tabelle3[[#This Row],[Menge]],"0")</f>
        <v>129.5</v>
      </c>
      <c r="N581" s="14" t="str">
        <f>Eintragen!A581</f>
        <v>RWV</v>
      </c>
      <c r="O581" s="16">
        <f>Eintragen!B581</f>
        <v>29600026</v>
      </c>
      <c r="P581" s="15">
        <f>Eintragen!D581</f>
        <v>83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35.4</v>
      </c>
      <c r="C582" s="13">
        <f>Tabelle1[[#This Row],[Datum]]</f>
        <v>44427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>_xlfn.ISOWEEKNUM(C582)</f>
        <v>33</v>
      </c>
      <c r="J582" s="11" t="str">
        <f>"Produkte"</f>
        <v>Produkte</v>
      </c>
      <c r="K582" s="11" t="str">
        <f>"BUs"</f>
        <v>BUs</v>
      </c>
      <c r="L582" s="11" t="str">
        <f>"Symptome"</f>
        <v>Symptome</v>
      </c>
      <c r="M582" s="11">
        <f>IFERROR(VLOOKUP(Tabelle3[[#This Row],[Artikelnr.]],Kennzahlen!S:U,3,FALSE)*Tabelle3[[#This Row],[Menge]],"0")</f>
        <v>32.996340000000004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BU1</v>
      </c>
      <c r="B583" s="12">
        <f>Eintragen!C583</f>
        <v>162</v>
      </c>
      <c r="C583" s="13">
        <f>Tabelle1[[#This Row],[Datum]]</f>
        <v>44456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Aufgrund Konsistenz nicht genommen. Zu wenig VOS verarbeitet. Vom Warmen ins Kalte -&gt; Schimmel</v>
      </c>
      <c r="I583" s="14">
        <f>_xlfn.ISOWEEKNUM(C583)</f>
        <v>37</v>
      </c>
      <c r="J583" s="11" t="str">
        <f>"Produkte"</f>
        <v>Produkte</v>
      </c>
      <c r="K583" s="11" t="str">
        <f>"BUs"</f>
        <v>BUs</v>
      </c>
      <c r="L583" s="11" t="str">
        <f>"Symptome"</f>
        <v>Symptome</v>
      </c>
      <c r="M583" s="11">
        <f>IFERROR(VLOOKUP(Tabelle3[[#This Row],[Artikelnr.]],Kennzahlen!S:U,3,FALSE)*Tabelle3[[#This Row],[Menge]],"0")</f>
        <v>151.00020000000001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BU1</v>
      </c>
      <c r="B584" s="12">
        <f>Eintragen!C584</f>
        <v>23</v>
      </c>
      <c r="C584" s="13">
        <f>Tabelle1[[#This Row],[Datum]]</f>
        <v>44474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>_xlfn.ISOWEEKNUM(C584)</f>
        <v>40</v>
      </c>
      <c r="J584" s="11" t="str">
        <f>"Produkte"</f>
        <v>Produkte</v>
      </c>
      <c r="K584" s="11" t="str">
        <f>"BUs"</f>
        <v>BUs</v>
      </c>
      <c r="L584" s="11" t="str">
        <f>"Symptome"</f>
        <v>Symptome</v>
      </c>
      <c r="M584" s="11">
        <f>IFERROR(VLOOKUP(Tabelle3[[#This Row],[Artikelnr.]],Kennzahlen!S:U,3,FALSE)*Tabelle3[[#This Row],[Menge]],"0")</f>
        <v>21.438300000000002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BU1</v>
      </c>
      <c r="B585" s="12">
        <f>Eintragen!C585</f>
        <v>127</v>
      </c>
      <c r="C585" s="13">
        <f>Tabelle1[[#This Row],[Datum]]</f>
        <v>44483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keine Verarbeitung</v>
      </c>
      <c r="H585" s="11" t="str">
        <f>IF(ISBLANK(Tabelle1[[#This Row],[noch genauer]]),"-",Tabelle1[[#This Row],[noch genauer]])</f>
        <v>-</v>
      </c>
      <c r="I585" s="14">
        <f>_xlfn.ISOWEEKNUM(C585)</f>
        <v>41</v>
      </c>
      <c r="J585" s="11" t="str">
        <f>"Produkte"</f>
        <v>Produkte</v>
      </c>
      <c r="K585" s="11" t="str">
        <f>"BUs"</f>
        <v>BUs</v>
      </c>
      <c r="L585" s="11" t="str">
        <f>"Symptome"</f>
        <v>Symptome</v>
      </c>
      <c r="M585" s="11">
        <f>IFERROR(VLOOKUP(Tabelle3[[#This Row],[Artikelnr.]],Kennzahlen!S:U,3,FALSE)*Tabelle3[[#This Row],[Menge]],"0")</f>
        <v>118.3767</v>
      </c>
      <c r="N585" s="14" t="str">
        <f>Eintragen!A585</f>
        <v>Schmelze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BU1</v>
      </c>
      <c r="B586" s="12">
        <f>Eintragen!C586</f>
        <v>20</v>
      </c>
      <c r="C586" s="13">
        <f>Tabelle1[[#This Row],[Datum]]</f>
        <v>44491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6" s="14" t="str">
        <f>IFERROR(VLOOKUP(Tabelle3[[#This Row],[Artikelnr.]],Artikel!A:C,3,FALSE),Tabelle3[[#This Row],[Artikelnr.]])</f>
        <v>VS Chili geschält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VOS &gt; Einsatz</v>
      </c>
      <c r="H586" s="11" t="str">
        <f>IF(ISBLANK(Tabelle1[[#This Row],[noch genauer]]),"-",Tabelle1[[#This Row],[noch genauer]])</f>
        <v>-</v>
      </c>
      <c r="I586" s="14">
        <f>_xlfn.ISOWEEKNUM(C586)</f>
        <v>42</v>
      </c>
      <c r="J586" s="11" t="str">
        <f>"Produkte"</f>
        <v>Produkte</v>
      </c>
      <c r="K586" s="11" t="str">
        <f>"BUs"</f>
        <v>BUs</v>
      </c>
      <c r="L586" s="11" t="str">
        <f>"Symptome"</f>
        <v>Symptome</v>
      </c>
      <c r="M586" s="11">
        <f>IFERROR(VLOOKUP(Tabelle3[[#This Row],[Artikelnr.]],Kennzahlen!S:U,3,FALSE)*Tabelle3[[#This Row],[Menge]],"0")</f>
        <v>18.641999999999999</v>
      </c>
      <c r="N586" s="14" t="str">
        <f>Eintragen!A586</f>
        <v>Abfüllung</v>
      </c>
      <c r="O586" s="16">
        <f>Eintragen!B586</f>
        <v>29600027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BU1</v>
      </c>
      <c r="B587" s="12">
        <f>Eintragen!C587</f>
        <v>115</v>
      </c>
      <c r="C587" s="13">
        <f>Tabelle1[[#This Row],[Datum]]</f>
        <v>44449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7" s="14" t="str">
        <f>IFERROR(VLOOKUP(Tabelle3[[#This Row],[Artikelnr.]],Artikel!A:C,3,FALSE),Tabelle3[[#This Row],[Artikelnr.]])</f>
        <v>ABS 40-60% WSCH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keine Verarbeitung</v>
      </c>
      <c r="H587" s="11" t="str">
        <f>IF(ISBLANK(Tabelle1[[#This Row],[noch genauer]]),"-",Tabelle1[[#This Row],[noch genauer]])</f>
        <v>Auftrag abgeschlossen, Reste stehen gelassen</v>
      </c>
      <c r="I587" s="14">
        <f>_xlfn.ISOWEEKNUM(C587)</f>
        <v>36</v>
      </c>
      <c r="J587" s="11" t="str">
        <f>"Produkte"</f>
        <v>Produkte</v>
      </c>
      <c r="K587" s="11" t="str">
        <f>"BUs"</f>
        <v>BUs</v>
      </c>
      <c r="L587" s="11" t="str">
        <f>"Symptome"</f>
        <v>Symptome</v>
      </c>
      <c r="M587" s="11">
        <f>IFERROR(VLOOKUP(Tabelle3[[#This Row],[Artikelnr.]],Kennzahlen!S:U,3,FALSE)*Tabelle3[[#This Row],[Menge]],"0")</f>
        <v>287.5</v>
      </c>
      <c r="N587" s="14" t="str">
        <f>Eintragen!A587</f>
        <v>Schmelze</v>
      </c>
      <c r="O587" s="16">
        <f>Eintragen!B587</f>
        <v>29600029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BU1</v>
      </c>
      <c r="B588" s="12">
        <f>Eintragen!C588</f>
        <v>701</v>
      </c>
      <c r="C588" s="13">
        <f>Tabelle1[[#This Row],[Datum]]</f>
        <v>44488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8" s="14" t="str">
        <f>IFERROR(VLOOKUP(Tabelle3[[#This Row],[Artikelnr.]],Artikel!A:C,3,FALSE),Tabelle3[[#This Row],[Artikelnr.]])</f>
        <v>VS SKZ Premium Würfel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Schimmel</v>
      </c>
      <c r="H588" s="11" t="str">
        <f>IF(ISBLANK(Tabelle1[[#This Row],[noch genauer]]),"-",Tabelle1[[#This Row],[noch genauer]])</f>
        <v>-</v>
      </c>
      <c r="I588" s="14">
        <f>_xlfn.ISOWEEKNUM(C588)</f>
        <v>42</v>
      </c>
      <c r="J588" s="11" t="str">
        <f>"Produkte"</f>
        <v>Produkte</v>
      </c>
      <c r="K588" s="11" t="str">
        <f>"BUs"</f>
        <v>BUs</v>
      </c>
      <c r="L588" s="11" t="str">
        <f>"Symptome"</f>
        <v>Symptome</v>
      </c>
      <c r="M588" s="11">
        <f>IFERROR(VLOOKUP(Tabelle3[[#This Row],[Artikelnr.]],Kennzahlen!S:U,3,FALSE)*Tabelle3[[#This Row],[Menge]],"0")</f>
        <v>402.37399999999997</v>
      </c>
      <c r="N588" s="14" t="str">
        <f>Eintragen!A588</f>
        <v>RWV</v>
      </c>
      <c r="O588" s="16">
        <f>Eintragen!B588</f>
        <v>29600030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BU3</v>
      </c>
      <c r="B589" s="12">
        <f>Eintragen!C589</f>
        <v>72.5</v>
      </c>
      <c r="C589" s="13">
        <f>Tabelle1[[#This Row],[Datum]]</f>
        <v>44431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VOS &gt; Einsatz</v>
      </c>
      <c r="I589" s="14">
        <f>_xlfn.ISOWEEKNUM(C589)</f>
        <v>34</v>
      </c>
      <c r="J589" s="11" t="str">
        <f>"Produkte"</f>
        <v>Produkte</v>
      </c>
      <c r="K589" s="11" t="str">
        <f>"BUs"</f>
        <v>BUs</v>
      </c>
      <c r="L589" s="11" t="str">
        <f>"Symptome"</f>
        <v>Symptome</v>
      </c>
      <c r="M589" s="11">
        <f>IFERROR(VLOOKUP(Tabelle3[[#This Row],[Artikelnr.]],Kennzahlen!S:U,3,FALSE)*Tabelle3[[#This Row],[Menge]],"0")</f>
        <v>36.25</v>
      </c>
      <c r="N589" s="14" t="str">
        <f>Eintragen!A589</f>
        <v>L1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BU1</v>
      </c>
      <c r="B590" s="12">
        <f>Eintragen!C590</f>
        <v>23</v>
      </c>
      <c r="C590" s="13">
        <f>Tabelle1[[#This Row],[Datum]]</f>
        <v>44461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Schimmel</v>
      </c>
      <c r="G590" s="13" t="str">
        <f>IF(ISBLANK(Eintragen!F590),VLOOKUP(Tabelle3[[#This Row],[Grund Ziffer]],'Liste Gründe'!A:D,3,FALSE),Eintragen!F590)</f>
        <v>keine Verarbeitung</v>
      </c>
      <c r="H590" s="11" t="str">
        <f>IF(ISBLANK(Tabelle1[[#This Row],[noch genauer]]),"-",Tabelle1[[#This Row],[noch genauer]])</f>
        <v>Keinen Einsatz</v>
      </c>
      <c r="I590" s="14">
        <f>_xlfn.ISOWEEKNUM(C590)</f>
        <v>38</v>
      </c>
      <c r="J590" s="11" t="str">
        <f>"Produkte"</f>
        <v>Produkte</v>
      </c>
      <c r="K590" s="11" t="str">
        <f>"BUs"</f>
        <v>BUs</v>
      </c>
      <c r="L590" s="11" t="str">
        <f>"Symptome"</f>
        <v>Symptome</v>
      </c>
      <c r="M590" s="11">
        <f>IFERROR(VLOOKUP(Tabelle3[[#This Row],[Artikelnr.]],Kennzahlen!S:U,3,FALSE)*Tabelle3[[#This Row],[Menge]],"0")</f>
        <v>11.5</v>
      </c>
      <c r="N590" s="14" t="str">
        <f>Eintragen!A590</f>
        <v>RWV</v>
      </c>
      <c r="O590" s="16">
        <f>Eintragen!B590</f>
        <v>29900002</v>
      </c>
      <c r="P590" s="15">
        <f>Eintragen!D590</f>
        <v>12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369</v>
      </c>
      <c r="C591" s="13">
        <f>Tabelle1[[#This Row],[Datum]]</f>
        <v>44480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Rest</v>
      </c>
      <c r="G591" s="13" t="str">
        <f>IF(ISBLANK(Eintragen!F591),VLOOKUP(Tabelle3[[#This Row],[Grund Ziffer]],'Liste Gründe'!A:D,3,FALSE),Eintragen!F591)</f>
        <v>Schmutz</v>
      </c>
      <c r="H591" s="11" t="str">
        <f>IF(ISBLANK(Tabelle1[[#This Row],[noch genauer]]),"-",Tabelle1[[#This Row],[noch genauer]])</f>
        <v>-</v>
      </c>
      <c r="I591" s="14">
        <f>_xlfn.ISOWEEKNUM(C591)</f>
        <v>41</v>
      </c>
      <c r="J591" s="11" t="str">
        <f>"Produkte"</f>
        <v>Produkte</v>
      </c>
      <c r="K591" s="11" t="str">
        <f>"BUs"</f>
        <v>BUs</v>
      </c>
      <c r="L591" s="11" t="str">
        <f>"Symptome"</f>
        <v>Symptome</v>
      </c>
      <c r="M591" s="11">
        <f>IFERROR(VLOOKUP(Tabelle3[[#This Row],[Artikelnr.]],Kennzahlen!S:U,3,FALSE)*Tabelle3[[#This Row],[Menge]],"0")</f>
        <v>184.5</v>
      </c>
      <c r="N591" s="14" t="str">
        <f>Eintragen!A591</f>
        <v>BU3</v>
      </c>
      <c r="O591" s="16">
        <f>Eintragen!B591</f>
        <v>29900002</v>
      </c>
      <c r="P591" s="15">
        <f>Eintragen!D591</f>
        <v>42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BU3</v>
      </c>
      <c r="B592" s="12">
        <f>Eintragen!C592</f>
        <v>257</v>
      </c>
      <c r="C592" s="13">
        <f>Tabelle1[[#This Row],[Datum]]</f>
        <v>44481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Schimmel</v>
      </c>
      <c r="G592" s="13" t="str">
        <f>IF(ISBLANK(Eintragen!F592),VLOOKUP(Tabelle3[[#This Row],[Grund Ziffer]],'Liste Gründe'!A:D,3,FALSE),Eintragen!F592)</f>
        <v>Schimmel</v>
      </c>
      <c r="H592" s="11" t="str">
        <f>IF(ISBLANK(Tabelle1[[#This Row],[noch genauer]]),"-",Tabelle1[[#This Row],[noch genauer]])</f>
        <v>mehr VOS als Rework</v>
      </c>
      <c r="I592" s="14">
        <f>_xlfn.ISOWEEKNUM(C592)</f>
        <v>41</v>
      </c>
      <c r="J592" s="11" t="str">
        <f>"Produkte"</f>
        <v>Produkte</v>
      </c>
      <c r="K592" s="11" t="str">
        <f>"BUs"</f>
        <v>BUs</v>
      </c>
      <c r="L592" s="11" t="str">
        <f>"Symptome"</f>
        <v>Symptome</v>
      </c>
      <c r="M592" s="11">
        <f>IFERROR(VLOOKUP(Tabelle3[[#This Row],[Artikelnr.]],Kennzahlen!S:U,3,FALSE)*Tabelle3[[#This Row],[Menge]],"0")</f>
        <v>128.5</v>
      </c>
      <c r="N592" s="14" t="str">
        <f>Eintragen!A592</f>
        <v>Bu3</v>
      </c>
      <c r="O592" s="16">
        <f>Eintragen!B592</f>
        <v>29900002</v>
      </c>
      <c r="P592" s="15">
        <f>Eintragen!D592</f>
        <v>12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BU3</v>
      </c>
      <c r="B593" s="12">
        <f>Eintragen!C593</f>
        <v>283</v>
      </c>
      <c r="C593" s="13">
        <f>Tabelle1[[#This Row],[Datum]]</f>
        <v>44487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VOS &gt; Einsatz</v>
      </c>
      <c r="H593" s="11" t="str">
        <f>IF(ISBLANK(Tabelle1[[#This Row],[noch genauer]]),"-",Tabelle1[[#This Row],[noch genauer]])</f>
        <v>-</v>
      </c>
      <c r="I593" s="14">
        <f>_xlfn.ISOWEEKNUM(C593)</f>
        <v>42</v>
      </c>
      <c r="J593" s="11" t="str">
        <f>"Produkte"</f>
        <v>Produkte</v>
      </c>
      <c r="K593" s="11" t="str">
        <f>"BUs"</f>
        <v>BUs</v>
      </c>
      <c r="L593" s="11" t="str">
        <f>"Symptome"</f>
        <v>Symptome</v>
      </c>
      <c r="M593" s="11">
        <f>IFERROR(VLOOKUP(Tabelle3[[#This Row],[Artikelnr.]],Kennzahlen!S:U,3,FALSE)*Tabelle3[[#This Row],[Menge]],"0")</f>
        <v>141.5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BU3</v>
      </c>
      <c r="B594" s="12">
        <f>Eintragen!C594</f>
        <v>303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keinen Verwendungszweck</v>
      </c>
      <c r="G594" s="13" t="str">
        <f>IF(ISBLANK(Eintragen!F594),VLOOKUP(Tabelle3[[#This Row],[Grund Ziffer]],'Liste Gründe'!A:D,3,FALSE),Eintragen!F594)</f>
        <v>keinen Verwendungszweck</v>
      </c>
      <c r="H594" s="11" t="str">
        <f>IF(ISBLANK(Tabelle1[[#This Row],[noch genauer]]),"-",Tabelle1[[#This Row],[noch genauer]])</f>
        <v>-</v>
      </c>
      <c r="I594" s="14">
        <f>_xlfn.ISOWEEKNUM(C594)</f>
        <v>42</v>
      </c>
      <c r="J594" s="11" t="str">
        <f>"Produkte"</f>
        <v>Produkte</v>
      </c>
      <c r="K594" s="11" t="str">
        <f>"BUs"</f>
        <v>BUs</v>
      </c>
      <c r="L594" s="11" t="str">
        <f>"Symptome"</f>
        <v>Symptome</v>
      </c>
      <c r="M594" s="11">
        <f>IFERROR(VLOOKUP(Tabelle3[[#This Row],[Artikelnr.]],Kennzahlen!S:U,3,FALSE)*Tabelle3[[#This Row],[Menge]],"0")</f>
        <v>151.5</v>
      </c>
      <c r="N594" s="14" t="str">
        <f>Eintragen!A594</f>
        <v>BU3</v>
      </c>
      <c r="O594" s="16">
        <f>Eintragen!B594</f>
        <v>29900002</v>
      </c>
      <c r="P594" s="15">
        <f>Eintragen!D594</f>
        <v>61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BU3</v>
      </c>
      <c r="B595" s="12">
        <f>Eintragen!C595</f>
        <v>74.400000000000006</v>
      </c>
      <c r="C595" s="13">
        <f>Tabelle1[[#This Row],[Datum]]</f>
        <v>44488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Rest</v>
      </c>
      <c r="G595" s="13" t="str">
        <f>IF(ISBLANK(Eintragen!F595),VLOOKUP(Tabelle3[[#This Row],[Grund Ziffer]],'Liste Gründe'!A:D,3,FALSE),Eintragen!F595)</f>
        <v>Retoure</v>
      </c>
      <c r="H595" s="11" t="str">
        <f>IF(ISBLANK(Tabelle1[[#This Row],[noch genauer]]),"-",Tabelle1[[#This Row],[noch genauer]])</f>
        <v>-</v>
      </c>
      <c r="I595" s="14">
        <f>_xlfn.ISOWEEKNUM(C595)</f>
        <v>42</v>
      </c>
      <c r="J595" s="11" t="str">
        <f>"Produkte"</f>
        <v>Produkte</v>
      </c>
      <c r="K595" s="11" t="str">
        <f>"BUs"</f>
        <v>BUs</v>
      </c>
      <c r="L595" s="11" t="str">
        <f>"Symptome"</f>
        <v>Symptome</v>
      </c>
      <c r="M595" s="11">
        <f>IFERROR(VLOOKUP(Tabelle3[[#This Row],[Artikelnr.]],Kennzahlen!S:U,3,FALSE)*Tabelle3[[#This Row],[Menge]],"0")</f>
        <v>37.200000000000003</v>
      </c>
      <c r="N595" s="14" t="str">
        <f>Eintragen!A595</f>
        <v>BU3</v>
      </c>
      <c r="O595" s="16">
        <f>Eintragen!B595</f>
        <v>29900002</v>
      </c>
      <c r="P595" s="15">
        <f>Eintragen!D595</f>
        <v>22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BU3</v>
      </c>
      <c r="B596" s="12">
        <f>Eintragen!C596</f>
        <v>138</v>
      </c>
      <c r="C596" s="13">
        <f>Tabelle1[[#This Row],[Datum]]</f>
        <v>44489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keinen Verwendungszweck</v>
      </c>
      <c r="H596" s="11" t="str">
        <f>IF(ISBLANK(Tabelle1[[#This Row],[noch genauer]]),"-",Tabelle1[[#This Row],[noch genauer]])</f>
        <v>-</v>
      </c>
      <c r="I596" s="14">
        <f>_xlfn.ISOWEEKNUM(C596)</f>
        <v>42</v>
      </c>
      <c r="J596" s="11" t="str">
        <f>"Produkte"</f>
        <v>Produkte</v>
      </c>
      <c r="K596" s="11" t="str">
        <f>"BUs"</f>
        <v>BUs</v>
      </c>
      <c r="L596" s="11" t="str">
        <f>"Symptome"</f>
        <v>Symptome</v>
      </c>
      <c r="M596" s="11">
        <f>IFERROR(VLOOKUP(Tabelle3[[#This Row],[Artikelnr.]],Kennzahlen!S:U,3,FALSE)*Tabelle3[[#This Row],[Menge]],"0")</f>
        <v>69</v>
      </c>
      <c r="N596" s="14" t="str">
        <f>Eintragen!A596</f>
        <v>BU3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BU1</v>
      </c>
      <c r="B597" s="12">
        <f>Eintragen!C597</f>
        <v>184.2</v>
      </c>
      <c r="C597" s="13">
        <f>Tabelle1[[#This Row],[Datum]]</f>
        <v>44495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>_xlfn.ISOWEEKNUM(C597)</f>
        <v>43</v>
      </c>
      <c r="J597" s="11" t="str">
        <f>"Produkte"</f>
        <v>Produkte</v>
      </c>
      <c r="K597" s="11" t="str">
        <f>"BUs"</f>
        <v>BUs</v>
      </c>
      <c r="L597" s="11" t="str">
        <f>"Symptome"</f>
        <v>Symptome</v>
      </c>
      <c r="M597" s="11">
        <f>IFERROR(VLOOKUP(Tabelle3[[#This Row],[Artikelnr.]],Kennzahlen!S:U,3,FALSE)*Tabelle3[[#This Row],[Menge]],"0")</f>
        <v>92.1</v>
      </c>
      <c r="N597" s="14" t="str">
        <f>Eintragen!A597</f>
        <v>Abfüllung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BU3</v>
      </c>
      <c r="B598" s="12">
        <f>Eintragen!C598</f>
        <v>512</v>
      </c>
      <c r="C598" s="13">
        <f>Tabelle1[[#This Row],[Datum]]</f>
        <v>44496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8" s="14" t="str">
        <f>IFERROR(VLOOKUP(Tabelle3[[#This Row],[Artikelnr.]],Artikel!A:C,3,FALSE),Tabelle3[[#This Row],[Artikelnr.]])</f>
        <v>VOS VEG-SCH MILD</v>
      </c>
      <c r="F598" s="11" t="str">
        <f>VLOOKUP(Eintragen!D598,'Liste Gründe'!A:D,2,FALSE)</f>
        <v>keinen Verwendungszweck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>_xlfn.ISOWEEKNUM(C598)</f>
        <v>43</v>
      </c>
      <c r="J598" s="11" t="str">
        <f>"Produkte"</f>
        <v>Produkte</v>
      </c>
      <c r="K598" s="11" t="str">
        <f>"BUs"</f>
        <v>BUs</v>
      </c>
      <c r="L598" s="11" t="str">
        <f>"Symptome"</f>
        <v>Symptome</v>
      </c>
      <c r="M598" s="11">
        <f>IFERROR(VLOOKUP(Tabelle3[[#This Row],[Artikelnr.]],Kennzahlen!S:U,3,FALSE)*Tabelle3[[#This Row],[Menge]],"0")</f>
        <v>256</v>
      </c>
      <c r="N598" s="14" t="str">
        <f>Eintragen!A598</f>
        <v>bu3</v>
      </c>
      <c r="O598" s="16">
        <f>Eintragen!B598</f>
        <v>29900002</v>
      </c>
      <c r="P598" s="15">
        <f>Eintragen!D598</f>
        <v>61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BU3</v>
      </c>
      <c r="B599" s="12">
        <f>Eintragen!C599</f>
        <v>133</v>
      </c>
      <c r="C599" s="13">
        <f>Tabelle1[[#This Row],[Datum]]</f>
        <v>44448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VOS &gt; Einsatz</v>
      </c>
      <c r="I599" s="14">
        <f>_xlfn.ISOWEEKNUM(C599)</f>
        <v>36</v>
      </c>
      <c r="J599" s="11" t="str">
        <f>"Produkte"</f>
        <v>Produkte</v>
      </c>
      <c r="K599" s="11" t="str">
        <f>"BUs"</f>
        <v>BUs</v>
      </c>
      <c r="L599" s="11" t="str">
        <f>"Symptome"</f>
        <v>Symptome</v>
      </c>
      <c r="M599" s="11">
        <f>IFERROR(VLOOKUP(Tabelle3[[#This Row],[Artikelnr.]],Kennzahlen!S:U,3,FALSE)*Tabelle3[[#This Row],[Menge]],"0")</f>
        <v>66.5</v>
      </c>
      <c r="N599" s="14" t="str">
        <f>Eintragen!A599</f>
        <v>L1</v>
      </c>
      <c r="O599" s="16">
        <f>Eintragen!B599</f>
        <v>29900003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BU3</v>
      </c>
      <c r="B600" s="12">
        <f>Eintragen!C600</f>
        <v>54</v>
      </c>
      <c r="C600" s="13">
        <f>Tabelle1[[#This Row],[Datum]]</f>
        <v>44452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keinen Verwendungszweck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>_xlfn.ISOWEEKNUM(C600)</f>
        <v>37</v>
      </c>
      <c r="J600" s="11" t="str">
        <f>"Produkte"</f>
        <v>Produkte</v>
      </c>
      <c r="K600" s="11" t="str">
        <f>"BUs"</f>
        <v>BUs</v>
      </c>
      <c r="L600" s="11" t="str">
        <f>"Symptome"</f>
        <v>Symptome</v>
      </c>
      <c r="M600" s="11">
        <f>IFERROR(VLOOKUP(Tabelle3[[#This Row],[Artikelnr.]],Kennzahlen!S:U,3,FALSE)*Tabelle3[[#This Row],[Menge]],"0")</f>
        <v>27</v>
      </c>
      <c r="N600" s="14" t="str">
        <f>Eintragen!A600</f>
        <v>L1</v>
      </c>
      <c r="O600" s="16">
        <f>Eintragen!B600</f>
        <v>29900003</v>
      </c>
      <c r="P600" s="15">
        <f>Eintragen!D600</f>
        <v>61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BU3</v>
      </c>
      <c r="B601" s="12">
        <f>Eintragen!C601</f>
        <v>63</v>
      </c>
      <c r="C601" s="13">
        <f>Tabelle1[[#This Row],[Datum]]</f>
        <v>44467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VOS &gt; Einsatz</v>
      </c>
      <c r="I601" s="14">
        <f>_xlfn.ISOWEEKNUM(C601)</f>
        <v>39</v>
      </c>
      <c r="J601" s="11" t="str">
        <f>"Produkte"</f>
        <v>Produkte</v>
      </c>
      <c r="K601" s="11" t="str">
        <f>"BUs"</f>
        <v>BUs</v>
      </c>
      <c r="L601" s="11" t="str">
        <f>"Symptome"</f>
        <v>Symptome</v>
      </c>
      <c r="M601" s="11">
        <f>IFERROR(VLOOKUP(Tabelle3[[#This Row],[Artikelnr.]],Kennzahlen!S:U,3,FALSE)*Tabelle3[[#This Row],[Menge]],"0")</f>
        <v>31.5</v>
      </c>
      <c r="N601" s="14" t="str">
        <f>Eintragen!A601</f>
        <v>L1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24</v>
      </c>
      <c r="C602" s="13">
        <f>Tabelle1[[#This Row],[Datum]]</f>
        <v>44469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>_xlfn.ISOWEEKNUM(C602)</f>
        <v>39</v>
      </c>
      <c r="J602" s="11" t="str">
        <f>"Produkte"</f>
        <v>Produkte</v>
      </c>
      <c r="K602" s="11" t="str">
        <f>"BUs"</f>
        <v>BUs</v>
      </c>
      <c r="L602" s="11" t="str">
        <f>"Symptome"</f>
        <v>Symptome</v>
      </c>
      <c r="M602" s="11">
        <f>IFERROR(VLOOKUP(Tabelle3[[#This Row],[Artikelnr.]],Kennzahlen!S:U,3,FALSE)*Tabelle3[[#This Row],[Menge]],"0")</f>
        <v>12</v>
      </c>
      <c r="N602" s="14" t="str">
        <f>Eintragen!A602</f>
        <v>RWV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BU3</v>
      </c>
      <c r="B603" s="12">
        <f>Eintragen!C603</f>
        <v>240</v>
      </c>
      <c r="C603" s="13">
        <f>Tabelle1[[#This Row],[Datum]]</f>
        <v>44481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Schimmel</v>
      </c>
      <c r="G603" s="13" t="str">
        <f>IF(ISBLANK(Eintragen!F603),VLOOKUP(Tabelle3[[#This Row],[Grund Ziffer]],'Liste Gründe'!A:D,3,FALSE),Eintragen!F603)</f>
        <v>Schimmel</v>
      </c>
      <c r="H603" s="11" t="str">
        <f>IF(ISBLANK(Tabelle1[[#This Row],[noch genauer]]),"-",Tabelle1[[#This Row],[noch genauer]])</f>
        <v>mehr VOS als Rework</v>
      </c>
      <c r="I603" s="14">
        <f>_xlfn.ISOWEEKNUM(C603)</f>
        <v>41</v>
      </c>
      <c r="J603" s="11" t="str">
        <f>"Produkte"</f>
        <v>Produkte</v>
      </c>
      <c r="K603" s="11" t="str">
        <f>"BUs"</f>
        <v>BUs</v>
      </c>
      <c r="L603" s="11" t="str">
        <f>"Symptome"</f>
        <v>Symptome</v>
      </c>
      <c r="M603" s="11">
        <f>IFERROR(VLOOKUP(Tabelle3[[#This Row],[Artikelnr.]],Kennzahlen!S:U,3,FALSE)*Tabelle3[[#This Row],[Menge]],"0")</f>
        <v>120</v>
      </c>
      <c r="N603" s="14" t="str">
        <f>Eintragen!A603</f>
        <v>Bu3</v>
      </c>
      <c r="O603" s="16">
        <f>Eintragen!B603</f>
        <v>29900003</v>
      </c>
      <c r="P603" s="15">
        <f>Eintragen!D603</f>
        <v>12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BU3</v>
      </c>
      <c r="B604" s="12">
        <f>Eintragen!C604</f>
        <v>640</v>
      </c>
      <c r="C604" s="13">
        <f>Tabelle1[[#This Row],[Datum]]</f>
        <v>44488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>_xlfn.ISOWEEKNUM(C604)</f>
        <v>42</v>
      </c>
      <c r="J604" s="11" t="str">
        <f>"Produkte"</f>
        <v>Produkte</v>
      </c>
      <c r="K604" s="11" t="str">
        <f>"BUs"</f>
        <v>BUs</v>
      </c>
      <c r="L604" s="11" t="str">
        <f>"Symptome"</f>
        <v>Symptome</v>
      </c>
      <c r="M604" s="11">
        <f>IFERROR(VLOOKUP(Tabelle3[[#This Row],[Artikelnr.]],Kennzahlen!S:U,3,FALSE)*Tabelle3[[#This Row],[Menge]],"0")</f>
        <v>320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70</v>
      </c>
      <c r="C605" s="13">
        <f>Tabelle1[[#This Row],[Datum]]</f>
        <v>44489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-</v>
      </c>
      <c r="I605" s="14">
        <f>_xlfn.ISOWEEKNUM(C605)</f>
        <v>42</v>
      </c>
      <c r="J605" s="11" t="str">
        <f>"Produkte"</f>
        <v>Produkte</v>
      </c>
      <c r="K605" s="11" t="str">
        <f>"BUs"</f>
        <v>BUs</v>
      </c>
      <c r="L605" s="11" t="str">
        <f>"Symptome"</f>
        <v>Symptome</v>
      </c>
      <c r="M605" s="11">
        <f>IFERROR(VLOOKUP(Tabelle3[[#This Row],[Artikelnr.]],Kennzahlen!S:U,3,FALSE)*Tabelle3[[#This Row],[Menge]],"0")</f>
        <v>35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BU3</v>
      </c>
      <c r="B606" s="12">
        <f>Eintragen!C606</f>
        <v>688</v>
      </c>
      <c r="C606" s="13">
        <f>Tabelle1[[#This Row],[Datum]]</f>
        <v>44495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>_xlfn.ISOWEEKNUM(C606)</f>
        <v>43</v>
      </c>
      <c r="J606" s="11" t="str">
        <f>"Produkte"</f>
        <v>Produkte</v>
      </c>
      <c r="K606" s="11" t="str">
        <f>"BUs"</f>
        <v>BUs</v>
      </c>
      <c r="L606" s="11" t="str">
        <f>"Symptome"</f>
        <v>Symptome</v>
      </c>
      <c r="M606" s="11">
        <f>IFERROR(VLOOKUP(Tabelle3[[#This Row],[Artikelnr.]],Kennzahlen!S:U,3,FALSE)*Tabelle3[[#This Row],[Menge]],"0")</f>
        <v>344</v>
      </c>
      <c r="N606" s="14" t="str">
        <f>Eintragen!A606</f>
        <v>Bu3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BU1</v>
      </c>
      <c r="B607" s="12">
        <f>Eintragen!C607</f>
        <v>10</v>
      </c>
      <c r="C607" s="13">
        <f>Tabelle1[[#This Row],[Datum]]</f>
        <v>44496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7" s="14" t="str">
        <f>IFERROR(VLOOKUP(Tabelle3[[#This Row],[Artikelnr.]],Artikel!A:C,3,FALSE),Tabelle3[[#This Row],[Artikelnr.]])</f>
        <v>VOS VEG-SCH WÜRZIG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VOS &gt; Einsatz</v>
      </c>
      <c r="H607" s="11" t="str">
        <f>IF(ISBLANK(Tabelle1[[#This Row],[noch genauer]]),"-",Tabelle1[[#This Row],[noch genauer]])</f>
        <v>-</v>
      </c>
      <c r="I607" s="14">
        <f>_xlfn.ISOWEEKNUM(C607)</f>
        <v>43</v>
      </c>
      <c r="J607" s="11" t="str">
        <f>"Produkte"</f>
        <v>Produkte</v>
      </c>
      <c r="K607" s="11" t="str">
        <f>"BUs"</f>
        <v>BUs</v>
      </c>
      <c r="L607" s="11" t="str">
        <f>"Symptome"</f>
        <v>Symptome</v>
      </c>
      <c r="M607" s="11">
        <f>IFERROR(VLOOKUP(Tabelle3[[#This Row],[Artikelnr.]],Kennzahlen!S:U,3,FALSE)*Tabelle3[[#This Row],[Menge]],"0")</f>
        <v>5</v>
      </c>
      <c r="N607" s="14" t="str">
        <f>Eintragen!A607</f>
        <v>Abfüllung</v>
      </c>
      <c r="O607" s="16">
        <f>Eintragen!B607</f>
        <v>29900003</v>
      </c>
      <c r="P607" s="15">
        <f>Eintragen!D607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26.6</v>
      </c>
      <c r="C608" s="13">
        <f>Tabelle1[[#This Row],[Datum]]</f>
        <v>44439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9100g USA- Räuch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>_xlfn.ISOWEEKNUM(C608)</f>
        <v>35</v>
      </c>
      <c r="J608" s="11" t="str">
        <f>"Produkte"</f>
        <v>Produkte</v>
      </c>
      <c r="K608" s="11" t="str">
        <f>"BUs"</f>
        <v>BUs</v>
      </c>
      <c r="L608" s="11" t="str">
        <f>"Symptome"</f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31000076</v>
      </c>
      <c r="P608" s="15">
        <f>Eintragen!D608</f>
        <v>10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47.5</v>
      </c>
      <c r="C609" s="13">
        <f>Tabelle1[[#This Row],[Datum]]</f>
        <v>44441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Schlaufe gerissen</v>
      </c>
      <c r="I609" s="14">
        <f>_xlfn.ISOWEEKNUM(C609)</f>
        <v>35</v>
      </c>
      <c r="J609" s="11" t="str">
        <f>"Produkte"</f>
        <v>Produkte</v>
      </c>
      <c r="K609" s="11" t="str">
        <f>"BUs"</f>
        <v>BUs</v>
      </c>
      <c r="L609" s="11" t="str">
        <f>"Symptome"</f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BU1</v>
      </c>
      <c r="B610" s="12">
        <f>Eintragen!C610</f>
        <v>315.5</v>
      </c>
      <c r="C610" s="13">
        <f>Tabelle1[[#This Row],[Datum]]</f>
        <v>44461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Clip gerissen</v>
      </c>
      <c r="I610" s="14">
        <f>_xlfn.ISOWEEKNUM(C610)</f>
        <v>38</v>
      </c>
      <c r="J610" s="11" t="str">
        <f>"Produkte"</f>
        <v>Produkte</v>
      </c>
      <c r="K610" s="11" t="str">
        <f>"BUs"</f>
        <v>BUs</v>
      </c>
      <c r="L610" s="11" t="str">
        <f>"Symptome"</f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BU1</v>
      </c>
      <c r="B611" s="12">
        <f>Eintragen!C611</f>
        <v>20.6</v>
      </c>
      <c r="C611" s="13">
        <f>Tabelle1[[#This Row],[Datum]]</f>
        <v>44462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Darm geplatzt</v>
      </c>
      <c r="I611" s="14">
        <f>_xlfn.ISOWEEKNUM(C611)</f>
        <v>38</v>
      </c>
      <c r="J611" s="11" t="str">
        <f>"Produkte"</f>
        <v>Produkte</v>
      </c>
      <c r="K611" s="11" t="str">
        <f>"BUs"</f>
        <v>BUs</v>
      </c>
      <c r="L611" s="11" t="str">
        <f>"Symptome"</f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28.5</v>
      </c>
      <c r="C612" s="13">
        <f>Tabelle1[[#This Row],[Datum]]</f>
        <v>44463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9300g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>_xlfn.ISOWEEKNUM(C612)</f>
        <v>38</v>
      </c>
      <c r="J612" s="11" t="str">
        <f>"Produkte"</f>
        <v>Produkte</v>
      </c>
      <c r="K612" s="11" t="str">
        <f>"BUs"</f>
        <v>BUs</v>
      </c>
      <c r="L612" s="11" t="str">
        <f>"Symptome"</f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31000083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BU1</v>
      </c>
      <c r="B613" s="12">
        <f>Eintragen!C613</f>
        <v>131.6</v>
      </c>
      <c r="C613" s="13">
        <f>Tabelle1[[#This Row],[Datum]]</f>
        <v>44433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Darm geplatzt</v>
      </c>
      <c r="I613" s="14">
        <f>_xlfn.ISOWEEKNUM(C613)</f>
        <v>34</v>
      </c>
      <c r="J613" s="11" t="str">
        <f>"Produkte"</f>
        <v>Produkte</v>
      </c>
      <c r="K613" s="11" t="str">
        <f>"BUs"</f>
        <v>BUs</v>
      </c>
      <c r="L613" s="11" t="str">
        <f>"Symptome"</f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BU1</v>
      </c>
      <c r="B614" s="12">
        <f>Eintragen!C614</f>
        <v>41.6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Bodenabfall Abfüllung</v>
      </c>
      <c r="H614" s="11" t="str">
        <f>IF(ISBLANK(Tabelle1[[#This Row],[noch genauer]]),"-",Tabelle1[[#This Row],[noch genauer]])</f>
        <v>Schlaufe gerissen</v>
      </c>
      <c r="I614" s="14">
        <f>_xlfn.ISOWEEKNUM(C614)</f>
        <v>37</v>
      </c>
      <c r="J614" s="11" t="str">
        <f>"Produkte"</f>
        <v>Produkte</v>
      </c>
      <c r="K614" s="11" t="str">
        <f>"BUs"</f>
        <v>BUs</v>
      </c>
      <c r="L614" s="11" t="str">
        <f>"Symptome"</f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BU1</v>
      </c>
      <c r="B615" s="12">
        <f>Eintragen!C615</f>
        <v>3.6</v>
      </c>
      <c r="C615" s="13">
        <f>Tabelle1[[#This Row],[Datum]]</f>
        <v>44454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6700g Räucher na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erforderlich</v>
      </c>
      <c r="I615" s="14">
        <f>_xlfn.ISOWEEKNUM(C615)</f>
        <v>37</v>
      </c>
      <c r="J615" s="11" t="str">
        <f>"Produkte"</f>
        <v>Produkte</v>
      </c>
      <c r="K615" s="11" t="str">
        <f>"BUs"</f>
        <v>BUs</v>
      </c>
      <c r="L615" s="11" t="str">
        <f>"Symptome"</f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31000084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17.399999999999999</v>
      </c>
      <c r="C616" s="13">
        <f>Tabelle1[[#This Row],[Datum]]</f>
        <v>44467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6" s="14" t="str">
        <f>IFERROR(VLOOKUP(Tabelle3[[#This Row],[Artikelnr.]],Artikel!A:C,3,FALSE),Tabelle3[[#This Row],[Artikelnr.]])</f>
        <v>Würste 8400g Schinkenrä</v>
      </c>
      <c r="F616" s="11" t="str">
        <f>VLOOKUP(Eintragen!D616,'Liste Gründe'!A:D,2,FALSE)</f>
        <v>Linienbezogen</v>
      </c>
      <c r="G616" s="13" t="str">
        <f>IF(ISBLANK(Eintragen!F616),VLOOKUP(Tabelle3[[#This Row],[Grund Ziffer]],'Liste Gründe'!A:D,3,FALSE),Eintragen!F616)</f>
        <v>Reinigung</v>
      </c>
      <c r="H616" s="11" t="str">
        <f>IF(ISBLANK(Tabelle1[[#This Row],[noch genauer]]),"-",Tabelle1[[#This Row],[noch genauer]])</f>
        <v>erforderlich</v>
      </c>
      <c r="I616" s="14">
        <f>_xlfn.ISOWEEKNUM(C616)</f>
        <v>39</v>
      </c>
      <c r="J616" s="11" t="str">
        <f>"Produkte"</f>
        <v>Produkte</v>
      </c>
      <c r="K616" s="11" t="str">
        <f>"BUs"</f>
        <v>BUs</v>
      </c>
      <c r="L616" s="11" t="str">
        <f>"Symptome"</f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Abfüllung</v>
      </c>
      <c r="O616" s="16">
        <f>Eintragen!B616</f>
        <v>31000092</v>
      </c>
      <c r="P616" s="15">
        <f>Eintragen!D616</f>
        <v>10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Verkauf</v>
      </c>
      <c r="B617" s="12">
        <f>Eintragen!C617</f>
        <v>314.90000000000003</v>
      </c>
      <c r="C617" s="13">
        <f>Tabelle1[[#This Row],[Datum]]</f>
        <v>44448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7" s="14" t="str">
        <f>IFERROR(VLOOKUP(Tabelle3[[#This Row],[Artikelnr.]],Artikel!A:C,3,FALSE),Tabelle3[[#This Row],[Artikelnr.]])</f>
        <v>Vorschmelzwürste 6,7 kg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keinen Abnehmer/kein Schälpersonal</v>
      </c>
      <c r="H617" s="11" t="str">
        <f>IF(ISBLANK(Tabelle1[[#This Row],[noch genauer]]),"-",Tabelle1[[#This Row],[noch genauer]])</f>
        <v>keinen Abnehmer/Schälen</v>
      </c>
      <c r="I617" s="14">
        <f>_xlfn.ISOWEEKNUM(C617)</f>
        <v>36</v>
      </c>
      <c r="J617" s="11" t="str">
        <f>"Produkte"</f>
        <v>Produkte</v>
      </c>
      <c r="K617" s="11" t="str">
        <f>"BUs"</f>
        <v>BUs</v>
      </c>
      <c r="L617" s="11" t="str">
        <f>"Symptome"</f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Verkauf</v>
      </c>
      <c r="O617" s="16">
        <f>Eintragen!B617</f>
        <v>31000094</v>
      </c>
      <c r="P617" s="15">
        <f>Eintragen!D617</f>
        <v>12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20</v>
      </c>
      <c r="C618" s="13">
        <f>Tabelle1[[#This Row],[Datum]]</f>
        <v>44446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9100g Natur aus</v>
      </c>
      <c r="F618" s="11" t="str">
        <f>VLOOKUP(Eintragen!D618,'Liste Gründe'!A:D,2,FALSE)</f>
        <v>Linienbezogen</v>
      </c>
      <c r="G618" s="13" t="str">
        <f>IF(ISBLANK(Eintragen!F618),VLOOKUP(Tabelle3[[#This Row],[Grund Ziffer]],'Liste Gründe'!A:D,3,FALSE),Eintragen!F618)</f>
        <v>Reinigung</v>
      </c>
      <c r="H618" s="11" t="str">
        <f>IF(ISBLANK(Tabelle1[[#This Row],[noch genauer]]),"-",Tabelle1[[#This Row],[noch genauer]])</f>
        <v>erforderlich</v>
      </c>
      <c r="I618" s="14">
        <f>_xlfn.ISOWEEKNUM(C618)</f>
        <v>36</v>
      </c>
      <c r="J618" s="11" t="str">
        <f>"Produkte"</f>
        <v>Produkte</v>
      </c>
      <c r="K618" s="11" t="str">
        <f>"BUs"</f>
        <v>BUs</v>
      </c>
      <c r="L618" s="11" t="str">
        <f>"Symptome"</f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31000097</v>
      </c>
      <c r="P618" s="15">
        <f>Eintragen!D618</f>
        <v>10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276</v>
      </c>
      <c r="C619" s="13">
        <f>Tabelle1[[#This Row],[Datum]]</f>
        <v>44452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Qualitätsprobleme</v>
      </c>
      <c r="H619" s="11" t="str">
        <f>IF(ISBLANK(Tabelle1[[#This Row],[noch genauer]]),"-",Tabelle1[[#This Row],[noch genauer]])</f>
        <v>unterfüllt</v>
      </c>
      <c r="I619" s="14">
        <f>_xlfn.ISOWEEKNUM(C619)</f>
        <v>37</v>
      </c>
      <c r="J619" s="11" t="str">
        <f>"Produkte"</f>
        <v>Produkte</v>
      </c>
      <c r="K619" s="11" t="str">
        <f>"BUs"</f>
        <v>BUs</v>
      </c>
      <c r="L619" s="11" t="str">
        <f>"Symptome"</f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120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BU1</v>
      </c>
      <c r="B620" s="12">
        <f>Eintragen!C620</f>
        <v>292</v>
      </c>
      <c r="C620" s="13">
        <f>Tabelle1[[#This Row],[Datum]]</f>
        <v>44453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20" s="14" t="str">
        <f>IFERROR(VLOOKUP(Tabelle3[[#This Row],[Artikelnr.]],Artikel!A:C,3,FALSE),Tabelle3[[#This Row],[Artikelnr.]])</f>
        <v>Würste 6000g Räucher fü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Rohware zu weich</v>
      </c>
      <c r="I620" s="14">
        <f>_xlfn.ISOWEEKNUM(C620)</f>
        <v>37</v>
      </c>
      <c r="J620" s="11" t="str">
        <f>"Produkte"</f>
        <v>Produkte</v>
      </c>
      <c r="K620" s="11" t="str">
        <f>"BUs"</f>
        <v>BUs</v>
      </c>
      <c r="L620" s="11" t="str">
        <f>"Symptome"</f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Abfüllung</v>
      </c>
      <c r="O620" s="16">
        <f>Eintragen!B620</f>
        <v>31000098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306</v>
      </c>
      <c r="C621" s="13">
        <f>Tabelle1[[#This Row],[Datum]]</f>
        <v>44431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1" s="14" t="str">
        <f>IFERROR(VLOOKUP(Tabelle3[[#This Row],[Artikelnr.]],Artikel!A:C,3,FALSE),Tabelle3[[#This Row],[Artikelnr.]])</f>
        <v>Gouda RW mit Staubkäse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keine Verarbeitung</v>
      </c>
      <c r="H621" s="11" t="str">
        <f>IF(ISBLANK(Tabelle1[[#This Row],[noch genauer]]),"-",Tabelle1[[#This Row],[noch genauer]])</f>
        <v>MHD abgelaufen</v>
      </c>
      <c r="I621" s="14">
        <f>_xlfn.ISOWEEKNUM(C621)</f>
        <v>34</v>
      </c>
      <c r="J621" s="11" t="str">
        <f>"Produkte"</f>
        <v>Produkte</v>
      </c>
      <c r="K621" s="11" t="str">
        <f>"BUs"</f>
        <v>BUs</v>
      </c>
      <c r="L621" s="11" t="str">
        <f>"Symptome"</f>
        <v>Symptome</v>
      </c>
      <c r="M621" s="11" t="str">
        <f>IFERROR(VLOOKUP(Tabelle3[[#This Row],[Artikelnr.]],Kennzahlen!S:U,3,FALSE)*Tabelle3[[#This Row],[Menge]],"0")</f>
        <v>0</v>
      </c>
      <c r="N621" s="14" t="str">
        <f>Eintragen!A621</f>
        <v>Schmelze</v>
      </c>
      <c r="O621" s="16">
        <f>Eintragen!B621</f>
        <v>31000108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BU1</v>
      </c>
      <c r="B622" s="12">
        <f>Eintragen!C622</f>
        <v>230</v>
      </c>
      <c r="C622" s="13">
        <f>Tabelle1[[#This Row],[Datum]]</f>
        <v>44489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2" s="14" t="str">
        <f>IFERROR(VLOOKUP(Tabelle3[[#This Row],[Artikelnr.]],Artikel!A:C,3,FALSE),Tabelle3[[#This Row],[Artikelnr.]])</f>
        <v>SKZ PF 10KG</v>
      </c>
      <c r="F622" s="11" t="str">
        <f>VLOOKUP(Eintragen!D622,'Liste Gründe'!A:D,2,FALSE)</f>
        <v>Qualitätsprobleme</v>
      </c>
      <c r="G622" s="13" t="str">
        <f>IF(ISBLANK(Eintragen!F622),VLOOKUP(Tabelle3[[#This Row],[Grund Ziffer]],'Liste Gründe'!A:D,3,FALSE),Eintragen!F622)</f>
        <v>zu fest</v>
      </c>
      <c r="H622" s="11" t="str">
        <f>IF(ISBLANK(Tabelle1[[#This Row],[noch genauer]]),"-",Tabelle1[[#This Row],[noch genauer]])</f>
        <v>-</v>
      </c>
      <c r="I622" s="14">
        <f>_xlfn.ISOWEEKNUM(C622)</f>
        <v>42</v>
      </c>
      <c r="J622" s="11" t="str">
        <f>"Produkte"</f>
        <v>Produkte</v>
      </c>
      <c r="K622" s="11" t="str">
        <f>"BUs"</f>
        <v>BUs</v>
      </c>
      <c r="L622" s="11" t="str">
        <f>"Symptome"</f>
        <v>Symptome</v>
      </c>
      <c r="M622" s="11">
        <f>IFERROR(VLOOKUP(Tabelle3[[#This Row],[Artikelnr.]],Kennzahlen!S:U,3,FALSE)*Tabelle3[[#This Row],[Menge]],"0")</f>
        <v>5421.33</v>
      </c>
      <c r="N622" s="14" t="str">
        <f>Eintragen!A622</f>
        <v>Schmelze</v>
      </c>
      <c r="O622" s="16">
        <f>Eintragen!B622</f>
        <v>31000161</v>
      </c>
      <c r="P622" s="15">
        <f>Eintragen!D622</f>
        <v>54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BU1</v>
      </c>
      <c r="B623" s="12">
        <f>Eintragen!C623</f>
        <v>6</v>
      </c>
      <c r="C623" s="13">
        <f>Tabelle1[[#This Row],[Datum]]</f>
        <v>44441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3" s="14" t="str">
        <f>IFERROR(VLOOKUP(Tabelle3[[#This Row],[Artikelnr.]],Artikel!A:C,3,FALSE),Tabelle3[[#This Row],[Artikelnr.]])</f>
        <v>TORT WAL 1,93KG JER DE</v>
      </c>
      <c r="F623" s="11" t="str">
        <f>VLOOKUP(Eintragen!D623,'Liste Gründe'!A:D,2,FALSE)</f>
        <v>Schimmel</v>
      </c>
      <c r="G623" s="13" t="str">
        <f>IF(ISBLANK(Eintragen!F623),VLOOKUP(Tabelle3[[#This Row],[Grund Ziffer]],'Liste Gründe'!A:D,3,FALSE),Eintragen!F623)</f>
        <v>Riss in Alufolie</v>
      </c>
      <c r="H623" s="11" t="str">
        <f>IF(ISBLANK(Tabelle1[[#This Row],[noch genauer]]),"-",Tabelle1[[#This Row],[noch genauer]])</f>
        <v>Riss in Alufolie</v>
      </c>
      <c r="I623" s="14">
        <f>_xlfn.ISOWEEKNUM(C623)</f>
        <v>35</v>
      </c>
      <c r="J623" s="11" t="str">
        <f>"Produkte"</f>
        <v>Produkte</v>
      </c>
      <c r="K623" s="11" t="str">
        <f>"BUs"</f>
        <v>BUs</v>
      </c>
      <c r="L623" s="11" t="str">
        <f>"Symptome"</f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31000169</v>
      </c>
      <c r="P623" s="15">
        <f>Eintragen!D623</f>
        <v>12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BU1</v>
      </c>
      <c r="B624" s="12">
        <f>Eintragen!C624</f>
        <v>26</v>
      </c>
      <c r="C624" s="13">
        <f>Tabelle1[[#This Row],[Datum]]</f>
        <v>44454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4" s="14" t="str">
        <f>IFERROR(VLOOKUP(Tabelle3[[#This Row],[Artikelnr.]],Artikel!A:C,3,FALSE),Tabelle3[[#This Row],[Artikelnr.]])</f>
        <v>SKZ GOU 3,9KG WÜRSTE</v>
      </c>
      <c r="F624" s="11" t="str">
        <f>VLOOKUP(Eintragen!D624,'Liste Gründe'!A:D,2,FALSE)</f>
        <v>Linienbezogen</v>
      </c>
      <c r="G624" s="13" t="str">
        <f>IF(ISBLANK(Eintragen!F624),VLOOKUP(Tabelle3[[#This Row],[Grund Ziffer]],'Liste Gründe'!A:D,3,FALSE),Eintragen!F624)</f>
        <v>Bodenabfall Abfüllung</v>
      </c>
      <c r="H624" s="11" t="str">
        <f>IF(ISBLANK(Tabelle1[[#This Row],[noch genauer]]),"-",Tabelle1[[#This Row],[noch genauer]])</f>
        <v>Darm geplatzt</v>
      </c>
      <c r="I624" s="14">
        <f>_xlfn.ISOWEEKNUM(C624)</f>
        <v>37</v>
      </c>
      <c r="J624" s="11" t="str">
        <f>"Produkte"</f>
        <v>Produkte</v>
      </c>
      <c r="K624" s="11" t="str">
        <f>"BUs"</f>
        <v>BUs</v>
      </c>
      <c r="L624" s="11" t="str">
        <f>"Symptome"</f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Abfüllung</v>
      </c>
      <c r="O624" s="16">
        <f>Eintragen!B624</f>
        <v>31000207</v>
      </c>
      <c r="P624" s="15">
        <f>Eintragen!D624</f>
        <v>10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BU3</v>
      </c>
      <c r="B625" s="12">
        <f>Eintragen!C625</f>
        <v>245</v>
      </c>
      <c r="C625" s="13">
        <f>Tabelle1[[#This Row],[Datum]]</f>
        <v>44476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5" s="14" t="str">
        <f>IFERROR(VLOOKUP(Tabelle3[[#This Row],[Artikelnr.]],Artikel!A:C,3,FALSE),Tabelle3[[#This Row],[Artikelnr.]])</f>
        <v>BLO FRUCHT 5KG * *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keine Zuständigkeiten</v>
      </c>
      <c r="H625" s="11" t="str">
        <f>IF(ISBLANK(Tabelle1[[#This Row],[noch genauer]]),"-",Tabelle1[[#This Row],[noch genauer]])</f>
        <v>-</v>
      </c>
      <c r="I625" s="14">
        <f>_xlfn.ISOWEEKNUM(C625)</f>
        <v>40</v>
      </c>
      <c r="J625" s="11" t="str">
        <f>"Produkte"</f>
        <v>Produkte</v>
      </c>
      <c r="K625" s="11" t="str">
        <f>"BUs"</f>
        <v>BUs</v>
      </c>
      <c r="L625" s="11" t="str">
        <f>"Symptome"</f>
        <v>Symptome</v>
      </c>
      <c r="M625" s="11" t="str">
        <f>IFERROR(VLOOKUP(Tabelle3[[#This Row],[Artikelnr.]],Kennzahlen!S:U,3,FALSE)*Tabelle3[[#This Row],[Menge]],"0")</f>
        <v>0</v>
      </c>
      <c r="N625" s="14" t="str">
        <f>Eintragen!A625</f>
        <v>BU3</v>
      </c>
      <c r="O625" s="16">
        <f>Eintragen!B625</f>
        <v>31000217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Rest</v>
      </c>
      <c r="B626" s="12">
        <f>Eintragen!C626</f>
        <v>540</v>
      </c>
      <c r="C626" s="13">
        <f>Tabelle1[[#This Row],[Datum]]</f>
        <v>44483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6" s="14" t="str">
        <f>IFERROR(VLOOKUP(Tabelle3[[#This Row],[Artikelnr.]],Artikel!A:C,3,FALSE),Tabelle3[[#This Row],[Artikelnr.]])</f>
        <v>Frucht/Nuss Käse</v>
      </c>
      <c r="F626" s="11" t="str">
        <f>VLOOKUP(Eintragen!D626,'Liste Gründe'!A:D,2,FALSE)</f>
        <v>Schimmel</v>
      </c>
      <c r="G626" s="13" t="str">
        <f>IF(ISBLANK(Eintragen!F626),VLOOKUP(Tabelle3[[#This Row],[Grund Ziffer]],'Liste Gründe'!A:D,3,FALSE),Eintragen!F626)</f>
        <v>zu viel Wasseraustritt, Keine unfangreiche Durchführung von Tests</v>
      </c>
      <c r="H626" s="11" t="str">
        <f>IF(ISBLANK(Tabelle1[[#This Row],[noch genauer]]),"-",Tabelle1[[#This Row],[noch genauer]])</f>
        <v>-</v>
      </c>
      <c r="I626" s="14">
        <f>_xlfn.ISOWEEKNUM(C626)</f>
        <v>41</v>
      </c>
      <c r="J626" s="11" t="str">
        <f>"Produkte"</f>
        <v>Produkte</v>
      </c>
      <c r="K626" s="11" t="str">
        <f>"BUs"</f>
        <v>BUs</v>
      </c>
      <c r="L626" s="11" t="str">
        <f>"Symptome"</f>
        <v>Symptome</v>
      </c>
      <c r="M626" s="11">
        <f>IFERROR(VLOOKUP(Tabelle3[[#This Row],[Artikelnr.]],Kennzahlen!S:U,3,FALSE)*Tabelle3[[#This Row],[Menge]],"0")</f>
        <v>22171.644</v>
      </c>
      <c r="N626" s="14" t="str">
        <f>Eintragen!A626</f>
        <v>Entwicklung</v>
      </c>
      <c r="O626" s="16">
        <f>Eintragen!B626</f>
        <v>31000234</v>
      </c>
      <c r="P626" s="15">
        <f>Eintragen!D626</f>
        <v>12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29.2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Bodenabfall Abfüllung</v>
      </c>
      <c r="H627" s="11" t="str">
        <f>IF(ISBLANK(Tabelle1[[#This Row],[noch genauer]]),"-",Tabelle1[[#This Row],[noch genauer]])</f>
        <v>Darm geplatzt</v>
      </c>
      <c r="I627" s="14">
        <f>_xlfn.ISOWEEKNUM(C627)</f>
        <v>39</v>
      </c>
      <c r="J627" s="11" t="str">
        <f>"Produkte"</f>
        <v>Produkte</v>
      </c>
      <c r="K627" s="11" t="str">
        <f>"BUs"</f>
        <v>BUs</v>
      </c>
      <c r="L627" s="11" t="str">
        <f>"Symptome"</f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10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BU1</v>
      </c>
      <c r="B628" s="12">
        <f>Eintragen!C628</f>
        <v>29.8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Bodenabfall Abfüllung</v>
      </c>
      <c r="H628" s="11" t="str">
        <f>IF(ISBLANK(Tabelle1[[#This Row],[noch genauer]]),"-",Tabelle1[[#This Row],[noch genauer]])</f>
        <v>Darm geplatzt</v>
      </c>
      <c r="I628" s="14">
        <f>_xlfn.ISOWEEKNUM(C628)</f>
        <v>39</v>
      </c>
      <c r="J628" s="11" t="str">
        <f>"Produkte"</f>
        <v>Produkte</v>
      </c>
      <c r="K628" s="11" t="str">
        <f>"BUs"</f>
        <v>BUs</v>
      </c>
      <c r="L628" s="11" t="str">
        <f>"Symptome"</f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10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BU1</v>
      </c>
      <c r="B629" s="12">
        <f>Eintragen!C629</f>
        <v>24.6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wurde nicht eingesetzt</v>
      </c>
      <c r="I629" s="14">
        <f>_xlfn.ISOWEEKNUM(C629)</f>
        <v>39</v>
      </c>
      <c r="J629" s="11" t="str">
        <f>"Produkte"</f>
        <v>Produkte</v>
      </c>
      <c r="K629" s="11" t="str">
        <f>"BUs"</f>
        <v>BUs</v>
      </c>
      <c r="L629" s="11" t="str">
        <f>"Symptome"</f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10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BU1</v>
      </c>
      <c r="B630" s="12">
        <f>Eintragen!C630</f>
        <v>10.8</v>
      </c>
      <c r="C630" s="13">
        <f>Tabelle1[[#This Row],[Datum]]</f>
        <v>44468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0" s="14" t="str">
        <f>IFERROR(VLOOKUP(Tabelle3[[#This Row],[Artikelnr.]],Artikel!A:C,3,FALSE),Tabelle3[[#This Row],[Artikelnr.]])</f>
        <v>VEG-SCH MILD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wurde nicht eingesetzt</v>
      </c>
      <c r="I630" s="14">
        <f>_xlfn.ISOWEEKNUM(C630)</f>
        <v>39</v>
      </c>
      <c r="J630" s="11" t="str">
        <f>"Produkte"</f>
        <v>Produkte</v>
      </c>
      <c r="K630" s="11" t="str">
        <f>"BUs"</f>
        <v>BUs</v>
      </c>
      <c r="L630" s="11" t="str">
        <f>"Symptome"</f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Abfüllung</v>
      </c>
      <c r="O630" s="16">
        <f>Eintragen!B630</f>
        <v>31900001</v>
      </c>
      <c r="P630" s="15">
        <f>Eintragen!D630</f>
        <v>10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BU1</v>
      </c>
      <c r="B631" s="12">
        <f>Eintragen!C631</f>
        <v>51</v>
      </c>
      <c r="C631" s="13">
        <f>Tabelle1[[#This Row],[Datum]]</f>
        <v>44467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1" s="14" t="str">
        <f>IFERROR(VLOOKUP(Tabelle3[[#This Row],[Artikelnr.]],Artikel!A:C,3,FALSE),Tabelle3[[#This Row],[Artikelnr.]])</f>
        <v>VEG-SCH WÜRZIG  7,2KG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Füllkopf tropft (vegan)</v>
      </c>
      <c r="H631" s="11" t="str">
        <f>IF(ISBLANK(Tabelle1[[#This Row],[noch genauer]]),"-",Tabelle1[[#This Row],[noch genauer]])</f>
        <v>wurde nicht eingesetzt</v>
      </c>
      <c r="I631" s="14">
        <f>_xlfn.ISOWEEKNUM(C631)</f>
        <v>39</v>
      </c>
      <c r="J631" s="11" t="str">
        <f>"Produkte"</f>
        <v>Produkte</v>
      </c>
      <c r="K631" s="11" t="str">
        <f>"BUs"</f>
        <v>BUs</v>
      </c>
      <c r="L631" s="11" t="str">
        <f>"Symptome"</f>
        <v>Symptome</v>
      </c>
      <c r="M631" s="11">
        <f>IFERROR(VLOOKUP(Tabelle3[[#This Row],[Artikelnr.]],Kennzahlen!S:U,3,FALSE)*Tabelle3[[#This Row],[Menge]],"0")</f>
        <v>917.47979999999995</v>
      </c>
      <c r="N631" s="14" t="str">
        <f>Eintragen!A631</f>
        <v>Abfüllung</v>
      </c>
      <c r="O631" s="16">
        <f>Eintragen!B631</f>
        <v>31900002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632" s="14" t="str">
        <f>IFERROR(VLOOKUP(Tabelle3[[#This Row],[Artikelnr.]],Artikel!A:C,3,FALSE),Tabelle3[[#This Row],[Artikelnr.]])</f>
        <v>Würste 6700g Schinken R</v>
      </c>
      <c r="F632" s="11" t="str">
        <f>VLOOKUP(Eintragen!D632,'Liste Gründe'!A:D,2,FALSE)</f>
        <v>Rest</v>
      </c>
      <c r="G632" s="13" t="str">
        <f>IF(ISBLANK(Eintragen!F632),VLOOKUP(Tabelle3[[#This Row],[Grund Ziffer]],'Liste Gründe'!A:D,3,FALSE),Eintragen!F632)</f>
        <v>Metall</v>
      </c>
      <c r="H632" s="11" t="str">
        <f>IF(ISBLANK(Tabelle1[[#This Row],[noch genauer]]),"-",Tabelle1[[#This Row],[noch genauer]])</f>
        <v>-</v>
      </c>
      <c r="I632" s="14">
        <f>_xlfn.ISOWEEKNUM(C632)</f>
        <v>41</v>
      </c>
      <c r="J632" s="11" t="str">
        <f>"Produkte"</f>
        <v>Produkte</v>
      </c>
      <c r="K632" s="11" t="str">
        <f>"BUs"</f>
        <v>BUs</v>
      </c>
      <c r="L632" s="11" t="str">
        <f>"Symptome"</f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32000022</v>
      </c>
      <c r="P632" s="15">
        <f>Eintragen!D632</f>
        <v>40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BU1</v>
      </c>
      <c r="B633" s="12">
        <f>Eintragen!C633</f>
        <v>25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9300g Räucher na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>_xlfn.ISOWEEKNUM(C633)</f>
        <v>41</v>
      </c>
      <c r="J633" s="11" t="str">
        <f>"Produkte"</f>
        <v>Produkte</v>
      </c>
      <c r="K633" s="11" t="str">
        <f>"BUs"</f>
        <v>BUs</v>
      </c>
      <c r="L633" s="11" t="str">
        <f>"Symptome"</f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32000027</v>
      </c>
      <c r="P633" s="15">
        <f>Eintragen!D633</f>
        <v>34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BU1</v>
      </c>
      <c r="B634" s="12">
        <f>Eintragen!C634</f>
        <v>24</v>
      </c>
      <c r="C634" s="13">
        <f>Tabelle1[[#This Row],[Datum]]</f>
        <v>44482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4" s="14" t="str">
        <f>IFERROR(VLOOKUP(Tabelle3[[#This Row],[Artikelnr.]],Artikel!A:C,3,FALSE),Tabelle3[[#This Row],[Artikelnr.]])</f>
        <v>Würste 8400g Schinkenrä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-</v>
      </c>
      <c r="I634" s="14">
        <f>_xlfn.ISOWEEKNUM(C634)</f>
        <v>41</v>
      </c>
      <c r="J634" s="11" t="str">
        <f>"Produkte"</f>
        <v>Produkte</v>
      </c>
      <c r="K634" s="11" t="str">
        <f>"BUs"</f>
        <v>BUs</v>
      </c>
      <c r="L634" s="11" t="str">
        <f>"Symptome"</f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32000036</v>
      </c>
      <c r="P634" s="15">
        <f>Eintragen!D634</f>
        <v>31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>_xlfn.ISOWEEKNUM(C635)</f>
        <v>36</v>
      </c>
      <c r="J635" s="11" t="str">
        <f>"Produkte"</f>
        <v>Produkte</v>
      </c>
      <c r="K635" s="11" t="str">
        <f>"BUs"</f>
        <v>BUs</v>
      </c>
      <c r="L635" s="11" t="str">
        <f>"Symptome"</f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>_xlfn.ISOWEEKNUM(C636)</f>
        <v>36</v>
      </c>
      <c r="J636" s="11" t="str">
        <f>"Produkte"</f>
        <v>Produkte</v>
      </c>
      <c r="K636" s="11" t="str">
        <f>"BUs"</f>
        <v>BUs</v>
      </c>
      <c r="L636" s="11" t="str">
        <f>"Symptome"</f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10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>_xlfn.ISOWEEKNUM(C637)</f>
        <v>36</v>
      </c>
      <c r="J637" s="11" t="str">
        <f>"Produkte"</f>
        <v>Produkte</v>
      </c>
      <c r="K637" s="11" t="str">
        <f>"BUs"</f>
        <v>BUs</v>
      </c>
      <c r="L637" s="11" t="str">
        <f>"Symptome"</f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>_xlfn.ISOWEEKNUM(C638)</f>
        <v>36</v>
      </c>
      <c r="J638" s="11" t="str">
        <f>"Produkte"</f>
        <v>Produkte</v>
      </c>
      <c r="K638" s="11" t="str">
        <f>"BUs"</f>
        <v>BUs</v>
      </c>
      <c r="L638" s="11" t="str">
        <f>"Symptome"</f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10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31.8</v>
      </c>
      <c r="C639" s="13">
        <f>Tabelle1[[#This Row],[Datum]]</f>
        <v>44447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Darm geplatzt</v>
      </c>
      <c r="I639" s="14">
        <f>_xlfn.ISOWEEKNUM(C639)</f>
        <v>36</v>
      </c>
      <c r="J639" s="11" t="str">
        <f>"Produkte"</f>
        <v>Produkte</v>
      </c>
      <c r="K639" s="11" t="str">
        <f>"BUs"</f>
        <v>BUs</v>
      </c>
      <c r="L639" s="11" t="str">
        <f>"Symptome"</f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10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52</v>
      </c>
      <c r="C640" s="13">
        <f>Tabelle1[[#This Row],[Datum]]</f>
        <v>44455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aus der Hand gerutscht</v>
      </c>
      <c r="I640" s="14">
        <f>_xlfn.ISOWEEKNUM(C640)</f>
        <v>37</v>
      </c>
      <c r="J640" s="11" t="str">
        <f>"Produkte"</f>
        <v>Produkte</v>
      </c>
      <c r="K640" s="11" t="str">
        <f>"BUs"</f>
        <v>BUs</v>
      </c>
      <c r="L640" s="11" t="str">
        <f>"Symptome"</f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22</v>
      </c>
      <c r="C641" s="13">
        <f>Tabelle1[[#This Row],[Datum]]</f>
        <v>44461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Clip gerissen</v>
      </c>
      <c r="I641" s="14">
        <f>_xlfn.ISOWEEKNUM(C641)</f>
        <v>38</v>
      </c>
      <c r="J641" s="11" t="str">
        <f>"Produkte"</f>
        <v>Produkte</v>
      </c>
      <c r="K641" s="11" t="str">
        <f>"BUs"</f>
        <v>BUs</v>
      </c>
      <c r="L641" s="11" t="str">
        <f>"Symptome"</f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10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BU1</v>
      </c>
      <c r="B642" s="12">
        <f>Eintragen!C642</f>
        <v>22</v>
      </c>
      <c r="C642" s="13">
        <f>Tabelle1[[#This Row],[Datum]]</f>
        <v>44463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Clip gerissen</v>
      </c>
      <c r="I642" s="14">
        <f>_xlfn.ISOWEEKNUM(C642)</f>
        <v>38</v>
      </c>
      <c r="J642" s="11" t="str">
        <f>"Produkte"</f>
        <v>Produkte</v>
      </c>
      <c r="K642" s="11" t="str">
        <f>"BUs"</f>
        <v>BUs</v>
      </c>
      <c r="L642" s="11" t="str">
        <f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10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21</v>
      </c>
      <c r="C643" s="13">
        <f>Tabelle1[[#This Row],[Datum]]</f>
        <v>44468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Bodenabfall Abfüllung</v>
      </c>
      <c r="H643" s="11" t="str">
        <f>IF(ISBLANK(Tabelle1[[#This Row],[noch genauer]]),"-",Tabelle1[[#This Row],[noch genauer]])</f>
        <v>Schlaufe gerissen</v>
      </c>
      <c r="I643" s="14">
        <f>_xlfn.ISOWEEKNUM(C643)</f>
        <v>39</v>
      </c>
      <c r="J643" s="11" t="str">
        <f>"Produkte"</f>
        <v>Produkte</v>
      </c>
      <c r="K643" s="11" t="str">
        <f>"BUs"</f>
        <v>BUs</v>
      </c>
      <c r="L643" s="11" t="str">
        <f>"Symptome"</f>
        <v>Symptome</v>
      </c>
      <c r="M643" s="11" t="str">
        <f>IFERROR(VLOOKUP(Tabelle3[[#This Row],[Artikelnr.]],Kennzahlen!S:U,3,FALSE)*Tabelle3[[#This Row],[Menge]],"0")</f>
        <v>0</v>
      </c>
      <c r="N643" s="14" t="str">
        <f>Eintragen!A643</f>
        <v>Abfüllung</v>
      </c>
      <c r="O643" s="16">
        <f>Eintragen!B643</f>
        <v>32000049</v>
      </c>
      <c r="P643" s="15">
        <f>Eintragen!D643</f>
        <v>10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BU1</v>
      </c>
      <c r="B644" s="12">
        <f>Eintragen!C644</f>
        <v>200</v>
      </c>
      <c r="C644" s="13">
        <f>Tabelle1[[#This Row],[Datum]]</f>
        <v>44482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Bodenabfall Abfüllung</v>
      </c>
      <c r="H644" s="11" t="str">
        <f>IF(ISBLANK(Tabelle1[[#This Row],[noch genauer]]),"-",Tabelle1[[#This Row],[noch genauer]])</f>
        <v>-</v>
      </c>
      <c r="I644" s="14">
        <f>_xlfn.ISOWEEKNUM(C644)</f>
        <v>41</v>
      </c>
      <c r="J644" s="11" t="str">
        <f>"Produkte"</f>
        <v>Produkte</v>
      </c>
      <c r="K644" s="11" t="str">
        <f>"BUs"</f>
        <v>BUs</v>
      </c>
      <c r="L644" s="11" t="str">
        <f>"Symptome"</f>
        <v>Symptome</v>
      </c>
      <c r="M644" s="11" t="str">
        <f>IFERROR(VLOOKUP(Tabelle3[[#This Row],[Artikelnr.]],Kennzahlen!S:U,3,FALSE)*Tabelle3[[#This Row],[Menge]],"0")</f>
        <v>0</v>
      </c>
      <c r="N644" s="14" t="str">
        <f>Eintragen!A644</f>
        <v>Abfüllung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BU1</v>
      </c>
      <c r="B645" s="12">
        <f>Eintragen!C645</f>
        <v>26.5</v>
      </c>
      <c r="C645" s="13">
        <f>Tabelle1[[#This Row],[Datum]]</f>
        <v>44494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-</v>
      </c>
      <c r="I645" s="14">
        <f>_xlfn.ISOWEEKNUM(C645)</f>
        <v>43</v>
      </c>
      <c r="J645" s="11" t="str">
        <f>"Produkte"</f>
        <v>Produkte</v>
      </c>
      <c r="K645" s="11" t="str">
        <f>"BUs"</f>
        <v>BUs</v>
      </c>
      <c r="L645" s="11" t="str">
        <f>"Symptome"</f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33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BU1</v>
      </c>
      <c r="B646" s="12">
        <f>Eintragen!C646</f>
        <v>81.2</v>
      </c>
      <c r="C646" s="13">
        <f>Tabelle1[[#This Row],[Datum]]</f>
        <v>44496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Clip gerissen</v>
      </c>
      <c r="H646" s="11" t="str">
        <f>IF(ISBLANK(Tabelle1[[#This Row],[noch genauer]]),"-",Tabelle1[[#This Row],[noch genauer]])</f>
        <v>-</v>
      </c>
      <c r="I646" s="14">
        <f>_xlfn.ISOWEEKNUM(C646)</f>
        <v>43</v>
      </c>
      <c r="J646" s="11" t="str">
        <f>"Produkte"</f>
        <v>Produkte</v>
      </c>
      <c r="K646" s="11" t="str">
        <f>"BUs"</f>
        <v>BUs</v>
      </c>
      <c r="L646" s="11" t="str">
        <f>"Symptome"</f>
        <v>Symptome</v>
      </c>
      <c r="M646" s="11" t="str">
        <f>IFERROR(VLOOKUP(Tabelle3[[#This Row],[Artikelnr.]],Kennzahlen!S:U,3,FALSE)*Tabelle3[[#This Row],[Menge]],"0")</f>
        <v>0</v>
      </c>
      <c r="N646" s="14">
        <f>Eintragen!A646</f>
        <v>3020</v>
      </c>
      <c r="O646" s="16">
        <f>Eintragen!B646</f>
        <v>32000049</v>
      </c>
      <c r="P646" s="15">
        <f>Eintragen!D646</f>
        <v>31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BU1</v>
      </c>
      <c r="B647" s="12">
        <f>Eintragen!C647</f>
        <v>81.2</v>
      </c>
      <c r="C647" s="13">
        <f>Tabelle1[[#This Row],[Datum]]</f>
        <v>44496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GRW NATUR 7,2KG</v>
      </c>
      <c r="F647" s="11" t="str">
        <f>VLOOKUP(Eintragen!D647,'Liste Gründe'!A:D,2,FALSE)</f>
        <v>Linienbezogen</v>
      </c>
      <c r="G647" s="13" t="str">
        <f>IF(ISBLANK(Eintragen!F647),VLOOKUP(Tabelle3[[#This Row],[Grund Ziffer]],'Liste Gründe'!A:D,3,FALSE),Eintragen!F647)</f>
        <v>Clip gerissen</v>
      </c>
      <c r="H647" s="11" t="str">
        <f>IF(ISBLANK(Tabelle1[[#This Row],[noch genauer]]),"-",Tabelle1[[#This Row],[noch genauer]])</f>
        <v>-</v>
      </c>
      <c r="I647" s="14">
        <f>_xlfn.ISOWEEKNUM(C647)</f>
        <v>43</v>
      </c>
      <c r="J647" s="11" t="str">
        <f>"Produkte"</f>
        <v>Produkte</v>
      </c>
      <c r="K647" s="11" t="str">
        <f>"BUs"</f>
        <v>BUs</v>
      </c>
      <c r="L647" s="11" t="str">
        <f>"Symptome"</f>
        <v>Symptome</v>
      </c>
      <c r="M647" s="11" t="str">
        <f>IFERROR(VLOOKUP(Tabelle3[[#This Row],[Artikelnr.]],Kennzahlen!S:U,3,FALSE)*Tabelle3[[#This Row],[Menge]],"0")</f>
        <v>0</v>
      </c>
      <c r="N647" s="14">
        <f>Eintragen!A647</f>
        <v>3020</v>
      </c>
      <c r="O647" s="16">
        <f>Eintragen!B647</f>
        <v>32000049</v>
      </c>
      <c r="P647" s="15">
        <f>Eintragen!D647</f>
        <v>31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BU1</v>
      </c>
      <c r="B648" s="12">
        <f>Eintragen!C648</f>
        <v>145.6</v>
      </c>
      <c r="C648" s="13">
        <f>Tabelle1[[#This Row],[Datum]]</f>
        <v>44442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8" s="14" t="str">
        <f>IFERROR(VLOOKUP(Tabelle3[[#This Row],[Artikelnr.]],Artikel!A:C,3,FALSE),Tabelle3[[#This Row],[Artikelnr.]])</f>
        <v>RW BERGK 9,1KG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Verformung</v>
      </c>
      <c r="H648" s="11" t="str">
        <f>IF(ISBLANK(Tabelle1[[#This Row],[noch genauer]]),"-",Tabelle1[[#This Row],[noch genauer]])</f>
        <v>Verformung</v>
      </c>
      <c r="I648" s="14">
        <f>_xlfn.ISOWEEKNUM(C648)</f>
        <v>35</v>
      </c>
      <c r="J648" s="11" t="str">
        <f>"Produkte"</f>
        <v>Produkte</v>
      </c>
      <c r="K648" s="11" t="str">
        <f>"BUs"</f>
        <v>BUs</v>
      </c>
      <c r="L648" s="11" t="str">
        <f>"Symptome"</f>
        <v>Symptome</v>
      </c>
      <c r="M648" s="11">
        <f>IFERROR(VLOOKUP(Tabelle3[[#This Row],[Artikelnr.]],Kennzahlen!S:U,3,FALSE)*Tabelle3[[#This Row],[Menge]],"0")</f>
        <v>2676.18624</v>
      </c>
      <c r="N648" s="14" t="str">
        <f>Eintragen!A648</f>
        <v>Abfüllung</v>
      </c>
      <c r="O648" s="16">
        <f>Eintragen!B648</f>
        <v>32000059</v>
      </c>
      <c r="P648" s="15">
        <f>Eintragen!D648</f>
        <v>120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>_xlfn.ISOWEEKNUM(C649)</f>
        <v>43</v>
      </c>
      <c r="J649" s="11" t="str">
        <f>"Produkte"</f>
        <v>Produkte</v>
      </c>
      <c r="K649" s="11" t="str">
        <f>"BUs"</f>
        <v>BUs</v>
      </c>
      <c r="L649" s="11" t="str">
        <f>"Symptome"</f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BU1</v>
      </c>
      <c r="B650" s="12">
        <f>Eintragen!C650</f>
        <v>20.3</v>
      </c>
      <c r="C650" s="13">
        <f>Tabelle1[[#This Row],[Datum]]</f>
        <v>44496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50" s="14" t="str">
        <f>IFERROR(VLOOKUP(Tabelle3[[#This Row],[Artikelnr.]],Artikel!A:C,3,FALSE),Tabelle3[[#This Row],[Artikelnr.]])</f>
        <v>GRW GARTK 7,2KG</v>
      </c>
      <c r="F650" s="11" t="str">
        <f>VLOOKUP(Eintragen!D650,'Liste Gründe'!A:D,2,FALSE)</f>
        <v>Rest</v>
      </c>
      <c r="G650" s="13" t="str">
        <f>IF(ISBLANK(Eintragen!F650),VLOOKUP(Tabelle3[[#This Row],[Grund Ziffer]],'Liste Gründe'!A:D,3,FALSE),Eintragen!F650)</f>
        <v>Metall</v>
      </c>
      <c r="H650" s="11" t="str">
        <f>IF(ISBLANK(Tabelle1[[#This Row],[noch genauer]]),"-",Tabelle1[[#This Row],[noch genauer]])</f>
        <v>-</v>
      </c>
      <c r="I650" s="14">
        <f>_xlfn.ISOWEEKNUM(C650)</f>
        <v>43</v>
      </c>
      <c r="J650" s="11" t="str">
        <f>"Produkte"</f>
        <v>Produkte</v>
      </c>
      <c r="K650" s="11" t="str">
        <f>"BUs"</f>
        <v>BUs</v>
      </c>
      <c r="L650" s="11" t="str">
        <f>"Symptome"</f>
        <v>Symptome</v>
      </c>
      <c r="M650" s="11" t="str">
        <f>IFERROR(VLOOKUP(Tabelle3[[#This Row],[Artikelnr.]],Kennzahlen!S:U,3,FALSE)*Tabelle3[[#This Row],[Menge]],"0")</f>
        <v>0</v>
      </c>
      <c r="N650" s="14">
        <f>Eintragen!A650</f>
        <v>3040</v>
      </c>
      <c r="O650" s="16">
        <f>Eintragen!B650</f>
        <v>32000061</v>
      </c>
      <c r="P650" s="15">
        <f>Eintragen!D650</f>
        <v>40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BU1</v>
      </c>
      <c r="B651" s="12">
        <f>Eintragen!C651</f>
        <v>42.6</v>
      </c>
      <c r="C651" s="13">
        <f>Tabelle1[[#This Row],[Datum]]</f>
        <v>44454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SCHI-NAT 9,3KG ALD G</v>
      </c>
      <c r="F651" s="11" t="str">
        <f>VLOOKUP(Eintragen!D651,'Liste Gründe'!A:D,2,FALSE)</f>
        <v>Linienbezogen</v>
      </c>
      <c r="G651" s="13" t="str">
        <f>IF(ISBLANK(Eintragen!F651),VLOOKUP(Tabelle3[[#This Row],[Grund Ziffer]],'Liste Gründe'!A:D,3,FALSE),Eintragen!F651)</f>
        <v>Reinigung</v>
      </c>
      <c r="H651" s="11" t="str">
        <f>IF(ISBLANK(Tabelle1[[#This Row],[noch genauer]]),"-",Tabelle1[[#This Row],[noch genauer]])</f>
        <v>erforderlich</v>
      </c>
      <c r="I651" s="14">
        <f>_xlfn.ISOWEEKNUM(C651)</f>
        <v>37</v>
      </c>
      <c r="J651" s="11" t="str">
        <f>"Produkte"</f>
        <v>Produkte</v>
      </c>
      <c r="K651" s="11" t="str">
        <f>"BUs"</f>
        <v>BUs</v>
      </c>
      <c r="L651" s="11" t="str">
        <f>"Symptome"</f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32000065</v>
      </c>
      <c r="P651" s="15">
        <f>Eintragen!D651</f>
        <v>10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>_xlfn.ISOWEEKNUM(C652)</f>
        <v>36</v>
      </c>
      <c r="J652" s="11" t="str">
        <f>"Produkte"</f>
        <v>Produkte</v>
      </c>
      <c r="K652" s="11" t="str">
        <f>"BUs"</f>
        <v>BUs</v>
      </c>
      <c r="L652" s="11" t="str">
        <f>"Symptome"</f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10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BU1</v>
      </c>
      <c r="B653" s="12">
        <f>Eintragen!C653</f>
        <v>45</v>
      </c>
      <c r="C653" s="13">
        <f>Tabelle1[[#This Row],[Datum]]</f>
        <v>44459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JALA-NAT 9,3KG JER D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Fremdkörper</v>
      </c>
      <c r="H653" s="11" t="str">
        <f>IF(ISBLANK(Tabelle1[[#This Row],[noch genauer]]),"-",Tabelle1[[#This Row],[noch genauer]])</f>
        <v>Metall</v>
      </c>
      <c r="I653" s="14">
        <f>_xlfn.ISOWEEKNUM(C653)</f>
        <v>38</v>
      </c>
      <c r="J653" s="11" t="str">
        <f>"Produkte"</f>
        <v>Produkte</v>
      </c>
      <c r="K653" s="11" t="str">
        <f>"BUs"</f>
        <v>BUs</v>
      </c>
      <c r="L653" s="11" t="str">
        <f>"Symptome"</f>
        <v>Symptome</v>
      </c>
      <c r="M653" s="11" t="str">
        <f>IFERROR(VLOOKUP(Tabelle3[[#This Row],[Artikelnr.]],Kennzahlen!S:U,3,FALSE)*Tabelle3[[#This Row],[Menge]],"0")</f>
        <v>0</v>
      </c>
      <c r="N653" s="14" t="str">
        <f>Eintragen!A653</f>
        <v>Abfüllung</v>
      </c>
      <c r="O653" s="16">
        <f>Eintragen!B653</f>
        <v>32000066</v>
      </c>
      <c r="P653" s="15">
        <f>Eintragen!D653</f>
        <v>22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>_xlfn.ISOWEEKNUM(C654)</f>
        <v>36</v>
      </c>
      <c r="J654" s="11" t="str">
        <f>"Produkte"</f>
        <v>Produkte</v>
      </c>
      <c r="K654" s="11" t="str">
        <f>"BUs"</f>
        <v>BUs</v>
      </c>
      <c r="L654" s="11" t="str">
        <f>"Symptome"</f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10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BU1</v>
      </c>
      <c r="B655" s="12">
        <f>Eintragen!C655</f>
        <v>40</v>
      </c>
      <c r="C655" s="13">
        <f>Tabelle1[[#This Row],[Datum]]</f>
        <v>44495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NATUR 9,3KG AN</v>
      </c>
      <c r="F655" s="11" t="str">
        <f>VLOOKUP(Eintragen!D655,'Liste Gründe'!A:D,2,FALSE)</f>
        <v>Rest</v>
      </c>
      <c r="G655" s="13" t="str">
        <f>IF(ISBLANK(Eintragen!F655),VLOOKUP(Tabelle3[[#This Row],[Grund Ziffer]],'Liste Gründe'!A:D,3,FALSE),Eintragen!F655)</f>
        <v>Metall</v>
      </c>
      <c r="H655" s="11" t="str">
        <f>IF(ISBLANK(Tabelle1[[#This Row],[noch genauer]]),"-",Tabelle1[[#This Row],[noch genauer]])</f>
        <v>-</v>
      </c>
      <c r="I655" s="14">
        <f>_xlfn.ISOWEEKNUM(C655)</f>
        <v>43</v>
      </c>
      <c r="J655" s="11" t="str">
        <f>"Produkte"</f>
        <v>Produkte</v>
      </c>
      <c r="K655" s="11" t="str">
        <f>"BUs"</f>
        <v>BUs</v>
      </c>
      <c r="L655" s="11" t="str">
        <f>"Symptome"</f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32000067</v>
      </c>
      <c r="P655" s="15">
        <f>Eintragen!D655</f>
        <v>40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erforderlich</v>
      </c>
      <c r="I656" s="14">
        <f>_xlfn.ISOWEEKNUM(C656)</f>
        <v>36</v>
      </c>
      <c r="J656" s="11" t="str">
        <f>"Produkte"</f>
        <v>Produkte</v>
      </c>
      <c r="K656" s="11" t="str">
        <f>"BUs"</f>
        <v>BUs</v>
      </c>
      <c r="L656" s="11" t="str">
        <f>"Symptome"</f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BU1</v>
      </c>
      <c r="B657" s="12">
        <f>Eintragen!C657</f>
        <v>39</v>
      </c>
      <c r="C657" s="13">
        <f>Tabelle1[[#This Row],[Datum]]</f>
        <v>44484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SCHI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Bodenabfall Abfüllung</v>
      </c>
      <c r="H657" s="11" t="str">
        <f>IF(ISBLANK(Tabelle1[[#This Row],[noch genauer]]),"-",Tabelle1[[#This Row],[noch genauer]])</f>
        <v>-</v>
      </c>
      <c r="I657" s="14">
        <f>_xlfn.ISOWEEKNUM(C657)</f>
        <v>41</v>
      </c>
      <c r="J657" s="11" t="str">
        <f>"Produkte"</f>
        <v>Produkte</v>
      </c>
      <c r="K657" s="11" t="str">
        <f>"BUs"</f>
        <v>BUs</v>
      </c>
      <c r="L657" s="11" t="str">
        <f>"Symptome"</f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32000068</v>
      </c>
      <c r="P657" s="15">
        <f>Eintragen!D657</f>
        <v>32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>_xlfn.ISOWEEKNUM(C658)</f>
        <v>36</v>
      </c>
      <c r="J658" s="11" t="str">
        <f>"Produkte"</f>
        <v>Produkte</v>
      </c>
      <c r="K658" s="11" t="str">
        <f>"BUs"</f>
        <v>BUs</v>
      </c>
      <c r="L658" s="11" t="str">
        <f>"Symptome"</f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10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BU1</v>
      </c>
      <c r="B659" s="12">
        <f>Eintragen!C659</f>
        <v>20</v>
      </c>
      <c r="C659" s="13">
        <f>Tabelle1[[#This Row],[Datum]]</f>
        <v>44495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CHILI 9,3KG AN</v>
      </c>
      <c r="F659" s="11" t="str">
        <f>VLOOKUP(Eintragen!D659,'Liste Gründe'!A:D,2,FALSE)</f>
        <v>Linienbezogen</v>
      </c>
      <c r="G659" s="13" t="str">
        <f>IF(ISBLANK(Eintragen!F659),VLOOKUP(Tabelle3[[#This Row],[Grund Ziffer]],'Liste Gründe'!A:D,3,FALSE),Eintragen!F659)</f>
        <v>Darm geplatzt</v>
      </c>
      <c r="H659" s="11" t="str">
        <f>IF(ISBLANK(Tabelle1[[#This Row],[noch genauer]]),"-",Tabelle1[[#This Row],[noch genauer]])</f>
        <v>-</v>
      </c>
      <c r="I659" s="14">
        <f>_xlfn.ISOWEEKNUM(C659)</f>
        <v>43</v>
      </c>
      <c r="J659" s="11" t="str">
        <f>"Produkte"</f>
        <v>Produkte</v>
      </c>
      <c r="K659" s="11" t="str">
        <f>"BUs"</f>
        <v>BUs</v>
      </c>
      <c r="L659" s="11" t="str">
        <f>"Symptome"</f>
        <v>Symptome</v>
      </c>
      <c r="M659" s="11" t="str">
        <f>IFERROR(VLOOKUP(Tabelle3[[#This Row],[Artikelnr.]],Kennzahlen!S:U,3,FALSE)*Tabelle3[[#This Row],[Menge]],"0")</f>
        <v>0</v>
      </c>
      <c r="N659" s="14">
        <f>Eintragen!A659</f>
        <v>3020</v>
      </c>
      <c r="O659" s="16">
        <f>Eintragen!B659</f>
        <v>32000069</v>
      </c>
      <c r="P659" s="15">
        <f>Eintragen!D659</f>
        <v>34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142</v>
      </c>
      <c r="C660" s="13">
        <f>Tabelle1[[#This Row],[Datum]]</f>
        <v>44434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VOS &gt; Einsatz</v>
      </c>
      <c r="H660" s="11" t="str">
        <f>IF(ISBLANK(Tabelle1[[#This Row],[noch genauer]]),"-",Tabelle1[[#This Row],[noch genauer]])</f>
        <v>-</v>
      </c>
      <c r="I660" s="14">
        <f>_xlfn.ISOWEEKNUM(C660)</f>
        <v>34</v>
      </c>
      <c r="J660" s="11" t="str">
        <f>"Produkte"</f>
        <v>Produkte</v>
      </c>
      <c r="K660" s="11" t="str">
        <f>"BUs"</f>
        <v>BUs</v>
      </c>
      <c r="L660" s="11" t="str">
        <f>"Symptome"</f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Bu3</v>
      </c>
      <c r="O660" s="16">
        <f>Eintragen!B660</f>
        <v>32000070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BU1</v>
      </c>
      <c r="B661" s="12">
        <f>Eintragen!C661</f>
        <v>22</v>
      </c>
      <c r="C661" s="13">
        <f>Tabelle1[[#This Row],[Datum]]</f>
        <v>44489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1" s="14" t="str">
        <f>IFERROR(VLOOKUP(Tabelle3[[#This Row],[Artikelnr.]],Artikel!A:C,3,FALSE),Tabelle3[[#This Row],[Artikelnr.]])</f>
        <v>RW NUSS 9,3KG AN</v>
      </c>
      <c r="F661" s="11" t="str">
        <f>VLOOKUP(Eintragen!D661,'Liste Gründe'!A:D,2,FALSE)</f>
        <v>Rest</v>
      </c>
      <c r="G661" s="13" t="str">
        <f>IF(ISBLANK(Eintragen!F661),VLOOKUP(Tabelle3[[#This Row],[Grund Ziffer]],'Liste Gründe'!A:D,3,FALSE),Eintragen!F661)</f>
        <v>Metall</v>
      </c>
      <c r="H661" s="11" t="str">
        <f>IF(ISBLANK(Tabelle1[[#This Row],[noch genauer]]),"-",Tabelle1[[#This Row],[noch genauer]])</f>
        <v>-</v>
      </c>
      <c r="I661" s="14">
        <f>_xlfn.ISOWEEKNUM(C661)</f>
        <v>42</v>
      </c>
      <c r="J661" s="11" t="str">
        <f>"Produkte"</f>
        <v>Produkte</v>
      </c>
      <c r="K661" s="11" t="str">
        <f>"BUs"</f>
        <v>BUs</v>
      </c>
      <c r="L661" s="11" t="str">
        <f>"Symptome"</f>
        <v>Symptome</v>
      </c>
      <c r="M661" s="11" t="str">
        <f>IFERROR(VLOOKUP(Tabelle3[[#This Row],[Artikelnr.]],Kennzahlen!S:U,3,FALSE)*Tabelle3[[#This Row],[Menge]],"0")</f>
        <v>0</v>
      </c>
      <c r="N661" s="14">
        <f>Eintragen!A661</f>
        <v>3020</v>
      </c>
      <c r="O661" s="16">
        <f>Eintragen!B661</f>
        <v>32000070</v>
      </c>
      <c r="P661" s="15">
        <f>Eintragen!D661</f>
        <v>40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BU1</v>
      </c>
      <c r="B662" s="12">
        <f>Eintragen!C662</f>
        <v>724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2" s="14" t="str">
        <f>IFERROR(VLOOKUP(Tabelle3[[#This Row],[Artikelnr.]],Artikel!A:C,3,FALSE),Tabelle3[[#This Row],[Artikelnr.]])</f>
        <v>SKZ 2,5LB</v>
      </c>
      <c r="F662" s="11" t="str">
        <f>VLOOKUP(Eintragen!D662,'Liste Gründe'!A:D,2,FALSE)</f>
        <v>Schimmel</v>
      </c>
      <c r="G662" s="13" t="str">
        <f>IF(ISBLANK(Eintragen!F662),VLOOKUP(Tabelle3[[#This Row],[Grund Ziffer]],'Liste Gründe'!A:D,3,FALSE),Eintragen!F662)</f>
        <v>zu heiß geräuchert</v>
      </c>
      <c r="H662" s="11" t="str">
        <f>IF(ISBLANK(Tabelle1[[#This Row],[noch genauer]]),"-",Tabelle1[[#This Row],[noch genauer]])</f>
        <v>zu heiß geräuchert</v>
      </c>
      <c r="I662" s="14">
        <f>_xlfn.ISOWEEKNUM(C662)</f>
        <v>37</v>
      </c>
      <c r="J662" s="11" t="str">
        <f>"Produkte"</f>
        <v>Produkte</v>
      </c>
      <c r="K662" s="11" t="str">
        <f>"BUs"</f>
        <v>BUs</v>
      </c>
      <c r="L662" s="11" t="str">
        <f>"Symptome"</f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Räucherei</v>
      </c>
      <c r="O662" s="16">
        <f>Eintragen!B662</f>
        <v>32000074</v>
      </c>
      <c r="P662" s="15">
        <f>Eintragen!D662</f>
        <v>120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BU1</v>
      </c>
      <c r="B663" s="12">
        <f>Eintragen!C663</f>
        <v>27.6</v>
      </c>
      <c r="C663" s="13">
        <f>Tabelle1[[#This Row],[Datum]]</f>
        <v>44442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Maschinenabfall</v>
      </c>
      <c r="H663" s="11" t="str">
        <f>IF(ISBLANK(Tabelle1[[#This Row],[noch genauer]]),"-",Tabelle1[[#This Row],[noch genauer]])</f>
        <v>nicht eindeutig</v>
      </c>
      <c r="I663" s="14">
        <f>_xlfn.ISOWEEKNUM(C663)</f>
        <v>35</v>
      </c>
      <c r="J663" s="11" t="str">
        <f>"Produkte"</f>
        <v>Produkte</v>
      </c>
      <c r="K663" s="11" t="str">
        <f>"BUs"</f>
        <v>BUs</v>
      </c>
      <c r="L663" s="11" t="str">
        <f>"Symptome"</f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10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22</v>
      </c>
      <c r="C664" s="13">
        <f>Tabelle1[[#This Row],[Datum]]</f>
        <v>44446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Maschinenabfall</v>
      </c>
      <c r="H664" s="11" t="str">
        <f>IF(ISBLANK(Tabelle1[[#This Row],[noch genauer]]),"-",Tabelle1[[#This Row],[noch genauer]])</f>
        <v>nicht eindeutig</v>
      </c>
      <c r="I664" s="14">
        <f>_xlfn.ISOWEEKNUM(C664)</f>
        <v>36</v>
      </c>
      <c r="J664" s="11" t="str">
        <f>"Produkte"</f>
        <v>Produkte</v>
      </c>
      <c r="K664" s="11" t="str">
        <f>"BUs"</f>
        <v>BUs</v>
      </c>
      <c r="L664" s="11" t="str">
        <f>"Symptome"</f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BU1</v>
      </c>
      <c r="B665" s="12">
        <f>Eintragen!C665</f>
        <v>22</v>
      </c>
      <c r="C665" s="13">
        <f>Tabelle1[[#This Row],[Datum]]</f>
        <v>44454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aus der Hand gerutscht</v>
      </c>
      <c r="I665" s="14">
        <f>_xlfn.ISOWEEKNUM(C665)</f>
        <v>37</v>
      </c>
      <c r="J665" s="11" t="str">
        <f>"Produkte"</f>
        <v>Produkte</v>
      </c>
      <c r="K665" s="11" t="str">
        <f>"BUs"</f>
        <v>BUs</v>
      </c>
      <c r="L665" s="11" t="str">
        <f>"Symptome"</f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BU1</v>
      </c>
      <c r="B666" s="12">
        <f>Eintragen!C666</f>
        <v>19</v>
      </c>
      <c r="C666" s="13">
        <f>Tabelle1[[#This Row],[Datum]]</f>
        <v>44454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Darm geplatzt</v>
      </c>
      <c r="I666" s="14">
        <f>_xlfn.ISOWEEKNUM(C666)</f>
        <v>37</v>
      </c>
      <c r="J666" s="11" t="str">
        <f>"Produkte"</f>
        <v>Produkte</v>
      </c>
      <c r="K666" s="11" t="str">
        <f>"BUs"</f>
        <v>BUs</v>
      </c>
      <c r="L666" s="11" t="str">
        <f>"Symptome"</f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BU1</v>
      </c>
      <c r="B667" s="12">
        <f>Eintragen!C667</f>
        <v>22.4</v>
      </c>
      <c r="C667" s="13">
        <f>Tabelle1[[#This Row],[Datum]]</f>
        <v>44467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Clip gerissen</v>
      </c>
      <c r="I667" s="14">
        <f>_xlfn.ISOWEEKNUM(C667)</f>
        <v>39</v>
      </c>
      <c r="J667" s="11" t="str">
        <f>"Produkte"</f>
        <v>Produkte</v>
      </c>
      <c r="K667" s="11" t="str">
        <f>"BUs"</f>
        <v>BUs</v>
      </c>
      <c r="L667" s="11" t="str">
        <f>"Symptome"</f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10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BU1</v>
      </c>
      <c r="B668" s="12">
        <f>Eintragen!C668</f>
        <v>328</v>
      </c>
      <c r="C668" s="13">
        <f>Tabelle1[[#This Row],[Datum]]</f>
        <v>44476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Bodenabfall Abfüllung</v>
      </c>
      <c r="H668" s="11" t="str">
        <f>IF(ISBLANK(Tabelle1[[#This Row],[noch genauer]]),"-",Tabelle1[[#This Row],[noch genauer]])</f>
        <v>Clip gerissen</v>
      </c>
      <c r="I668" s="14">
        <f>_xlfn.ISOWEEKNUM(C668)</f>
        <v>40</v>
      </c>
      <c r="J668" s="11" t="str">
        <f>"Produkte"</f>
        <v>Produkte</v>
      </c>
      <c r="K668" s="11" t="str">
        <f>"BUs"</f>
        <v>BUs</v>
      </c>
      <c r="L668" s="11" t="str">
        <f>"Symptome"</f>
        <v>Symptome</v>
      </c>
      <c r="M668" s="11" t="str">
        <f>IFERROR(VLOOKUP(Tabelle3[[#This Row],[Artikelnr.]],Kennzahlen!S:U,3,FALSE)*Tabelle3[[#This Row],[Menge]],"0")</f>
        <v>0</v>
      </c>
      <c r="N668" s="14" t="str">
        <f>Eintragen!A668</f>
        <v>Abfüllung</v>
      </c>
      <c r="O668" s="16">
        <f>Eintragen!B668</f>
        <v>32000106</v>
      </c>
      <c r="P668" s="15">
        <f>Eintragen!D668</f>
        <v>31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50</v>
      </c>
      <c r="C669" s="13">
        <f>Tabelle1[[#This Row],[Datum]]</f>
        <v>44482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>_xlfn.ISOWEEKNUM(C669)</f>
        <v>41</v>
      </c>
      <c r="J669" s="11" t="str">
        <f>"Produkte"</f>
        <v>Produkte</v>
      </c>
      <c r="K669" s="11" t="str">
        <f>"BUs"</f>
        <v>BUs</v>
      </c>
      <c r="L669" s="11" t="str">
        <f>"Symptome"</f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>
        <f>Eintragen!B669</f>
        <v>32000106</v>
      </c>
      <c r="P669" s="15">
        <f>Eintragen!D669</f>
        <v>31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BU1</v>
      </c>
      <c r="B670" s="12">
        <f>Eintragen!C670</f>
        <v>25</v>
      </c>
      <c r="C670" s="13">
        <f>Tabelle1[[#This Row],[Datum]]</f>
        <v>44482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Bodenabfall Abfüllung</v>
      </c>
      <c r="H670" s="11" t="str">
        <f>IF(ISBLANK(Tabelle1[[#This Row],[noch genauer]]),"-",Tabelle1[[#This Row],[noch genauer]])</f>
        <v>-</v>
      </c>
      <c r="I670" s="14">
        <f>_xlfn.ISOWEEKNUM(C670)</f>
        <v>41</v>
      </c>
      <c r="J670" s="11" t="str">
        <f>"Produkte"</f>
        <v>Produkte</v>
      </c>
      <c r="K670" s="11" t="str">
        <f>"BUs"</f>
        <v>BUs</v>
      </c>
      <c r="L670" s="11" t="str">
        <f>"Symptome"</f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34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29.5</v>
      </c>
      <c r="C671" s="13">
        <f>Tabelle1[[#This Row],[Datum]]</f>
        <v>44491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>_xlfn.ISOWEEKNUM(C671)</f>
        <v>42</v>
      </c>
      <c r="J671" s="11" t="str">
        <f>"Produkte"</f>
        <v>Produkte</v>
      </c>
      <c r="K671" s="11" t="str">
        <f>"BUs"</f>
        <v>BUs</v>
      </c>
      <c r="L671" s="11" t="str">
        <f>"Symptome"</f>
        <v>Symptome</v>
      </c>
      <c r="M671" s="11" t="str">
        <f>IFERROR(VLOOKUP(Tabelle3[[#This Row],[Artikelnr.]],Kennzahlen!S:U,3,FALSE)*Tabelle3[[#This Row],[Menge]],"0")</f>
        <v>0</v>
      </c>
      <c r="N671" s="14">
        <f>Eintragen!A671</f>
        <v>3020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BU1</v>
      </c>
      <c r="B672" s="12">
        <f>Eintragen!C672</f>
        <v>60</v>
      </c>
      <c r="C672" s="13">
        <f>Tabelle1[[#This Row],[Datum]]</f>
        <v>44491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SCHI-NAT 7,2GK NEUE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-</v>
      </c>
      <c r="I672" s="14">
        <f>_xlfn.ISOWEEKNUM(C672)</f>
        <v>42</v>
      </c>
      <c r="J672" s="11" t="str">
        <f>"Produkte"</f>
        <v>Produkte</v>
      </c>
      <c r="K672" s="11" t="str">
        <f>"BUs"</f>
        <v>BUs</v>
      </c>
      <c r="L672" s="11" t="str">
        <f>"Symptome"</f>
        <v>Symptome</v>
      </c>
      <c r="M672" s="11" t="str">
        <f>IFERROR(VLOOKUP(Tabelle3[[#This Row],[Artikelnr.]],Kennzahlen!S:U,3,FALSE)*Tabelle3[[#This Row],[Menge]],"0")</f>
        <v>0</v>
      </c>
      <c r="N672" s="14">
        <f>Eintragen!A672</f>
        <v>3020</v>
      </c>
      <c r="O672" s="16">
        <f>Eintragen!B672</f>
        <v>32000106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BU1</v>
      </c>
      <c r="B673" s="12">
        <f>Eintragen!C673</f>
        <v>97.199999999999989</v>
      </c>
      <c r="C673" s="13">
        <f>Tabelle1[[#This Row],[Datum]]</f>
        <v>44452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>_xlfn.ISOWEEKNUM(C673)</f>
        <v>37</v>
      </c>
      <c r="J673" s="11" t="str">
        <f>"Produkte"</f>
        <v>Produkte</v>
      </c>
      <c r="K673" s="11" t="str">
        <f>"BUs"</f>
        <v>BUs</v>
      </c>
      <c r="L673" s="11" t="str">
        <f>"Symptome"</f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10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>_xlfn.ISOWEEKNUM(C674)</f>
        <v>37</v>
      </c>
      <c r="J674" s="11" t="str">
        <f>"Produkte"</f>
        <v>Produkte</v>
      </c>
      <c r="K674" s="11" t="str">
        <f>"BUs"</f>
        <v>BUs</v>
      </c>
      <c r="L674" s="11" t="str">
        <f>"Symptome"</f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10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BU1</v>
      </c>
      <c r="B675" s="12">
        <f>Eintragen!C675</f>
        <v>43.5</v>
      </c>
      <c r="C675" s="13">
        <f>Tabelle1[[#This Row],[Datum]]</f>
        <v>44466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5" s="14" t="str">
        <f>IFERROR(VLOOKUP(Tabelle3[[#This Row],[Artikelnr.]],Artikel!A:C,3,FALSE),Tabelle3[[#This Row],[Artikelnr.]])</f>
        <v>GRW CHILI-NAT 7,2GK NEU</v>
      </c>
      <c r="F675" s="11" t="str">
        <f>VLOOKUP(Eintragen!D675,'Liste Gründe'!A:D,2,FALSE)</f>
        <v>Linienbezogen</v>
      </c>
      <c r="G675" s="13" t="str">
        <f>IF(ISBLANK(Eintragen!F675),VLOOKUP(Tabelle3[[#This Row],[Grund Ziffer]],'Liste Gründe'!A:D,3,FALSE),Eintragen!F675)</f>
        <v>Bodenabfall Abfüllung</v>
      </c>
      <c r="H675" s="11" t="str">
        <f>IF(ISBLANK(Tabelle1[[#This Row],[noch genauer]]),"-",Tabelle1[[#This Row],[noch genauer]])</f>
        <v>Darm geplatzt</v>
      </c>
      <c r="I675" s="14">
        <f>_xlfn.ISOWEEKNUM(C675)</f>
        <v>39</v>
      </c>
      <c r="J675" s="11" t="str">
        <f>"Produkte"</f>
        <v>Produkte</v>
      </c>
      <c r="K675" s="11" t="str">
        <f>"BUs"</f>
        <v>BUs</v>
      </c>
      <c r="L675" s="11" t="str">
        <f>"Symptome"</f>
        <v>Symptome</v>
      </c>
      <c r="M675" s="11" t="str">
        <f>IFERROR(VLOOKUP(Tabelle3[[#This Row],[Artikelnr.]],Kennzahlen!S:U,3,FALSE)*Tabelle3[[#This Row],[Menge]],"0")</f>
        <v>0</v>
      </c>
      <c r="N675" s="14" t="str">
        <f>Eintragen!A675</f>
        <v>Abfüllung</v>
      </c>
      <c r="O675" s="16">
        <f>Eintragen!B675</f>
        <v>32000107</v>
      </c>
      <c r="P675" s="15">
        <f>Eintragen!D675</f>
        <v>10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Verkauf</v>
      </c>
      <c r="B676" s="12">
        <f>Eintragen!C676</f>
        <v>340</v>
      </c>
      <c r="C676" s="13">
        <f>Tabelle1[[#This Row],[Datum]]</f>
        <v>44442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6" s="14" t="str">
        <f>IFERROR(VLOOKUP(Tabelle3[[#This Row],[Artikelnr.]],Artikel!A:C,3,FALSE),Tabelle3[[#This Row],[Artikelnr.]])</f>
        <v>RW BLAUSCH 8,1KG SOPO E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keinen Abnehmer/kein Schälpersonal</v>
      </c>
      <c r="H676" s="11" t="str">
        <f>IF(ISBLANK(Tabelle1[[#This Row],[noch genauer]]),"-",Tabelle1[[#This Row],[noch genauer]])</f>
        <v>keinen Abnehmer/Schälen</v>
      </c>
      <c r="I676" s="14">
        <f>_xlfn.ISOWEEKNUM(C676)</f>
        <v>35</v>
      </c>
      <c r="J676" s="11" t="str">
        <f>"Produkte"</f>
        <v>Produkte</v>
      </c>
      <c r="K676" s="11" t="str">
        <f>"BUs"</f>
        <v>BUs</v>
      </c>
      <c r="L676" s="11" t="str">
        <f>"Symptome"</f>
        <v>Symptome</v>
      </c>
      <c r="M676" s="11">
        <f>IFERROR(VLOOKUP(Tabelle3[[#This Row],[Artikelnr.]],Kennzahlen!S:U,3,FALSE)*Tabelle3[[#This Row],[Menge]],"0")</f>
        <v>3622.6659999999997</v>
      </c>
      <c r="N676" s="14" t="str">
        <f>Eintragen!A676</f>
        <v>Verkauf</v>
      </c>
      <c r="O676" s="16">
        <f>Eintragen!B676</f>
        <v>32100108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BU1</v>
      </c>
      <c r="B677" s="12">
        <f>Eintragen!C677</f>
        <v>13.5</v>
      </c>
      <c r="C677" s="13">
        <f>Tabelle1[[#This Row],[Datum]]</f>
        <v>44445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7" s="14" t="str">
        <f>IFERROR(VLOOKUP(Tabelle3[[#This Row],[Artikelnr.]],Artikel!A:C,3,FALSE),Tabelle3[[#This Row],[Artikelnr.]])</f>
        <v>REZ CN-SHRIMPS DK ALDI</v>
      </c>
      <c r="F677" s="11" t="str">
        <f>VLOOKUP(Eintragen!D677,'Liste Gründe'!A:D,2,FALSE)</f>
        <v>Rest</v>
      </c>
      <c r="G677" s="13" t="str">
        <f>IF(ISBLANK(Eintragen!F677),VLOOKUP(Tabelle3[[#This Row],[Grund Ziffer]],'Liste Gründe'!A:D,3,FALSE),Eintragen!F677)</f>
        <v>keinen Verwendungszweck</v>
      </c>
      <c r="H677" s="11" t="str">
        <f>IF(ISBLANK(Tabelle1[[#This Row],[noch genauer]]),"-",Tabelle1[[#This Row],[noch genauer]])</f>
        <v>keine weitere Verwendung</v>
      </c>
      <c r="I677" s="14">
        <f>_xlfn.ISOWEEKNUM(C677)</f>
        <v>36</v>
      </c>
      <c r="J677" s="11" t="str">
        <f>"Produkte"</f>
        <v>Produkte</v>
      </c>
      <c r="K677" s="11" t="str">
        <f>"BUs"</f>
        <v>BUs</v>
      </c>
      <c r="L677" s="11" t="str">
        <f>"Symptome"</f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Abfüllung</v>
      </c>
      <c r="O677" s="16">
        <f>Eintragen!B677</f>
        <v>35000343</v>
      </c>
      <c r="P677" s="15">
        <f>Eintragen!D677</f>
        <v>22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BU1</v>
      </c>
      <c r="B678" s="12">
        <f>Eintragen!C678</f>
        <v>75</v>
      </c>
      <c r="C678" s="13">
        <f>Tabelle1[[#This Row],[Datum]]</f>
        <v>44452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8" s="14" t="str">
        <f>IFERROR(VLOOKUP(Tabelle3[[#This Row],[Artikelnr.]],Artikel!A:C,3,FALSE),Tabelle3[[#This Row],[Artikelnr.]])</f>
        <v>Schmelzkäsezubereitung</v>
      </c>
      <c r="F678" s="11" t="str">
        <f>VLOOKUP(Eintragen!D678,'Liste Gründe'!A:D,2,FALSE)</f>
        <v>Schimmel</v>
      </c>
      <c r="G678" s="13" t="str">
        <f>IF(ISBLANK(Eintragen!F678),VLOOKUP(Tabelle3[[#This Row],[Grund Ziffer]],'Liste Gründe'!A:D,3,FALSE),Eintragen!F678)</f>
        <v>Luftzieher</v>
      </c>
      <c r="H678" s="11" t="str">
        <f>IF(ISBLANK(Tabelle1[[#This Row],[noch genauer]]),"-",Tabelle1[[#This Row],[noch genauer]])</f>
        <v>Luftzieher</v>
      </c>
      <c r="I678" s="14">
        <f>_xlfn.ISOWEEKNUM(C678)</f>
        <v>37</v>
      </c>
      <c r="J678" s="11" t="str">
        <f>"Produkte"</f>
        <v>Produkte</v>
      </c>
      <c r="K678" s="11" t="str">
        <f>"BUs"</f>
        <v>BUs</v>
      </c>
      <c r="L678" s="11" t="str">
        <f>"Symptome"</f>
        <v>Symptome</v>
      </c>
      <c r="M678" s="11">
        <f>IFERROR(VLOOKUP(Tabelle3[[#This Row],[Artikelnr.]],Kennzahlen!S:U,3,FALSE)*Tabelle3[[#This Row],[Menge]],"0")</f>
        <v>3091.9425000000001</v>
      </c>
      <c r="N678" s="14" t="str">
        <f>Eintragen!A678</f>
        <v>RWV</v>
      </c>
      <c r="O678" s="16">
        <f>Eintragen!B678</f>
        <v>47000175</v>
      </c>
      <c r="P678" s="15">
        <f>Eintragen!D678</f>
        <v>12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BU1</v>
      </c>
      <c r="B679" s="12">
        <f>Eintragen!C679</f>
        <v>20</v>
      </c>
      <c r="C679" s="13">
        <f>Tabelle1[[#This Row],[Datum]]</f>
        <v>44494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9" s="14" t="str">
        <f>IFERROR(VLOOKUP(Tabelle3[[#This Row],[Artikelnr.]],Artikel!A:C,3,FALSE),Tabelle3[[#This Row],[Artikelnr.]])</f>
        <v>Creme Noblesse 250g Cha</v>
      </c>
      <c r="F679" s="11" t="str">
        <f>VLOOKUP(Eintragen!D679,'Liste Gründe'!A:D,2,FALSE)</f>
        <v>Rest</v>
      </c>
      <c r="G679" s="13" t="str">
        <f>IF(ISBLANK(Eintragen!F679),VLOOKUP(Tabelle3[[#This Row],[Grund Ziffer]],'Liste Gründe'!A:D,3,FALSE),Eintragen!F679)</f>
        <v>Metall</v>
      </c>
      <c r="H679" s="11" t="str">
        <f>IF(ISBLANK(Tabelle1[[#This Row],[noch genauer]]),"-",Tabelle1[[#This Row],[noch genauer]])</f>
        <v>-</v>
      </c>
      <c r="I679" s="14">
        <f>_xlfn.ISOWEEKNUM(C679)</f>
        <v>43</v>
      </c>
      <c r="J679" s="11" t="str">
        <f>"Produkte"</f>
        <v>Produkte</v>
      </c>
      <c r="K679" s="11" t="str">
        <f>"BUs"</f>
        <v>BUs</v>
      </c>
      <c r="L679" s="11" t="str">
        <f>"Symptome"</f>
        <v>Symptome</v>
      </c>
      <c r="M679" s="11" t="str">
        <f>IFERROR(VLOOKUP(Tabelle3[[#This Row],[Artikelnr.]],Kennzahlen!S:U,3,FALSE)*Tabelle3[[#This Row],[Menge]],"0")</f>
        <v>0</v>
      </c>
      <c r="N679" s="14">
        <f>Eintragen!A679</f>
        <v>3110</v>
      </c>
      <c r="O679" s="16">
        <f>Eintragen!B679</f>
        <v>47000260</v>
      </c>
      <c r="P679" s="15">
        <f>Eintragen!D679</f>
        <v>40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BU3</v>
      </c>
      <c r="B680" s="12">
        <f>Eintragen!C680</f>
        <v>82</v>
      </c>
      <c r="C680" s="13">
        <f>Tabelle1[[#This Row],[Datum]]</f>
        <v>44462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Schimmel</v>
      </c>
      <c r="G680" s="13" t="str">
        <f>IF(ISBLANK(Eintragen!F680),VLOOKUP(Tabelle3[[#This Row],[Grund Ziffer]],'Liste Gründe'!A:D,3,FALSE),Eintragen!F680)</f>
        <v>Rest</v>
      </c>
      <c r="H680" s="11" t="str">
        <f>IF(ISBLANK(Tabelle1[[#This Row],[noch genauer]]),"-",Tabelle1[[#This Row],[noch genauer]])</f>
        <v>wurde nicht eingesetzt</v>
      </c>
      <c r="I680" s="14">
        <f>_xlfn.ISOWEEKNUM(C680)</f>
        <v>38</v>
      </c>
      <c r="J680" s="11" t="str">
        <f>"Produkte"</f>
        <v>Produkte</v>
      </c>
      <c r="K680" s="11" t="str">
        <f>"BUs"</f>
        <v>BUs</v>
      </c>
      <c r="L680" s="11" t="str">
        <f>"Symptome"</f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Bu3</v>
      </c>
      <c r="O680" s="16">
        <f>Eintragen!B680</f>
        <v>49500034</v>
      </c>
      <c r="P680" s="15">
        <f>Eintragen!D680</f>
        <v>12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16</v>
      </c>
      <c r="C681" s="13">
        <f>Tabelle1[[#This Row],[Datum]]</f>
        <v>44469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GOU VAKU-OGT</v>
      </c>
      <c r="F681" s="11" t="str">
        <f>VLOOKUP(Eintragen!D681,'Liste Gründe'!A:D,2,FALSE)</f>
        <v>Rest</v>
      </c>
      <c r="G681" s="13" t="str">
        <f>IF(ISBLANK(Eintragen!F681),VLOOKUP(Tabelle3[[#This Row],[Grund Ziffer]],'Liste Gründe'!A:D,3,FALSE),Eintragen!F681)</f>
        <v>Grund unbekannt</v>
      </c>
      <c r="H681" s="11" t="str">
        <f>IF(ISBLANK(Tabelle1[[#This Row],[noch genauer]]),"-",Tabelle1[[#This Row],[noch genauer]])</f>
        <v>Luftzieher, aber trotzdem guter Zustand</v>
      </c>
      <c r="I681" s="14">
        <f>_xlfn.ISOWEEKNUM(C681)</f>
        <v>39</v>
      </c>
      <c r="J681" s="11" t="str">
        <f>"Produkte"</f>
        <v>Produkte</v>
      </c>
      <c r="K681" s="11" t="str">
        <f>"BUs"</f>
        <v>BUs</v>
      </c>
      <c r="L681" s="11" t="str">
        <f>"Symptome"</f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Schmelze</v>
      </c>
      <c r="O681" s="16">
        <f>Eintragen!B681</f>
        <v>49500034</v>
      </c>
      <c r="P681" s="15">
        <f>Eintragen!D681</f>
        <v>22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270</v>
      </c>
      <c r="C682" s="13">
        <f>Tabelle1[[#This Row],[Datum]]</f>
        <v>44454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TIL-45FIT VAKU-OGT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keine Verarbeitung</v>
      </c>
      <c r="H682" s="11" t="str">
        <f>IF(ISBLANK(Tabelle1[[#This Row],[noch genauer]]),"-",Tabelle1[[#This Row],[noch genauer]])</f>
        <v>Keinen Einsatz</v>
      </c>
      <c r="I682" s="14">
        <f>_xlfn.ISOWEEKNUM(C682)</f>
        <v>37</v>
      </c>
      <c r="J682" s="11" t="str">
        <f>"Produkte"</f>
        <v>Produkte</v>
      </c>
      <c r="K682" s="11" t="str">
        <f>"BUs"</f>
        <v>BUs</v>
      </c>
      <c r="L682" s="11" t="str">
        <f>"Symptome"</f>
        <v>Symptome</v>
      </c>
      <c r="M682" s="11">
        <f>IFERROR(VLOOKUP(Tabelle3[[#This Row],[Artikelnr.]],Kennzahlen!S:U,3,FALSE)*Tabelle3[[#This Row],[Menge]],"0")</f>
        <v>543.78</v>
      </c>
      <c r="N682" s="14" t="str">
        <f>Eintragen!A682</f>
        <v>Abfüllung</v>
      </c>
      <c r="O682" s="16">
        <f>Eintragen!B682</f>
        <v>49500039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BU3</v>
      </c>
      <c r="B683" s="12">
        <f>Eintragen!C683</f>
        <v>305</v>
      </c>
      <c r="C683" s="13">
        <f>Tabelle1[[#This Row],[Datum]]</f>
        <v>44427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spezifischer Einsatz</v>
      </c>
      <c r="H683" s="11" t="str">
        <f>IF(ISBLANK(Tabelle1[[#This Row],[noch genauer]]),"-",Tabelle1[[#This Row],[noch genauer]])</f>
        <v>seltene Verwendung / Abschnitte nur für Creme noblesse</v>
      </c>
      <c r="I683" s="14">
        <f>_xlfn.ISOWEEKNUM(C683)</f>
        <v>33</v>
      </c>
      <c r="J683" s="11" t="str">
        <f>"Produkte"</f>
        <v>Produkte</v>
      </c>
      <c r="K683" s="11" t="str">
        <f>"BUs"</f>
        <v>BUs</v>
      </c>
      <c r="L683" s="11" t="str">
        <f>"Symptome"</f>
        <v>Symptome</v>
      </c>
      <c r="M683" s="11">
        <f>IFERROR(VLOOKUP(Tabelle3[[#This Row],[Artikelnr.]],Kennzahlen!S:U,3,FALSE)*Tabelle3[[#This Row],[Menge]],"0")</f>
        <v>309.27</v>
      </c>
      <c r="N683" s="14" t="str">
        <f>Eintragen!A683</f>
        <v>L1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56</v>
      </c>
      <c r="C684" s="13">
        <f>Tabelle1[[#This Row],[Datum]]</f>
        <v>44468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HAV-DILL-VAKU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Luftzieher</v>
      </c>
      <c r="H684" s="11" t="str">
        <f>IF(ISBLANK(Tabelle1[[#This Row],[noch genauer]]),"-",Tabelle1[[#This Row],[noch genauer]])</f>
        <v>Luftzieher</v>
      </c>
      <c r="I684" s="14">
        <f>_xlfn.ISOWEEKNUM(C684)</f>
        <v>39</v>
      </c>
      <c r="J684" s="11" t="str">
        <f>"Produkte"</f>
        <v>Produkte</v>
      </c>
      <c r="K684" s="11" t="str">
        <f>"BUs"</f>
        <v>BUs</v>
      </c>
      <c r="L684" s="11" t="str">
        <f>"Symptome"</f>
        <v>Symptome</v>
      </c>
      <c r="M684" s="11">
        <f>IFERROR(VLOOKUP(Tabelle3[[#This Row],[Artikelnr.]],Kennzahlen!S:U,3,FALSE)*Tabelle3[[#This Row],[Menge]],"0")</f>
        <v>56.783999999999999</v>
      </c>
      <c r="N684" s="14" t="str">
        <f>Eintragen!A684</f>
        <v>RWV</v>
      </c>
      <c r="O684" s="16">
        <f>Eintragen!B684</f>
        <v>49500052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BU3</v>
      </c>
      <c r="B685" s="12">
        <f>Eintragen!C685</f>
        <v>72</v>
      </c>
      <c r="C685" s="13">
        <f>Tabelle1[[#This Row],[Datum]]</f>
        <v>44447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Rest</v>
      </c>
      <c r="H685" s="11" t="str">
        <f>IF(ISBLANK(Tabelle1[[#This Row],[noch genauer]]),"-",Tabelle1[[#This Row],[noch genauer]])</f>
        <v>gemischtes Produkt</v>
      </c>
      <c r="I685" s="14">
        <f>_xlfn.ISOWEEKNUM(C685)</f>
        <v>36</v>
      </c>
      <c r="J685" s="11" t="str">
        <f>"Produkte"</f>
        <v>Produkte</v>
      </c>
      <c r="K685" s="11" t="str">
        <f>"BUs"</f>
        <v>BUs</v>
      </c>
      <c r="L685" s="11" t="str">
        <f>"Symptome"</f>
        <v>Symptome</v>
      </c>
      <c r="M685" s="11">
        <f>IFERROR(VLOOKUP(Tabelle3[[#This Row],[Artikelnr.]],Kennzahlen!S:U,3,FALSE)*Tabelle3[[#This Row],[Menge]],"0")</f>
        <v>37.008000000000003</v>
      </c>
      <c r="N685" s="14" t="str">
        <f>Eintragen!A685</f>
        <v>L1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312</v>
      </c>
      <c r="C686" s="13">
        <f>Tabelle1[[#This Row],[Datum]]</f>
        <v>44488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PROV-VAKU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Luftzieher</v>
      </c>
      <c r="H686" s="11" t="str">
        <f>IF(ISBLANK(Tabelle1[[#This Row],[noch genauer]]),"-",Tabelle1[[#This Row],[noch genauer]])</f>
        <v>-</v>
      </c>
      <c r="I686" s="14">
        <f>_xlfn.ISOWEEKNUM(C686)</f>
        <v>42</v>
      </c>
      <c r="J686" s="11" t="str">
        <f>"Produkte"</f>
        <v>Produkte</v>
      </c>
      <c r="K686" s="11" t="str">
        <f>"BUs"</f>
        <v>BUs</v>
      </c>
      <c r="L686" s="11" t="str">
        <f>"Symptome"</f>
        <v>Symptome</v>
      </c>
      <c r="M686" s="11">
        <f>IFERROR(VLOOKUP(Tabelle3[[#This Row],[Artikelnr.]],Kennzahlen!S:U,3,FALSE)*Tabelle3[[#This Row],[Menge]],"0")</f>
        <v>160.36799999999999</v>
      </c>
      <c r="N686" s="14" t="str">
        <f>Eintragen!A686</f>
        <v>RWV</v>
      </c>
      <c r="O686" s="16">
        <f>Eintragen!B686</f>
        <v>49500055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BU1</v>
      </c>
      <c r="B687" s="12">
        <f>Eintragen!C687</f>
        <v>47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>_xlfn.ISOWEEKNUM(C687)</f>
        <v>35</v>
      </c>
      <c r="J687" s="11" t="str">
        <f>"Produkte"</f>
        <v>Produkte</v>
      </c>
      <c r="K687" s="11" t="str">
        <f>"BUs"</f>
        <v>BUs</v>
      </c>
      <c r="L687" s="11" t="str">
        <f>"Symptome"</f>
        <v>Symptome</v>
      </c>
      <c r="M687" s="11">
        <f>IFERROR(VLOOKUP(Tabelle3[[#This Row],[Artikelnr.]],Kennzahlen!S:U,3,FALSE)*Tabelle3[[#This Row],[Menge]],"0")</f>
        <v>104.05799999999999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BU1</v>
      </c>
      <c r="B688" s="12">
        <f>Eintragen!C688</f>
        <v>106</v>
      </c>
      <c r="C688" s="13">
        <f>Tabelle1[[#This Row],[Datum]]</f>
        <v>44440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spezifischer Einsatz</v>
      </c>
      <c r="H688" s="11" t="str">
        <f>IF(ISBLANK(Tabelle1[[#This Row],[noch genauer]]),"-",Tabelle1[[#This Row],[noch genauer]])</f>
        <v>nur bei bestimmten Produkten</v>
      </c>
      <c r="I688" s="14">
        <f>_xlfn.ISOWEEKNUM(C688)</f>
        <v>35</v>
      </c>
      <c r="J688" s="11" t="str">
        <f>"Produkte"</f>
        <v>Produkte</v>
      </c>
      <c r="K688" s="11" t="str">
        <f>"BUs"</f>
        <v>BUs</v>
      </c>
      <c r="L688" s="11" t="str">
        <f>"Symptome"</f>
        <v>Symptome</v>
      </c>
      <c r="M688" s="11">
        <f>IFERROR(VLOOKUP(Tabelle3[[#This Row],[Artikelnr.]],Kennzahlen!S:U,3,FALSE)*Tabelle3[[#This Row],[Menge]],"0")</f>
        <v>234.684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BU1</v>
      </c>
      <c r="B689" s="12">
        <f>Eintragen!C689</f>
        <v>91</v>
      </c>
      <c r="C689" s="13">
        <f>Tabelle1[[#This Row],[Datum]]</f>
        <v>44447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9" s="14" t="str">
        <f>IFERROR(VLOOKUP(Tabelle3[[#This Row],[Artikelnr.]],Artikel!A:C,3,FALSE),Tabelle3[[#This Row],[Artikelnr.]])</f>
        <v>ABS GOU-MI-VAKU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 Verarbeitung</v>
      </c>
      <c r="H689" s="11" t="str">
        <f>IF(ISBLANK(Tabelle1[[#This Row],[noch genauer]]),"-",Tabelle1[[#This Row],[noch genauer]])</f>
        <v>MHD abgelaufen</v>
      </c>
      <c r="I689" s="14">
        <f>_xlfn.ISOWEEKNUM(C689)</f>
        <v>36</v>
      </c>
      <c r="J689" s="11" t="str">
        <f>"Produkte"</f>
        <v>Produkte</v>
      </c>
      <c r="K689" s="11" t="str">
        <f>"BUs"</f>
        <v>BUs</v>
      </c>
      <c r="L689" s="11" t="str">
        <f>"Symptome"</f>
        <v>Symptome</v>
      </c>
      <c r="M689" s="11">
        <f>IFERROR(VLOOKUP(Tabelle3[[#This Row],[Artikelnr.]],Kennzahlen!S:U,3,FALSE)*Tabelle3[[#This Row],[Menge]],"0")</f>
        <v>201.47399999999999</v>
      </c>
      <c r="N689" s="14" t="str">
        <f>Eintragen!A689</f>
        <v>RWV</v>
      </c>
      <c r="O689" s="16">
        <f>Eintragen!B689</f>
        <v>49500056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Verkauf</v>
      </c>
      <c r="B690" s="12">
        <f>Eintragen!C690</f>
        <v>284</v>
      </c>
      <c r="C690" s="13">
        <f>Tabelle1[[#This Row],[Datum]]</f>
        <v>44462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0" s="14" t="str">
        <f>IFERROR(VLOOKUP(Tabelle3[[#This Row],[Artikelnr.]],Artikel!A:C,3,FALSE),Tabelle3[[#This Row],[Artikelnr.]])</f>
        <v>VOS GRW-KRÄU-VAKU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keinen Abnehmer/kein Schälpersonal</v>
      </c>
      <c r="H690" s="11" t="str">
        <f>IF(ISBLANK(Tabelle1[[#This Row],[noch genauer]]),"-",Tabelle1[[#This Row],[noch genauer]])</f>
        <v>keinen Abnehmer/Schälen</v>
      </c>
      <c r="I690" s="14">
        <f>_xlfn.ISOWEEKNUM(C690)</f>
        <v>38</v>
      </c>
      <c r="J690" s="11" t="str">
        <f>"Produkte"</f>
        <v>Produkte</v>
      </c>
      <c r="K690" s="11" t="str">
        <f>"BUs"</f>
        <v>BUs</v>
      </c>
      <c r="L690" s="11" t="str">
        <f>"Symptome"</f>
        <v>Symptome</v>
      </c>
      <c r="M690" s="11">
        <f>IFERROR(VLOOKUP(Tabelle3[[#This Row],[Artikelnr.]],Kennzahlen!S:U,3,FALSE)*Tabelle3[[#This Row],[Menge]],"0")</f>
        <v>145.976</v>
      </c>
      <c r="N690" s="14" t="str">
        <f>Eintragen!A690</f>
        <v>Verkauf</v>
      </c>
      <c r="O690" s="16">
        <f>Eintragen!B690</f>
        <v>49500084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BU3</v>
      </c>
      <c r="B691" s="12">
        <f>Eintragen!C691</f>
        <v>134</v>
      </c>
      <c r="C691" s="13">
        <f>Tabelle1[[#This Row],[Datum]]</f>
        <v>44467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RW-NUSS-VAKU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Rest</v>
      </c>
      <c r="H691" s="11" t="str">
        <f>IF(ISBLANK(Tabelle1[[#This Row],[noch genauer]]),"-",Tabelle1[[#This Row],[noch genauer]])</f>
        <v>wurde nicht eingesetzt</v>
      </c>
      <c r="I691" s="14">
        <f>_xlfn.ISOWEEKNUM(C691)</f>
        <v>39</v>
      </c>
      <c r="J691" s="11" t="str">
        <f>"Produkte"</f>
        <v>Produkte</v>
      </c>
      <c r="K691" s="11" t="str">
        <f>"BUs"</f>
        <v>BUs</v>
      </c>
      <c r="L691" s="11" t="str">
        <f>"Symptome"</f>
        <v>Symptome</v>
      </c>
      <c r="M691" s="11">
        <f>IFERROR(VLOOKUP(Tabelle3[[#This Row],[Artikelnr.]],Kennzahlen!S:U,3,FALSE)*Tabelle3[[#This Row],[Menge]],"0")</f>
        <v>68.876000000000005</v>
      </c>
      <c r="N691" s="14" t="str">
        <f>Eintragen!A691</f>
        <v>L4</v>
      </c>
      <c r="O691" s="16">
        <f>Eintragen!B691</f>
        <v>49500088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282</v>
      </c>
      <c r="C692" s="13">
        <f>Tabelle1[[#This Row],[Datum]]</f>
        <v>44453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>_xlfn.ISOWEEKNUM(C692)</f>
        <v>37</v>
      </c>
      <c r="J692" s="11" t="str">
        <f>"Produkte"</f>
        <v>Produkte</v>
      </c>
      <c r="K692" s="11" t="str">
        <f>"BUs"</f>
        <v>BUs</v>
      </c>
      <c r="L692" s="11" t="str">
        <f>"Symptome"</f>
        <v>Symptome</v>
      </c>
      <c r="M692" s="11">
        <f>IFERROR(VLOOKUP(Tabelle3[[#This Row],[Artikelnr.]],Kennzahlen!S:U,3,FALSE)*Tabelle3[[#This Row],[Menge]],"0")</f>
        <v>144.94800000000001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BU3</v>
      </c>
      <c r="B693" s="12">
        <f>Eintragen!C693</f>
        <v>171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RW-NATUR-NAT-VAKU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>_xlfn.ISOWEEKNUM(C693)</f>
        <v>38</v>
      </c>
      <c r="J693" s="11" t="str">
        <f>"Produkte"</f>
        <v>Produkte</v>
      </c>
      <c r="K693" s="11" t="str">
        <f>"BUs"</f>
        <v>BUs</v>
      </c>
      <c r="L693" s="11" t="str">
        <f>"Symptome"</f>
        <v>Symptome</v>
      </c>
      <c r="M693" s="11">
        <f>IFERROR(VLOOKUP(Tabelle3[[#This Row],[Artikelnr.]],Kennzahlen!S:U,3,FALSE)*Tabelle3[[#This Row],[Menge]],"0")</f>
        <v>87.894000000000005</v>
      </c>
      <c r="N693" s="14" t="str">
        <f>Eintragen!A693</f>
        <v>L16</v>
      </c>
      <c r="O693" s="16">
        <f>Eintragen!B693</f>
        <v>49500089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BU3</v>
      </c>
      <c r="B694" s="12">
        <f>Eintragen!C694</f>
        <v>213</v>
      </c>
      <c r="C694" s="13">
        <f>Tabelle1[[#This Row],[Datum]]</f>
        <v>44462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RW-SCHI-NAT-VAKU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>_xlfn.ISOWEEKNUM(C694)</f>
        <v>38</v>
      </c>
      <c r="J694" s="11" t="str">
        <f>"Produkte"</f>
        <v>Produkte</v>
      </c>
      <c r="K694" s="11" t="str">
        <f>"BUs"</f>
        <v>BUs</v>
      </c>
      <c r="L694" s="11" t="str">
        <f>"Symptome"</f>
        <v>Symptome</v>
      </c>
      <c r="M694" s="11">
        <f>IFERROR(VLOOKUP(Tabelle3[[#This Row],[Artikelnr.]],Kennzahlen!S:U,3,FALSE)*Tabelle3[[#This Row],[Menge]],"0")</f>
        <v>109.482</v>
      </c>
      <c r="N694" s="14" t="str">
        <f>Eintragen!A694</f>
        <v>L16</v>
      </c>
      <c r="O694" s="16">
        <f>Eintragen!B694</f>
        <v>49500090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BU3</v>
      </c>
      <c r="B695" s="12">
        <f>Eintragen!C695</f>
        <v>402</v>
      </c>
      <c r="C695" s="13">
        <f>Tabelle1[[#This Row],[Datum]]</f>
        <v>44453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>_xlfn.ISOWEEKNUM(C695)</f>
        <v>37</v>
      </c>
      <c r="J695" s="11" t="str">
        <f>"Produkte"</f>
        <v>Produkte</v>
      </c>
      <c r="K695" s="11" t="str">
        <f>"BUs"</f>
        <v>BUs</v>
      </c>
      <c r="L695" s="11" t="str">
        <f>"Symptome"</f>
        <v>Symptome</v>
      </c>
      <c r="M695" s="11">
        <f>IFERROR(VLOOKUP(Tabelle3[[#This Row],[Artikelnr.]],Kennzahlen!S:U,3,FALSE)*Tabelle3[[#This Row],[Menge]],"0")</f>
        <v>206.62800000000001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BU3</v>
      </c>
      <c r="B696" s="12">
        <f>Eintragen!C696</f>
        <v>345</v>
      </c>
      <c r="C696" s="13">
        <f>Tabelle1[[#This Row],[Datum]]</f>
        <v>44462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6" s="14" t="str">
        <f>IFERROR(VLOOKUP(Tabelle3[[#This Row],[Artikelnr.]],Artikel!A:C,3,FALSE),Tabelle3[[#This Row],[Artikelnr.]])</f>
        <v>VOS RW-JAL-NAT-VAKU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VOS &gt; Einsatz</v>
      </c>
      <c r="H696" s="11" t="str">
        <f>IF(ISBLANK(Tabelle1[[#This Row],[noch genauer]]),"-",Tabelle1[[#This Row],[noch genauer]])</f>
        <v>-</v>
      </c>
      <c r="I696" s="14">
        <f>_xlfn.ISOWEEKNUM(C696)</f>
        <v>38</v>
      </c>
      <c r="J696" s="11" t="str">
        <f>"Produkte"</f>
        <v>Produkte</v>
      </c>
      <c r="K696" s="11" t="str">
        <f>"BUs"</f>
        <v>BUs</v>
      </c>
      <c r="L696" s="11" t="str">
        <f>"Symptome"</f>
        <v>Symptome</v>
      </c>
      <c r="M696" s="11">
        <f>IFERROR(VLOOKUP(Tabelle3[[#This Row],[Artikelnr.]],Kennzahlen!S:U,3,FALSE)*Tabelle3[[#This Row],[Menge]],"0")</f>
        <v>177.33</v>
      </c>
      <c r="N696" s="14" t="str">
        <f>Eintragen!A696</f>
        <v>L11</v>
      </c>
      <c r="O696" s="16">
        <f>Eintragen!B696</f>
        <v>49500091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Verkauf</v>
      </c>
      <c r="B697" s="12">
        <f>Eintragen!C697</f>
        <v>267</v>
      </c>
      <c r="C697" s="13">
        <f>Tabelle1[[#This Row],[Datum]]</f>
        <v>44453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>_xlfn.ISOWEEKNUM(C697)</f>
        <v>37</v>
      </c>
      <c r="J697" s="11" t="str">
        <f>"Produkte"</f>
        <v>Produkte</v>
      </c>
      <c r="K697" s="11" t="str">
        <f>"BUs"</f>
        <v>BUs</v>
      </c>
      <c r="L697" s="11" t="str">
        <f>"Symptome"</f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243</v>
      </c>
      <c r="C698" s="13">
        <f>Tabelle1[[#This Row],[Datum]]</f>
        <v>44462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RW-NATUR-EXTRA-VAKU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>_xlfn.ISOWEEKNUM(C698)</f>
        <v>38</v>
      </c>
      <c r="J698" s="11" t="str">
        <f>"Produkte"</f>
        <v>Produkte</v>
      </c>
      <c r="K698" s="11" t="str">
        <f>"BUs"</f>
        <v>BUs</v>
      </c>
      <c r="L698" s="11" t="str">
        <f>"Symptome"</f>
        <v>Symptome</v>
      </c>
      <c r="M698" s="11" t="str">
        <f>IFERROR(VLOOKUP(Tabelle3[[#This Row],[Artikelnr.]],Kennzahlen!S:U,3,FALSE)*Tabelle3[[#This Row],[Menge]],"0")</f>
        <v>0</v>
      </c>
      <c r="N698" s="14" t="str">
        <f>Eintragen!A698</f>
        <v>Verkauf</v>
      </c>
      <c r="O698" s="16">
        <f>Eintragen!B698</f>
        <v>49500092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203</v>
      </c>
      <c r="C699" s="13">
        <f>Tabelle1[[#This Row],[Datum]]</f>
        <v>44453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>_xlfn.ISOWEEKNUM(C699)</f>
        <v>37</v>
      </c>
      <c r="J699" s="11" t="str">
        <f>"Produkte"</f>
        <v>Produkte</v>
      </c>
      <c r="K699" s="11" t="str">
        <f>"BUs"</f>
        <v>BUs</v>
      </c>
      <c r="L699" s="11" t="str">
        <f>"Symptome"</f>
        <v>Symptome</v>
      </c>
      <c r="M699" s="11">
        <f>IFERROR(VLOOKUP(Tabelle3[[#This Row],[Artikelnr.]],Kennzahlen!S:U,3,FALSE)*Tabelle3[[#This Row],[Menge]],"0")</f>
        <v>104.342</v>
      </c>
      <c r="N699" s="14" t="str">
        <f>Eintragen!A699</f>
        <v>Verkauf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BU3</v>
      </c>
      <c r="B700" s="12">
        <f>Eintragen!C700</f>
        <v>289</v>
      </c>
      <c r="C700" s="13">
        <f>Tabelle1[[#This Row],[Datum]]</f>
        <v>44473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>_xlfn.ISOWEEKNUM(C700)</f>
        <v>40</v>
      </c>
      <c r="J700" s="11" t="str">
        <f>"Produkte"</f>
        <v>Produkte</v>
      </c>
      <c r="K700" s="11" t="str">
        <f>"BUs"</f>
        <v>BUs</v>
      </c>
      <c r="L700" s="11" t="str">
        <f>"Symptome"</f>
        <v>Symptome</v>
      </c>
      <c r="M700" s="11">
        <f>IFERROR(VLOOKUP(Tabelle3[[#This Row],[Artikelnr.]],Kennzahlen!S:U,3,FALSE)*Tabelle3[[#This Row],[Menge]],"0")</f>
        <v>148.54599999999999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>_xlfn.ISOWEEKNUM(C701)</f>
        <v>42</v>
      </c>
      <c r="J701" s="11" t="str">
        <f>"Produkte"</f>
        <v>Produkte</v>
      </c>
      <c r="K701" s="11" t="str">
        <f>"BUs"</f>
        <v>BUs</v>
      </c>
      <c r="L701" s="11" t="str">
        <f>"Symptome"</f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BU3</v>
      </c>
      <c r="B702" s="12">
        <f>Eintragen!C702</f>
        <v>299</v>
      </c>
      <c r="C702" s="13">
        <f>Tabelle1[[#This Row],[Datum]]</f>
        <v>44487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2" s="14" t="str">
        <f>IFERROR(VLOOKUP(Tabelle3[[#This Row],[Artikelnr.]],Artikel!A:C,3,FALSE),Tabelle3[[#This Row],[Artikelnr.]])</f>
        <v>VOS GRW-NATUR-VAKU / Er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VOS &gt; Einsatz</v>
      </c>
      <c r="H702" s="11" t="str">
        <f>IF(ISBLANK(Tabelle1[[#This Row],[noch genauer]]),"-",Tabelle1[[#This Row],[noch genauer]])</f>
        <v>-</v>
      </c>
      <c r="I702" s="14">
        <f>_xlfn.ISOWEEKNUM(C702)</f>
        <v>42</v>
      </c>
      <c r="J702" s="11" t="str">
        <f>"Produkte"</f>
        <v>Produkte</v>
      </c>
      <c r="K702" s="11" t="str">
        <f>"BUs"</f>
        <v>BUs</v>
      </c>
      <c r="L702" s="11" t="str">
        <f>"Symptome"</f>
        <v>Symptome</v>
      </c>
      <c r="M702" s="11">
        <f>IFERROR(VLOOKUP(Tabelle3[[#This Row],[Artikelnr.]],Kennzahlen!S:U,3,FALSE)*Tabelle3[[#This Row],[Menge]],"0")</f>
        <v>153.68600000000001</v>
      </c>
      <c r="N702" s="14" t="str">
        <f>Eintragen!A702</f>
        <v>BU3</v>
      </c>
      <c r="O702" s="16">
        <f>Eintragen!B702</f>
        <v>49500143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102</v>
      </c>
      <c r="C703" s="13">
        <f>Tabelle1[[#This Row],[Datum]]</f>
        <v>44462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3" s="14" t="str">
        <f>IFERROR(VLOOKUP(Tabelle3[[#This Row],[Artikelnr.]],Artikel!A:C,3,FALSE),Tabelle3[[#This Row],[Artikelnr.]])</f>
        <v>VOS GRW-SCHI-VAKU /Ersa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>_xlfn.ISOWEEKNUM(C703)</f>
        <v>38</v>
      </c>
      <c r="J703" s="11" t="str">
        <f>"Produkte"</f>
        <v>Produkte</v>
      </c>
      <c r="K703" s="11" t="str">
        <f>"BUs"</f>
        <v>BUs</v>
      </c>
      <c r="L703" s="11" t="str">
        <f>"Symptome"</f>
        <v>Symptome</v>
      </c>
      <c r="M703" s="11">
        <f>IFERROR(VLOOKUP(Tabelle3[[#This Row],[Artikelnr.]],Kennzahlen!S:U,3,FALSE)*Tabelle3[[#This Row],[Menge]],"0")</f>
        <v>52.428000000000004</v>
      </c>
      <c r="N703" s="14" t="str">
        <f>Eintragen!A703</f>
        <v>Verkauf</v>
      </c>
      <c r="O703" s="16">
        <f>Eintragen!B703</f>
        <v>49500144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1266</v>
      </c>
      <c r="C704" s="13">
        <f>Tabelle1[[#This Row],[Datum]]</f>
        <v>44473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>_xlfn.ISOWEEKNUM(C704)</f>
        <v>40</v>
      </c>
      <c r="J704" s="11" t="str">
        <f>"Produkte"</f>
        <v>Produkte</v>
      </c>
      <c r="K704" s="11" t="str">
        <f>"BUs"</f>
        <v>BUs</v>
      </c>
      <c r="L704" s="11" t="str">
        <f>"Symptome"</f>
        <v>Symptome</v>
      </c>
      <c r="M704" s="11">
        <f>IFERROR(VLOOKUP(Tabelle3[[#This Row],[Artikelnr.]],Kennzahlen!S:U,3,FALSE)*Tabelle3[[#This Row],[Menge]],"0")</f>
        <v>650.72400000000005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257</v>
      </c>
      <c r="C705" s="13">
        <f>Tabelle1[[#This Row],[Datum]]</f>
        <v>44487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RW-NATUR-EXTRA-VAKU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Schimmel</v>
      </c>
      <c r="H705" s="11" t="str">
        <f>IF(ISBLANK(Tabelle1[[#This Row],[noch genauer]]),"-",Tabelle1[[#This Row],[noch genauer]])</f>
        <v>-</v>
      </c>
      <c r="I705" s="14">
        <f>_xlfn.ISOWEEKNUM(C705)</f>
        <v>42</v>
      </c>
      <c r="J705" s="11" t="str">
        <f>"Produkte"</f>
        <v>Produkte</v>
      </c>
      <c r="K705" s="11" t="str">
        <f>"BUs"</f>
        <v>BUs</v>
      </c>
      <c r="L705" s="11" t="str">
        <f>"Symptome"</f>
        <v>Symptome</v>
      </c>
      <c r="M705" s="11">
        <f>IFERROR(VLOOKUP(Tabelle3[[#This Row],[Artikelnr.]],Kennzahlen!S:U,3,FALSE)*Tabelle3[[#This Row],[Menge]],"0")</f>
        <v>132.09800000000001</v>
      </c>
      <c r="N705" s="14" t="str">
        <f>Eintragen!A705</f>
        <v>BU3</v>
      </c>
      <c r="O705" s="16">
        <f>Eintragen!B705</f>
        <v>49500147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BU1</v>
      </c>
      <c r="B706" s="12">
        <f>Eintragen!C706</f>
        <v>285</v>
      </c>
      <c r="C706" s="13">
        <f>Tabelle1[[#This Row],[Datum]]</f>
        <v>44454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6" s="14" t="str">
        <f>IFERROR(VLOOKUP(Tabelle3[[#This Row],[Artikelnr.]],Artikel!A:C,3,FALSE),Tabelle3[[#This Row],[Artikelnr.]])</f>
        <v>VOS WAL-KONZ-vakuumiert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Luftzieher</v>
      </c>
      <c r="H706" s="11" t="str">
        <f>IF(ISBLANK(Tabelle1[[#This Row],[noch genauer]]),"-",Tabelle1[[#This Row],[noch genauer]])</f>
        <v>Luftzieher</v>
      </c>
      <c r="I706" s="14">
        <f>_xlfn.ISOWEEKNUM(C706)</f>
        <v>37</v>
      </c>
      <c r="J706" s="11" t="str">
        <f>"Produkte"</f>
        <v>Produkte</v>
      </c>
      <c r="K706" s="11" t="str">
        <f>"BUs"</f>
        <v>BUs</v>
      </c>
      <c r="L706" s="11" t="str">
        <f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RWV</v>
      </c>
      <c r="O706" s="16">
        <f>Eintragen!B706</f>
        <v>49500154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BU3</v>
      </c>
      <c r="B707" s="12">
        <f>Eintragen!C707</f>
        <v>42</v>
      </c>
      <c r="C707" s="13">
        <f>Tabelle1[[#This Row],[Datum]]</f>
        <v>44447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Rest</v>
      </c>
      <c r="H707" s="11" t="str">
        <f>IF(ISBLANK(Tabelle1[[#This Row],[noch genauer]]),"-",Tabelle1[[#This Row],[noch genauer]])</f>
        <v>wurde nicht eingesetzt</v>
      </c>
      <c r="I707" s="14">
        <f>_xlfn.ISOWEEKNUM(C707)</f>
        <v>36</v>
      </c>
      <c r="J707" s="11" t="str">
        <f>"Produkte"</f>
        <v>Produkte</v>
      </c>
      <c r="K707" s="11" t="str">
        <f>"BUs"</f>
        <v>BUs</v>
      </c>
      <c r="L707" s="11" t="str">
        <f>"Symptome"</f>
        <v>Symptome</v>
      </c>
      <c r="M707" s="11">
        <f>IFERROR(VLOOKUP(Tabelle3[[#This Row],[Artikelnr.]],Kennzahlen!S:U,3,FALSE)*Tabelle3[[#This Row],[Menge]],"0")</f>
        <v>42.588000000000001</v>
      </c>
      <c r="N707" s="14" t="str">
        <f>Eintragen!A707</f>
        <v>L33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BU4</v>
      </c>
      <c r="B708" s="12">
        <f>Eintragen!C708</f>
        <v>211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Schimmel</v>
      </c>
      <c r="H708" s="11" t="str">
        <f>IF(ISBLANK(Tabelle1[[#This Row],[noch genauer]]),"-",Tabelle1[[#This Row],[noch genauer]])</f>
        <v>-</v>
      </c>
      <c r="I708" s="14">
        <f>_xlfn.ISOWEEKNUM(C708)</f>
        <v>41</v>
      </c>
      <c r="J708" s="11" t="str">
        <f>"Produkte"</f>
        <v>Produkte</v>
      </c>
      <c r="K708" s="11" t="str">
        <f>"BUs"</f>
        <v>BUs</v>
      </c>
      <c r="L708" s="11" t="str">
        <f>"Symptome"</f>
        <v>Symptome</v>
      </c>
      <c r="M708" s="11">
        <f>IFERROR(VLOOKUP(Tabelle3[[#This Row],[Artikelnr.]],Kennzahlen!S:U,3,FALSE)*Tabelle3[[#This Row],[Menge]],"0")</f>
        <v>213.95400000000001</v>
      </c>
      <c r="N708" s="14" t="str">
        <f>Eintragen!A708</f>
        <v>BU4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495</v>
      </c>
      <c r="C709" s="13">
        <f>Tabelle1[[#This Row],[Datum]]</f>
        <v>44482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Schimmel</v>
      </c>
      <c r="H709" s="11" t="str">
        <f>IF(ISBLANK(Tabelle1[[#This Row],[noch genauer]]),"-",Tabelle1[[#This Row],[noch genauer]])</f>
        <v>-</v>
      </c>
      <c r="I709" s="14">
        <f>_xlfn.ISOWEEKNUM(C709)</f>
        <v>41</v>
      </c>
      <c r="J709" s="11" t="str">
        <f>"Produkte"</f>
        <v>Produkte</v>
      </c>
      <c r="K709" s="11" t="str">
        <f>"BUs"</f>
        <v>BUs</v>
      </c>
      <c r="L709" s="11" t="str">
        <f>"Symptome"</f>
        <v>Symptome</v>
      </c>
      <c r="M709" s="11">
        <f>IFERROR(VLOOKUP(Tabelle3[[#This Row],[Artikelnr.]],Kennzahlen!S:U,3,FALSE)*Tabelle3[[#This Row],[Menge]],"0")</f>
        <v>501.93</v>
      </c>
      <c r="N709" s="14" t="str">
        <f>Eintragen!A709</f>
        <v>RWV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121</v>
      </c>
      <c r="C710" s="13">
        <f>Tabelle1[[#This Row],[Datum]]</f>
        <v>44495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0" s="14" t="str">
        <f>IFERROR(VLOOKUP(Tabelle3[[#This Row],[Artikelnr.]],Artikel!A:C,3,FALSE),Tabelle3[[#This Row],[Artikelnr.]])</f>
        <v>ABS BUN-PF 50% L33 vaku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>_xlfn.ISOWEEKNUM(C710)</f>
        <v>43</v>
      </c>
      <c r="J710" s="11" t="str">
        <f>"Produkte"</f>
        <v>Produkte</v>
      </c>
      <c r="K710" s="11" t="str">
        <f>"BUs"</f>
        <v>BUs</v>
      </c>
      <c r="L710" s="11" t="str">
        <f>"Symptome"</f>
        <v>Symptome</v>
      </c>
      <c r="M710" s="11">
        <f>IFERROR(VLOOKUP(Tabelle3[[#This Row],[Artikelnr.]],Kennzahlen!S:U,3,FALSE)*Tabelle3[[#This Row],[Menge]],"0")</f>
        <v>122.694</v>
      </c>
      <c r="N710" s="14" t="str">
        <f>Eintragen!A710</f>
        <v>bu3</v>
      </c>
      <c r="O710" s="16">
        <f>Eintragen!B710</f>
        <v>49500166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BU1</v>
      </c>
      <c r="B711" s="12">
        <f>Eintragen!C711</f>
        <v>130</v>
      </c>
      <c r="C711" s="13">
        <f>Tabelle1[[#This Row],[Datum]]</f>
        <v>44475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1" s="14" t="str">
        <f>IFERROR(VLOOKUP(Tabelle3[[#This Row],[Artikelnr.]],Artikel!A:C,3,FALSE),Tabelle3[[#This Row],[Artikelnr.]])</f>
        <v>VOS RW-NATUR-STAUBK-GES</v>
      </c>
      <c r="F711" s="11" t="str">
        <f>VLOOKUP(Eintragen!D711,'Liste Gründe'!A:D,2,FALSE)</f>
        <v>Schimmel</v>
      </c>
      <c r="G711" s="13" t="str">
        <f>IF(ISBLANK(Eintragen!F711),VLOOKUP(Tabelle3[[#This Row],[Grund Ziffer]],'Liste Gründe'!A:D,3,FALSE),Eintragen!F711)</f>
        <v>spezifischer Einsatz</v>
      </c>
      <c r="H711" s="11" t="str">
        <f>IF(ISBLANK(Tabelle1[[#This Row],[noch genauer]]),"-",Tabelle1[[#This Row],[noch genauer]])</f>
        <v>-</v>
      </c>
      <c r="I711" s="14">
        <f>_xlfn.ISOWEEKNUM(C711)</f>
        <v>40</v>
      </c>
      <c r="J711" s="11" t="str">
        <f>"Produkte"</f>
        <v>Produkte</v>
      </c>
      <c r="K711" s="11" t="str">
        <f>"BUs"</f>
        <v>BUs</v>
      </c>
      <c r="L711" s="11" t="str">
        <f>"Symptome"</f>
        <v>Symptome</v>
      </c>
      <c r="M711" s="11">
        <f>IFERROR(VLOOKUP(Tabelle3[[#This Row],[Artikelnr.]],Kennzahlen!S:U,3,FALSE)*Tabelle3[[#This Row],[Menge]],"0")</f>
        <v>152.63299999999998</v>
      </c>
      <c r="N711" s="14" t="str">
        <f>Eintragen!A711</f>
        <v>Schmelze</v>
      </c>
      <c r="O711" s="16">
        <f>Eintragen!B711</f>
        <v>49500171</v>
      </c>
      <c r="P711" s="15">
        <f>Eintragen!D711</f>
        <v>12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13</v>
      </c>
      <c r="C712" s="13">
        <f>Tabelle1[[#This Row],[Datum]]</f>
        <v>44449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BERGBAU-MAAS-VAKU</v>
      </c>
      <c r="F712" s="11" t="str">
        <f>VLOOKUP(Eintragen!D712,'Liste Gründe'!A:D,2,FALSE)</f>
        <v>Rest</v>
      </c>
      <c r="G712" s="13" t="str">
        <f>IF(ISBLANK(Eintragen!F712),VLOOKUP(Tabelle3[[#This Row],[Grund Ziffer]],'Liste Gründe'!A:D,3,FALSE),Eintragen!F712)</f>
        <v>Fremdkörper</v>
      </c>
      <c r="H712" s="11" t="str">
        <f>IF(ISBLANK(Tabelle1[[#This Row],[noch genauer]]),"-",Tabelle1[[#This Row],[noch genauer]])</f>
        <v>Schmutz</v>
      </c>
      <c r="I712" s="14">
        <f>_xlfn.ISOWEEKNUM(C712)</f>
        <v>36</v>
      </c>
      <c r="J712" s="11" t="str">
        <f>"Produkte"</f>
        <v>Produkte</v>
      </c>
      <c r="K712" s="11" t="str">
        <f>"BUs"</f>
        <v>BUs</v>
      </c>
      <c r="L712" s="11" t="str">
        <f>"Symptome"</f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Abfüllung</v>
      </c>
      <c r="O712" s="16">
        <f>Eintragen!B712</f>
        <v>49500173</v>
      </c>
      <c r="P712" s="15">
        <f>Eintragen!D712</f>
        <v>22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BU3</v>
      </c>
      <c r="B713" s="12">
        <f>Eintragen!C713</f>
        <v>101</v>
      </c>
      <c r="C713" s="13">
        <f>Tabelle1[[#This Row],[Datum]]</f>
        <v>44440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3" s="14" t="str">
        <f>IFERROR(VLOOKUP(Tabelle3[[#This Row],[Artikelnr.]],Artikel!A:C,3,FALSE),Tabelle3[[#This Row],[Artikelnr.]])</f>
        <v>ABS PECO-TRE-VAKU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Rest</v>
      </c>
      <c r="H713" s="11" t="str">
        <f>IF(ISBLANK(Tabelle1[[#This Row],[noch genauer]]),"-",Tabelle1[[#This Row],[noch genauer]])</f>
        <v>Abschnitte eingelagert, um Verwendung zu finden. Aber keine Verwendungsentscheidung gefunden</v>
      </c>
      <c r="I713" s="14">
        <f>_xlfn.ISOWEEKNUM(C713)</f>
        <v>35</v>
      </c>
      <c r="J713" s="11" t="str">
        <f>"Produkte"</f>
        <v>Produkte</v>
      </c>
      <c r="K713" s="11" t="str">
        <f>"BUs"</f>
        <v>BUs</v>
      </c>
      <c r="L713" s="11" t="str">
        <f>"Symptome"</f>
        <v>Symptome</v>
      </c>
      <c r="M713" s="11">
        <f>IFERROR(VLOOKUP(Tabelle3[[#This Row],[Artikelnr.]],Kennzahlen!S:U,3,FALSE)*Tabelle3[[#This Row],[Menge]],"0")</f>
        <v>223.614</v>
      </c>
      <c r="N713" s="14" t="str">
        <f>Eintragen!A713</f>
        <v>L1</v>
      </c>
      <c r="O713" s="16">
        <f>Eintragen!B713</f>
        <v>49500174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Verkauf</v>
      </c>
      <c r="B714" s="12">
        <f>Eintragen!C714</f>
        <v>57.8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>_xlfn.ISOWEEKNUM(C714)</f>
        <v>37</v>
      </c>
      <c r="J714" s="11" t="str">
        <f>"Produkte"</f>
        <v>Produkte</v>
      </c>
      <c r="K714" s="11" t="str">
        <f>"BUs"</f>
        <v>BUs</v>
      </c>
      <c r="L714" s="11" t="str">
        <f>"Symptome"</f>
        <v>Symptome</v>
      </c>
      <c r="M714" s="11">
        <f>IFERROR(VLOOKUP(Tabelle3[[#This Row],[Artikelnr.]],Kennzahlen!S:U,3,FALSE)*Tabelle3[[#This Row],[Menge]],"0")</f>
        <v>24.651699999999998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Verkauf</v>
      </c>
      <c r="B715" s="12">
        <f>Eintragen!C715</f>
        <v>150</v>
      </c>
      <c r="C715" s="13">
        <f>Tabelle1[[#This Row],[Datum]]</f>
        <v>44454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SCHI ENDSTÜCK R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>_xlfn.ISOWEEKNUM(C715)</f>
        <v>37</v>
      </c>
      <c r="J715" s="11" t="str">
        <f>"Produkte"</f>
        <v>Produkte</v>
      </c>
      <c r="K715" s="11" t="str">
        <f>"BUs"</f>
        <v>BUs</v>
      </c>
      <c r="L715" s="11" t="str">
        <f>"Symptome"</f>
        <v>Symptome</v>
      </c>
      <c r="M715" s="11">
        <f>IFERROR(VLOOKUP(Tabelle3[[#This Row],[Artikelnr.]],Kennzahlen!S:U,3,FALSE)*Tabelle3[[#This Row],[Menge]],"0")</f>
        <v>63.975000000000001</v>
      </c>
      <c r="N715" s="14" t="str">
        <f>Eintragen!A715</f>
        <v>Verkauf</v>
      </c>
      <c r="O715" s="16">
        <f>Eintragen!B715</f>
        <v>49500185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Verkauf</v>
      </c>
      <c r="B716" s="12">
        <f>Eintragen!C716</f>
        <v>758.6</v>
      </c>
      <c r="C716" s="13">
        <f>Tabelle1[[#This Row],[Datum]]</f>
        <v>44446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>_xlfn.ISOWEEKNUM(C716)</f>
        <v>36</v>
      </c>
      <c r="J716" s="11" t="str">
        <f>"Produkte"</f>
        <v>Produkte</v>
      </c>
      <c r="K716" s="11" t="str">
        <f>"BUs"</f>
        <v>BUs</v>
      </c>
      <c r="L716" s="11" t="str">
        <f>"Symptome"</f>
        <v>Symptome</v>
      </c>
      <c r="M716" s="11">
        <f>IFERROR(VLOOKUP(Tabelle3[[#This Row],[Artikelnr.]],Kennzahlen!S:U,3,FALSE)*Tabelle3[[#This Row],[Menge]],"0")</f>
        <v>323.54289999999997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Verkauf</v>
      </c>
      <c r="B717" s="12">
        <f>Eintragen!C717</f>
        <v>107.6</v>
      </c>
      <c r="C717" s="13">
        <f>Tabelle1[[#This Row],[Datum]]</f>
        <v>44454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GRW-SCHI-NAT EN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keinen Abnehmer</v>
      </c>
      <c r="I717" s="14">
        <f>_xlfn.ISOWEEKNUM(C717)</f>
        <v>37</v>
      </c>
      <c r="J717" s="11" t="str">
        <f>"Produkte"</f>
        <v>Produkte</v>
      </c>
      <c r="K717" s="11" t="str">
        <f>"BUs"</f>
        <v>BUs</v>
      </c>
      <c r="L717" s="11" t="str">
        <f>"Symptome"</f>
        <v>Symptome</v>
      </c>
      <c r="M717" s="11">
        <f>IFERROR(VLOOKUP(Tabelle3[[#This Row],[Artikelnr.]],Kennzahlen!S:U,3,FALSE)*Tabelle3[[#This Row],[Menge]],"0")</f>
        <v>45.891399999999997</v>
      </c>
      <c r="N717" s="14" t="str">
        <f>Eintragen!A717</f>
        <v>Verkauf</v>
      </c>
      <c r="O717" s="16">
        <f>Eintragen!B717</f>
        <v>49500188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Verkauf</v>
      </c>
      <c r="B718" s="12">
        <f>Eintragen!C718</f>
        <v>270</v>
      </c>
      <c r="C718" s="13">
        <f>Tabelle1[[#This Row],[Datum]]</f>
        <v>44487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8" s="14" t="str">
        <f>IFERROR(VLOOKUP(Tabelle3[[#This Row],[Artikelnr.]],Artikel!A:C,3,FALSE),Tabelle3[[#This Row],[Artikelnr.]])</f>
        <v>RÄU-END NATUR-NAT ENDST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>_xlfn.ISOWEEKNUM(C718)</f>
        <v>42</v>
      </c>
      <c r="J718" s="11" t="str">
        <f>"Produkte"</f>
        <v>Produkte</v>
      </c>
      <c r="K718" s="11" t="str">
        <f>"BUs"</f>
        <v>BUs</v>
      </c>
      <c r="L718" s="11" t="str">
        <f>"Symptome"</f>
        <v>Symptome</v>
      </c>
      <c r="M718" s="11" t="str">
        <f>IFERROR(VLOOKUP(Tabelle3[[#This Row],[Artikelnr.]],Kennzahlen!S:U,3,FALSE)*Tabelle3[[#This Row],[Menge]],"0")</f>
        <v>0</v>
      </c>
      <c r="N718" s="14" t="str">
        <f>Eintragen!A718</f>
        <v>Verkauf</v>
      </c>
      <c r="O718" s="16">
        <f>Eintragen!B718</f>
        <v>49500189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BU1</v>
      </c>
      <c r="B719" s="12">
        <f>Eintragen!C719</f>
        <v>164</v>
      </c>
      <c r="C719" s="13">
        <f>Tabelle1[[#This Row],[Datum]]</f>
        <v>44484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ALL-EMM-VAKU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Schimmel</v>
      </c>
      <c r="H719" s="11" t="str">
        <f>IF(ISBLANK(Tabelle1[[#This Row],[noch genauer]]),"-",Tabelle1[[#This Row],[noch genauer]])</f>
        <v>-</v>
      </c>
      <c r="I719" s="14">
        <f>_xlfn.ISOWEEKNUM(C719)</f>
        <v>41</v>
      </c>
      <c r="J719" s="11" t="str">
        <f>"Produkte"</f>
        <v>Produkte</v>
      </c>
      <c r="K719" s="11" t="str">
        <f>"BUs"</f>
        <v>BUs</v>
      </c>
      <c r="L719" s="11" t="str">
        <f>"Symptome"</f>
        <v>Symptome</v>
      </c>
      <c r="M719" s="11">
        <f>IFERROR(VLOOKUP(Tabelle3[[#This Row],[Artikelnr.]],Kennzahlen!S:U,3,FALSE)*Tabelle3[[#This Row],[Menge]],"0")</f>
        <v>412.29599999999999</v>
      </c>
      <c r="N719" s="14" t="str">
        <f>Eintragen!A719</f>
        <v>RWV</v>
      </c>
      <c r="O719" s="16">
        <f>Eintragen!B719</f>
        <v>49500190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BU4</v>
      </c>
      <c r="B720" s="12">
        <f>Eintragen!C720</f>
        <v>246</v>
      </c>
      <c r="C720" s="13">
        <f>Tabelle1[[#This Row],[Datum]]</f>
        <v>44480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JARLSBERG-VAKU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zu wenig Menge für LKW</v>
      </c>
      <c r="H720" s="11" t="str">
        <f>IF(ISBLANK(Tabelle1[[#This Row],[noch genauer]]),"-",Tabelle1[[#This Row],[noch genauer]])</f>
        <v>-</v>
      </c>
      <c r="I720" s="14">
        <f>_xlfn.ISOWEEKNUM(C720)</f>
        <v>41</v>
      </c>
      <c r="J720" s="11" t="str">
        <f>"Produkte"</f>
        <v>Produkte</v>
      </c>
      <c r="K720" s="11" t="str">
        <f>"BUs"</f>
        <v>BUs</v>
      </c>
      <c r="L720" s="11" t="str">
        <f>"Symptome"</f>
        <v>Symptome</v>
      </c>
      <c r="M720" s="11" t="str">
        <f>IFERROR(VLOOKUP(Tabelle3[[#This Row],[Artikelnr.]],Kennzahlen!S:U,3,FALSE)*Tabelle3[[#This Row],[Menge]],"0")</f>
        <v>0</v>
      </c>
      <c r="N720" s="14" t="str">
        <f>Eintragen!A720</f>
        <v>BU4</v>
      </c>
      <c r="O720" s="16">
        <f>Eintragen!B720</f>
        <v>49500192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BU4</v>
      </c>
      <c r="B721" s="12">
        <f>Eintragen!C721</f>
        <v>81.5</v>
      </c>
      <c r="C721" s="13">
        <f>Tabelle1[[#This Row],[Datum]]</f>
        <v>44427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 Verwendung</v>
      </c>
      <c r="H721" s="11" t="str">
        <f>IF(ISBLANK(Tabelle1[[#This Row],[noch genauer]]),"-",Tabelle1[[#This Row],[noch genauer]])</f>
        <v>&lt;300kg/Monat</v>
      </c>
      <c r="I721" s="14">
        <f>_xlfn.ISOWEEKNUM(C721)</f>
        <v>33</v>
      </c>
      <c r="J721" s="11" t="str">
        <f>"Produkte"</f>
        <v>Produkte</v>
      </c>
      <c r="K721" s="11" t="str">
        <f>"BUs"</f>
        <v>BUs</v>
      </c>
      <c r="L721" s="11" t="str">
        <f>"Symptome"</f>
        <v>Symptome</v>
      </c>
      <c r="M721" s="11">
        <f>IFERROR(VLOOKUP(Tabelle3[[#This Row],[Artikelnr.]],Kennzahlen!S:U,3,FALSE)*Tabelle3[[#This Row],[Menge]],"0")</f>
        <v>1.1491499999999999</v>
      </c>
      <c r="N721" s="14" t="str">
        <f>Eintragen!A721</f>
        <v>L20</v>
      </c>
      <c r="O721" s="16">
        <f>Eintragen!B721</f>
        <v>49500194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BU4</v>
      </c>
      <c r="B722" s="12">
        <f>Eintragen!C722</f>
        <v>297</v>
      </c>
      <c r="C722" s="13">
        <f>Tabelle1[[#This Row],[Datum]]</f>
        <v>44496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CAMBOZOLA-VAKU</v>
      </c>
      <c r="F722" s="11" t="str">
        <f>VLOOKUP(Eintragen!D722,'Liste Gründe'!A:D,2,FALSE)</f>
        <v>keinen Verwendungszweck</v>
      </c>
      <c r="G722" s="13" t="str">
        <f>IF(ISBLANK(Eintragen!F722),VLOOKUP(Tabelle3[[#This Row],[Grund Ziffer]],'Liste Gründe'!A:D,3,FALSE),Eintragen!F722)</f>
        <v>keinen Verwendungszweck</v>
      </c>
      <c r="H722" s="11" t="str">
        <f>IF(ISBLANK(Tabelle1[[#This Row],[noch genauer]]),"-",Tabelle1[[#This Row],[noch genauer]])</f>
        <v>-</v>
      </c>
      <c r="I722" s="14">
        <f>_xlfn.ISOWEEKNUM(C722)</f>
        <v>43</v>
      </c>
      <c r="J722" s="11" t="str">
        <f>"Produkte"</f>
        <v>Produkte</v>
      </c>
      <c r="K722" s="11" t="str">
        <f>"BUs"</f>
        <v>BUs</v>
      </c>
      <c r="L722" s="11" t="str">
        <f>"Symptome"</f>
        <v>Symptome</v>
      </c>
      <c r="M722" s="11">
        <f>IFERROR(VLOOKUP(Tabelle3[[#This Row],[Artikelnr.]],Kennzahlen!S:U,3,FALSE)*Tabelle3[[#This Row],[Menge]],"0")</f>
        <v>4.1876999999999995</v>
      </c>
      <c r="N722" s="14" t="str">
        <f>Eintragen!A722</f>
        <v>bu4</v>
      </c>
      <c r="O722" s="16">
        <f>Eintragen!B722</f>
        <v>49500194</v>
      </c>
      <c r="P722" s="15">
        <f>Eintragen!D722</f>
        <v>61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BU4</v>
      </c>
      <c r="B723" s="12">
        <f>Eintragen!C723</f>
        <v>325</v>
      </c>
      <c r="C723" s="13">
        <f>Tabelle1[[#This Row],[Datum]]</f>
        <v>44474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3" s="14" t="str">
        <f>IFERROR(VLOOKUP(Tabelle3[[#This Row],[Artikelnr.]],Artikel!A:C,3,FALSE),Tabelle3[[#This Row],[Artikelnr.]])</f>
        <v>ABS BLU-FOU-VAKU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-</v>
      </c>
      <c r="I723" s="14">
        <f>_xlfn.ISOWEEKNUM(C723)</f>
        <v>40</v>
      </c>
      <c r="J723" s="11" t="str">
        <f>"Produkte"</f>
        <v>Produkte</v>
      </c>
      <c r="K723" s="11" t="str">
        <f>"BUs"</f>
        <v>BUs</v>
      </c>
      <c r="L723" s="11" t="str">
        <f>"Symptome"</f>
        <v>Symptome</v>
      </c>
      <c r="M723" s="11">
        <f>IFERROR(VLOOKUP(Tabelle3[[#This Row],[Artikelnr.]],Kennzahlen!S:U,3,FALSE)*Tabelle3[[#This Row],[Menge]],"0")</f>
        <v>7.8</v>
      </c>
      <c r="N723" s="14" t="str">
        <f>Eintragen!A723</f>
        <v>BU4</v>
      </c>
      <c r="O723" s="16">
        <f>Eintragen!B723</f>
        <v>49500196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328</v>
      </c>
      <c r="C724" s="13">
        <f>Tabelle1[[#This Row],[Datum]]</f>
        <v>44453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Rest</v>
      </c>
      <c r="H724" s="11" t="str">
        <f>IF(ISBLANK(Tabelle1[[#This Row],[noch genauer]]),"-",Tabelle1[[#This Row],[noch genauer]])</f>
        <v>Da keine Aufträge für  weitere Verwendung</v>
      </c>
      <c r="I724" s="14">
        <f>_xlfn.ISOWEEKNUM(C724)</f>
        <v>37</v>
      </c>
      <c r="J724" s="11" t="str">
        <f>"Produkte"</f>
        <v>Produkte</v>
      </c>
      <c r="K724" s="11" t="str">
        <f>"BUs"</f>
        <v>BUs</v>
      </c>
      <c r="L724" s="11" t="str">
        <f>"Symptome"</f>
        <v>Symptome</v>
      </c>
      <c r="M724" s="11">
        <f>IFERROR(VLOOKUP(Tabelle3[[#This Row],[Artikelnr.]],Kennzahlen!S:U,3,FALSE)*Tabelle3[[#This Row],[Menge]],"0")</f>
        <v>168.59200000000001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32.5</v>
      </c>
      <c r="C725" s="13">
        <f>Tabelle1[[#This Row],[Datum]]</f>
        <v>44461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Rest</v>
      </c>
      <c r="H725" s="11" t="str">
        <f>IF(ISBLANK(Tabelle1[[#This Row],[noch genauer]]),"-",Tabelle1[[#This Row],[noch genauer]])</f>
        <v>MHD abgelaufen, weils immer wieder verlängert wird. Mehr Abschnitte, als verbraucht wird</v>
      </c>
      <c r="I725" s="14">
        <f>_xlfn.ISOWEEKNUM(C725)</f>
        <v>38</v>
      </c>
      <c r="J725" s="11" t="str">
        <f>"Produkte"</f>
        <v>Produkte</v>
      </c>
      <c r="K725" s="11" t="str">
        <f>"BUs"</f>
        <v>BUs</v>
      </c>
      <c r="L725" s="11" t="str">
        <f>"Symptome"</f>
        <v>Symptome</v>
      </c>
      <c r="M725" s="11">
        <f>IFERROR(VLOOKUP(Tabelle3[[#This Row],[Artikelnr.]],Kennzahlen!S:U,3,FALSE)*Tabelle3[[#This Row],[Menge]],"0")</f>
        <v>16.705000000000002</v>
      </c>
      <c r="N725" s="14" t="str">
        <f>Eintragen!A725</f>
        <v>L33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188</v>
      </c>
      <c r="C726" s="13">
        <f>Tabelle1[[#This Row],[Datum]]</f>
        <v>44494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GRW-SCHI-NAT-VAKU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Schimmel</v>
      </c>
      <c r="H726" s="11" t="str">
        <f>IF(ISBLANK(Tabelle1[[#This Row],[noch genauer]]),"-",Tabelle1[[#This Row],[noch genauer]])</f>
        <v>-</v>
      </c>
      <c r="I726" s="14">
        <f>_xlfn.ISOWEEKNUM(C726)</f>
        <v>43</v>
      </c>
      <c r="J726" s="11" t="str">
        <f>"Produkte"</f>
        <v>Produkte</v>
      </c>
      <c r="K726" s="11" t="str">
        <f>"BUs"</f>
        <v>BUs</v>
      </c>
      <c r="L726" s="11" t="str">
        <f>"Symptome"</f>
        <v>Symptome</v>
      </c>
      <c r="M726" s="11">
        <f>IFERROR(VLOOKUP(Tabelle3[[#This Row],[Artikelnr.]],Kennzahlen!S:U,3,FALSE)*Tabelle3[[#This Row],[Menge]],"0")</f>
        <v>96.632000000000005</v>
      </c>
      <c r="N726" s="14" t="str">
        <f>Eintragen!A726</f>
        <v>BU3</v>
      </c>
      <c r="O726" s="16">
        <f>Eintragen!B726</f>
        <v>49500204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BU3</v>
      </c>
      <c r="B727" s="12">
        <f>Eintragen!C727</f>
        <v>125</v>
      </c>
      <c r="C727" s="13">
        <f>Tabelle1[[#This Row],[Datum]]</f>
        <v>44439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7" s="14" t="str">
        <f>IFERROR(VLOOKUP(Tabelle3[[#This Row],[Artikelnr.]],Artikel!A:C,3,FALSE),Tabelle3[[#This Row],[Artikelnr.]])</f>
        <v>VOS GRW-CHILI-NAT-VAKU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Rest</v>
      </c>
      <c r="H727" s="11" t="str">
        <f>IF(ISBLANK(Tabelle1[[#This Row],[noch genauer]]),"-",Tabelle1[[#This Row],[noch genauer]])</f>
        <v>Da keine Aufträge für  weitere Verwendung</v>
      </c>
      <c r="I727" s="14">
        <f>_xlfn.ISOWEEKNUM(C727)</f>
        <v>35</v>
      </c>
      <c r="J727" s="11" t="str">
        <f>"Produkte"</f>
        <v>Produkte</v>
      </c>
      <c r="K727" s="11" t="str">
        <f>"BUs"</f>
        <v>BUs</v>
      </c>
      <c r="L727" s="11" t="str">
        <f>"Symptome"</f>
        <v>Symptome</v>
      </c>
      <c r="M727" s="11">
        <f>IFERROR(VLOOKUP(Tabelle3[[#This Row],[Artikelnr.]],Kennzahlen!S:U,3,FALSE)*Tabelle3[[#This Row],[Menge]],"0")</f>
        <v>64.25</v>
      </c>
      <c r="N727" s="14" t="str">
        <f>Eintragen!A727</f>
        <v>L9</v>
      </c>
      <c r="O727" s="16">
        <f>Eintragen!B727</f>
        <v>49500205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Verkauf</v>
      </c>
      <c r="B728" s="12">
        <f>Eintragen!C728</f>
        <v>242.4</v>
      </c>
      <c r="C728" s="13">
        <f>Tabelle1[[#This Row],[Datum]]</f>
        <v>44446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>_xlfn.ISOWEEKNUM(C728)</f>
        <v>36</v>
      </c>
      <c r="J728" s="11" t="str">
        <f>"Produkte"</f>
        <v>Produkte</v>
      </c>
      <c r="K728" s="11" t="str">
        <f>"BUs"</f>
        <v>BUs</v>
      </c>
      <c r="L728" s="11" t="str">
        <f>"Symptome"</f>
        <v>Symptome</v>
      </c>
      <c r="M728" s="11">
        <f>IFERROR(VLOOKUP(Tabelle3[[#This Row],[Artikelnr.]],Kennzahlen!S:U,3,FALSE)*Tabelle3[[#This Row],[Menge]],"0")</f>
        <v>88.863839999999996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Verkauf</v>
      </c>
      <c r="B729" s="12">
        <f>Eintragen!C729</f>
        <v>66</v>
      </c>
      <c r="C729" s="13">
        <f>Tabelle1[[#This Row],[Datum]]</f>
        <v>44454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keinen Abnehmer</v>
      </c>
      <c r="I729" s="14">
        <f>_xlfn.ISOWEEKNUM(C729)</f>
        <v>37</v>
      </c>
      <c r="J729" s="11" t="str">
        <f>"Produkte"</f>
        <v>Produkte</v>
      </c>
      <c r="K729" s="11" t="str">
        <f>"BUs"</f>
        <v>BUs</v>
      </c>
      <c r="L729" s="11" t="str">
        <f>"Symptome"</f>
        <v>Symptome</v>
      </c>
      <c r="M729" s="11">
        <f>IFERROR(VLOOKUP(Tabelle3[[#This Row],[Artikelnr.]],Kennzahlen!S:U,3,FALSE)*Tabelle3[[#This Row],[Menge]],"0")</f>
        <v>24.195599999999999</v>
      </c>
      <c r="N729" s="14" t="str">
        <f>Eintragen!A729</f>
        <v>Verkauf</v>
      </c>
      <c r="O729" s="16">
        <f>Eintragen!B729</f>
        <v>49500213</v>
      </c>
      <c r="P729" s="15">
        <f>Eintragen!D729</f>
        <v>12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Verkauf</v>
      </c>
      <c r="B730" s="12">
        <f>Eintragen!C730</f>
        <v>162</v>
      </c>
      <c r="C730" s="13">
        <f>Tabelle1[[#This Row],[Datum]]</f>
        <v>44481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RW-CHILI 200G Z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-</v>
      </c>
      <c r="I730" s="14">
        <f>_xlfn.ISOWEEKNUM(C730)</f>
        <v>41</v>
      </c>
      <c r="J730" s="11" t="str">
        <f>"Produkte"</f>
        <v>Produkte</v>
      </c>
      <c r="K730" s="11" t="str">
        <f>"BUs"</f>
        <v>BUs</v>
      </c>
      <c r="L730" s="11" t="str">
        <f>"Symptome"</f>
        <v>Symptome</v>
      </c>
      <c r="M730" s="11">
        <f>IFERROR(VLOOKUP(Tabelle3[[#This Row],[Artikelnr.]],Kennzahlen!S:U,3,FALSE)*Tabelle3[[#This Row],[Menge]],"0")</f>
        <v>59.389199999999995</v>
      </c>
      <c r="N730" s="14" t="str">
        <f>Eintragen!A730</f>
        <v>Verkauf</v>
      </c>
      <c r="O730" s="16">
        <f>Eintragen!B730</f>
        <v>49500213</v>
      </c>
      <c r="P730" s="15">
        <f>Eintragen!D730</f>
        <v>62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Verkauf</v>
      </c>
      <c r="B731" s="12">
        <f>Eintragen!C731</f>
        <v>166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RW-NUSS 200G ZI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>_xlfn.ISOWEEKNUM(C731)</f>
        <v>37</v>
      </c>
      <c r="J731" s="11" t="str">
        <f>"Produkte"</f>
        <v>Produkte</v>
      </c>
      <c r="K731" s="11" t="str">
        <f>"BUs"</f>
        <v>BUs</v>
      </c>
      <c r="L731" s="11" t="str">
        <f>"Symptome"</f>
        <v>Symptome</v>
      </c>
      <c r="M731" s="11">
        <f>IFERROR(VLOOKUP(Tabelle3[[#This Row],[Artikelnr.]],Kennzahlen!S:U,3,FALSE)*Tabelle3[[#This Row],[Menge]],"0")</f>
        <v>60.855599999999995</v>
      </c>
      <c r="N731" s="14" t="str">
        <f>Eintragen!A731</f>
        <v>Verkauf</v>
      </c>
      <c r="O731" s="16">
        <f>Eintragen!B731</f>
        <v>49500214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Verkauf</v>
      </c>
      <c r="B732" s="12">
        <f>Eintragen!C732</f>
        <v>38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>_xlfn.ISOWEEKNUM(C732)</f>
        <v>37</v>
      </c>
      <c r="J732" s="11" t="str">
        <f>"Produkte"</f>
        <v>Produkte</v>
      </c>
      <c r="K732" s="11" t="str">
        <f>"BUs"</f>
        <v>BUs</v>
      </c>
      <c r="L732" s="11" t="str">
        <f>"Symptome"</f>
        <v>Symptome</v>
      </c>
      <c r="M732" s="11">
        <f>IFERROR(VLOOKUP(Tabelle3[[#This Row],[Artikelnr.]],Kennzahlen!S:U,3,FALSE)*Tabelle3[[#This Row],[Menge]],"0")</f>
        <v>13.9308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Verkauf</v>
      </c>
      <c r="B733" s="12">
        <f>Eintragen!C733</f>
        <v>79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GRW-KRÄU 200G Z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>_xlfn.ISOWEEKNUM(C733)</f>
        <v>37</v>
      </c>
      <c r="J733" s="11" t="str">
        <f>"Produkte"</f>
        <v>Produkte</v>
      </c>
      <c r="K733" s="11" t="str">
        <f>"BUs"</f>
        <v>BUs</v>
      </c>
      <c r="L733" s="11" t="str">
        <f>"Symptome"</f>
        <v>Symptome</v>
      </c>
      <c r="M733" s="11">
        <f>IFERROR(VLOOKUP(Tabelle3[[#This Row],[Artikelnr.]],Kennzahlen!S:U,3,FALSE)*Tabelle3[[#This Row],[Menge]],"0")</f>
        <v>28.961399999999998</v>
      </c>
      <c r="N733" s="14" t="str">
        <f>Eintragen!A733</f>
        <v>Verkauf</v>
      </c>
      <c r="O733" s="16">
        <f>Eintragen!B733</f>
        <v>49500215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Verkauf</v>
      </c>
      <c r="B734" s="12">
        <f>Eintragen!C734</f>
        <v>239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>_xlfn.ISOWEEKNUM(C734)</f>
        <v>37</v>
      </c>
      <c r="J734" s="11" t="str">
        <f>"Produkte"</f>
        <v>Produkte</v>
      </c>
      <c r="K734" s="11" t="str">
        <f>"BUs"</f>
        <v>BUs</v>
      </c>
      <c r="L734" s="11" t="str">
        <f>"Symptome"</f>
        <v>Symptome</v>
      </c>
      <c r="M734" s="11">
        <f>IFERROR(VLOOKUP(Tabelle3[[#This Row],[Artikelnr.]],Kennzahlen!S:U,3,FALSE)*Tabelle3[[#This Row],[Menge]],"0")</f>
        <v>101.95739999999999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Verkauf</v>
      </c>
      <c r="B735" s="12">
        <f>Eintragen!C735</f>
        <v>347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RW-CHILI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>_xlfn.ISOWEEKNUM(C735)</f>
        <v>37</v>
      </c>
      <c r="J735" s="11" t="str">
        <f>"Produkte"</f>
        <v>Produkte</v>
      </c>
      <c r="K735" s="11" t="str">
        <f>"BUs"</f>
        <v>BUs</v>
      </c>
      <c r="L735" s="11" t="str">
        <f>"Symptome"</f>
        <v>Symptome</v>
      </c>
      <c r="M735" s="11">
        <f>IFERROR(VLOOKUP(Tabelle3[[#This Row],[Artikelnr.]],Kennzahlen!S:U,3,FALSE)*Tabelle3[[#This Row],[Menge]],"0")</f>
        <v>148.03019999999998</v>
      </c>
      <c r="N735" s="14" t="str">
        <f>Eintragen!A735</f>
        <v>Verkauf</v>
      </c>
      <c r="O735" s="16">
        <f>Eintragen!B735</f>
        <v>49500216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Verkauf</v>
      </c>
      <c r="B736" s="12">
        <f>Eintragen!C736</f>
        <v>138</v>
      </c>
      <c r="C736" s="13">
        <f>Tabelle1[[#This Row],[Datum]]</f>
        <v>44454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6" s="14" t="str">
        <f>IFERROR(VLOOKUP(Tabelle3[[#This Row],[Artikelnr.]],Artikel!A:C,3,FALSE),Tabelle3[[#This Row],[Artikelnr.]])</f>
        <v>RÄU-END GRW-KRÄU 320G E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keinen Abnehmer</v>
      </c>
      <c r="H736" s="11" t="str">
        <f>IF(ISBLANK(Tabelle1[[#This Row],[noch genauer]]),"-",Tabelle1[[#This Row],[noch genauer]])</f>
        <v>keinen Abnehmer</v>
      </c>
      <c r="I736" s="14">
        <f>_xlfn.ISOWEEKNUM(C736)</f>
        <v>37</v>
      </c>
      <c r="J736" s="11" t="str">
        <f>"Produkte"</f>
        <v>Produkte</v>
      </c>
      <c r="K736" s="11" t="str">
        <f>"BUs"</f>
        <v>BUs</v>
      </c>
      <c r="L736" s="11" t="str">
        <f>"Symptome"</f>
        <v>Symptome</v>
      </c>
      <c r="M736" s="11">
        <f>IFERROR(VLOOKUP(Tabelle3[[#This Row],[Artikelnr.]],Kennzahlen!S:U,3,FALSE)*Tabelle3[[#This Row],[Menge]],"0")</f>
        <v>58.870799999999996</v>
      </c>
      <c r="N736" s="14" t="str">
        <f>Eintragen!A736</f>
        <v>Verkauf</v>
      </c>
      <c r="O736" s="16">
        <f>Eintragen!B736</f>
        <v>49500218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BU3</v>
      </c>
      <c r="B737" s="12">
        <f>Eintragen!C737</f>
        <v>45</v>
      </c>
      <c r="C737" s="13">
        <f>Tabelle1[[#This Row],[Datum]]</f>
        <v>44427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Schimmel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höhere Produktion an Abschnitten als Einsatz im Rework</v>
      </c>
      <c r="I737" s="14">
        <f>_xlfn.ISOWEEKNUM(C737)</f>
        <v>33</v>
      </c>
      <c r="J737" s="11" t="str">
        <f>"Produkte"</f>
        <v>Produkte</v>
      </c>
      <c r="K737" s="11" t="str">
        <f>"BUs"</f>
        <v>BUs</v>
      </c>
      <c r="L737" s="11" t="str">
        <f>"Symptome"</f>
        <v>Symptome</v>
      </c>
      <c r="M737" s="11">
        <f>IFERROR(VLOOKUP(Tabelle3[[#This Row],[Artikelnr.]],Kennzahlen!S:U,3,FALSE)*Tabelle3[[#This Row],[Menge]],"0")</f>
        <v>23.13</v>
      </c>
      <c r="N737" s="14" t="str">
        <f>Eintragen!A737</f>
        <v>L1</v>
      </c>
      <c r="O737" s="16">
        <f>Eintragen!B737</f>
        <v>49900001</v>
      </c>
      <c r="P737" s="15">
        <f>Eintragen!D737</f>
        <v>12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BU3</v>
      </c>
      <c r="B738" s="12">
        <f>Eintragen!C738</f>
        <v>606</v>
      </c>
      <c r="C738" s="13">
        <f>Tabelle1[[#This Row],[Datum]]</f>
        <v>44449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>_xlfn.ISOWEEKNUM(C738)</f>
        <v>36</v>
      </c>
      <c r="J738" s="11" t="str">
        <f>"Produkte"</f>
        <v>Produkte</v>
      </c>
      <c r="K738" s="11" t="str">
        <f>"BUs"</f>
        <v>BUs</v>
      </c>
      <c r="L738" s="11" t="str">
        <f>"Symptome"</f>
        <v>Symptome</v>
      </c>
      <c r="M738" s="11">
        <f>IFERROR(VLOOKUP(Tabelle3[[#This Row],[Artikelnr.]],Kennzahlen!S:U,3,FALSE)*Tabelle3[[#This Row],[Menge]],"0")</f>
        <v>311.48399999999998</v>
      </c>
      <c r="N738" s="14" t="str">
        <f>Eintragen!A738</f>
        <v>L1</v>
      </c>
      <c r="O738" s="16">
        <f>Eintragen!B738</f>
        <v>49900001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BU3</v>
      </c>
      <c r="B739" s="12">
        <f>Eintragen!C739</f>
        <v>253</v>
      </c>
      <c r="C739" s="13">
        <f>Tabelle1[[#This Row],[Datum]]</f>
        <v>44481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9" s="14" t="str">
        <f>IFERROR(VLOOKUP(Tabelle3[[#This Row],[Artikelnr.]],Artikel!A:C,3,FALSE),Tabelle3[[#This Row],[Artikelnr.]])</f>
        <v>VOS VEG-SCH-MILD-VAKU</v>
      </c>
      <c r="F739" s="11" t="str">
        <f>VLOOKUP(Eintragen!D739,'Liste Gründe'!A:D,2,FALSE)</f>
        <v>Schimmel</v>
      </c>
      <c r="G739" s="13" t="str">
        <f>IF(ISBLANK(Eintragen!F739),VLOOKUP(Tabelle3[[#This Row],[Grund Ziffer]],'Liste Gründe'!A:D,3,FALSE),Eintragen!F739)</f>
        <v>Schimmel</v>
      </c>
      <c r="H739" s="11" t="str">
        <f>IF(ISBLANK(Tabelle1[[#This Row],[noch genauer]]),"-",Tabelle1[[#This Row],[noch genauer]])</f>
        <v>-</v>
      </c>
      <c r="I739" s="14">
        <f>_xlfn.ISOWEEKNUM(C739)</f>
        <v>41</v>
      </c>
      <c r="J739" s="11" t="str">
        <f>"Produkte"</f>
        <v>Produkte</v>
      </c>
      <c r="K739" s="11" t="str">
        <f>"BUs"</f>
        <v>BUs</v>
      </c>
      <c r="L739" s="11" t="str">
        <f>"Symptome"</f>
        <v>Symptome</v>
      </c>
      <c r="M739" s="11">
        <f>IFERROR(VLOOKUP(Tabelle3[[#This Row],[Artikelnr.]],Kennzahlen!S:U,3,FALSE)*Tabelle3[[#This Row],[Menge]],"0")</f>
        <v>130.042</v>
      </c>
      <c r="N739" s="14" t="str">
        <f>Eintragen!A739</f>
        <v>bu3</v>
      </c>
      <c r="O739" s="16">
        <f>Eintragen!B739</f>
        <v>49900001</v>
      </c>
      <c r="P739" s="15">
        <f>Eintragen!D739</f>
        <v>12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höhere Produktion an Abschnitten als Einsatz im Rework</v>
      </c>
      <c r="I740" s="14">
        <f>_xlfn.ISOWEEKNUM(C740)</f>
        <v>33</v>
      </c>
      <c r="J740" s="11" t="str">
        <f>"Produkte"</f>
        <v>Produkte</v>
      </c>
      <c r="K740" s="11" t="str">
        <f>"BUs"</f>
        <v>BUs</v>
      </c>
      <c r="L740" s="11" t="str">
        <f>"Symptome"</f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BU3</v>
      </c>
      <c r="B741" s="12">
        <f>Eintragen!C741</f>
        <v>450</v>
      </c>
      <c r="C741" s="13">
        <f>Tabelle1[[#This Row],[Datum]]</f>
        <v>44433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Rest</v>
      </c>
      <c r="G741" s="13" t="str">
        <f>IF(ISBLANK(Eintragen!F741),VLOOKUP(Tabelle3[[#This Row],[Grund Ziffer]],'Liste Gründe'!A:D,3,FALSE),Eintragen!F741)</f>
        <v>Fremdkörper</v>
      </c>
      <c r="H741" s="11" t="str">
        <f>IF(ISBLANK(Tabelle1[[#This Row],[noch genauer]]),"-",Tabelle1[[#This Row],[noch genauer]])</f>
        <v>Schmutz</v>
      </c>
      <c r="I741" s="14">
        <f>_xlfn.ISOWEEKNUM(C741)</f>
        <v>34</v>
      </c>
      <c r="J741" s="11" t="str">
        <f>"Produkte"</f>
        <v>Produkte</v>
      </c>
      <c r="K741" s="11" t="str">
        <f>"BUs"</f>
        <v>BUs</v>
      </c>
      <c r="L741" s="11" t="str">
        <f>"Symptome"</f>
        <v>Symptome</v>
      </c>
      <c r="M741" s="11">
        <f>IFERROR(VLOOKUP(Tabelle3[[#This Row],[Artikelnr.]],Kennzahlen!S:U,3,FALSE)*Tabelle3[[#This Row],[Menge]],"0")</f>
        <v>231.3</v>
      </c>
      <c r="N741" s="14" t="str">
        <f>Eintragen!A741</f>
        <v>L1</v>
      </c>
      <c r="O741" s="16">
        <f>Eintragen!B741</f>
        <v>49900002</v>
      </c>
      <c r="P741" s="15">
        <f>Eintragen!D741</f>
        <v>22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BU3</v>
      </c>
      <c r="B742" s="12">
        <f>Eintragen!C742</f>
        <v>290</v>
      </c>
      <c r="C742" s="13">
        <f>Tabelle1[[#This Row],[Datum]]</f>
        <v>44432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Schimmel</v>
      </c>
      <c r="G742" s="13" t="str">
        <f>IF(ISBLANK(Eintragen!F742),VLOOKUP(Tabelle3[[#This Row],[Grund Ziffer]],'Liste Gründe'!A:D,3,FALSE),Eintragen!F742)</f>
        <v>VOS &gt; Einsatz</v>
      </c>
      <c r="H742" s="11" t="str">
        <f>IF(ISBLANK(Tabelle1[[#This Row],[noch genauer]]),"-",Tabelle1[[#This Row],[noch genauer]])</f>
        <v>VOS &gt; Einsatz</v>
      </c>
      <c r="I742" s="14">
        <f>_xlfn.ISOWEEKNUM(C742)</f>
        <v>34</v>
      </c>
      <c r="J742" s="11" t="str">
        <f>"Produkte"</f>
        <v>Produkte</v>
      </c>
      <c r="K742" s="11" t="str">
        <f>"BUs"</f>
        <v>BUs</v>
      </c>
      <c r="L742" s="11" t="str">
        <f>"Symptome"</f>
        <v>Symptome</v>
      </c>
      <c r="M742" s="11">
        <f>IFERROR(VLOOKUP(Tabelle3[[#This Row],[Artikelnr.]],Kennzahlen!S:U,3,FALSE)*Tabelle3[[#This Row],[Menge]],"0")</f>
        <v>149.06</v>
      </c>
      <c r="N742" s="14" t="str">
        <f>Eintragen!A742</f>
        <v>L1</v>
      </c>
      <c r="O742" s="16">
        <f>Eintragen!B742</f>
        <v>49900002</v>
      </c>
      <c r="P742" s="15">
        <f>Eintragen!D742</f>
        <v>12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BU3</v>
      </c>
      <c r="B743" s="12">
        <f>Eintragen!C743</f>
        <v>2613</v>
      </c>
      <c r="C743" s="13">
        <f>Tabelle1[[#This Row],[Datum]]</f>
        <v>44449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VOS &gt; Einsatz</v>
      </c>
      <c r="H743" s="11" t="str">
        <f>IF(ISBLANK(Tabelle1[[#This Row],[noch genauer]]),"-",Tabelle1[[#This Row],[noch genauer]])</f>
        <v>-</v>
      </c>
      <c r="I743" s="14">
        <f>_xlfn.ISOWEEKNUM(C743)</f>
        <v>36</v>
      </c>
      <c r="J743" s="11" t="str">
        <f>"Produkte"</f>
        <v>Produkte</v>
      </c>
      <c r="K743" s="11" t="str">
        <f>"BUs"</f>
        <v>BUs</v>
      </c>
      <c r="L743" s="11" t="str">
        <f>"Symptome"</f>
        <v>Symptome</v>
      </c>
      <c r="M743" s="11">
        <f>IFERROR(VLOOKUP(Tabelle3[[#This Row],[Artikelnr.]],Kennzahlen!S:U,3,FALSE)*Tabelle3[[#This Row],[Menge]],"0")</f>
        <v>1343.0820000000001</v>
      </c>
      <c r="N743" s="14" t="str">
        <f>Eintragen!A743</f>
        <v>L1</v>
      </c>
      <c r="O743" s="16">
        <f>Eintragen!B743</f>
        <v>49900002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11</v>
      </c>
      <c r="C744" s="13">
        <f>Tabelle1[[#This Row],[Datum]]</f>
        <v>44433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Fremdkörper</v>
      </c>
      <c r="H744" s="11" t="str">
        <f>IF(ISBLANK(Tabelle1[[#This Row],[noch genauer]]),"-",Tabelle1[[#This Row],[noch genauer]])</f>
        <v>Schmutz</v>
      </c>
      <c r="I744" s="14">
        <f>_xlfn.ISOWEEKNUM(C744)</f>
        <v>34</v>
      </c>
      <c r="J744" s="11" t="str">
        <f>"Produkte"</f>
        <v>Produkte</v>
      </c>
      <c r="K744" s="11" t="str">
        <f>"BUs"</f>
        <v>BUs</v>
      </c>
      <c r="L744" s="11" t="str">
        <f>"Symptome"</f>
        <v>Symptome</v>
      </c>
      <c r="M744" s="11">
        <f>IFERROR(VLOOKUP(Tabelle3[[#This Row],[Artikelnr.]],Kennzahlen!S:U,3,FALSE)*Tabelle3[[#This Row],[Menge]],"0")</f>
        <v>5.6539999999999999</v>
      </c>
      <c r="N744" s="14" t="str">
        <f>Eintragen!A744</f>
        <v>L1</v>
      </c>
      <c r="O744" s="16">
        <f>Eintragen!B744</f>
        <v>49900002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Schimmel</v>
      </c>
      <c r="H745" s="11" t="str">
        <f>IF(ISBLANK(Tabelle1[[#This Row],[noch genauer]]),"-",Tabelle1[[#This Row],[noch genauer]])</f>
        <v>-</v>
      </c>
      <c r="I745" s="14">
        <f>_xlfn.ISOWEEKNUM(C745)</f>
        <v>41</v>
      </c>
      <c r="J745" s="11" t="str">
        <f>"Produkte"</f>
        <v>Produkte</v>
      </c>
      <c r="K745" s="11" t="str">
        <f>"BUs"</f>
        <v>BUs</v>
      </c>
      <c r="L745" s="11" t="str">
        <f>"Symptome"</f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BU1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Schimmel</v>
      </c>
      <c r="H746" s="11" t="str">
        <f>IF(ISBLANK(Tabelle1[[#This Row],[noch genauer]]),"-",Tabelle1[[#This Row],[noch genauer]])</f>
        <v>-</v>
      </c>
      <c r="I746" s="14">
        <f>_xlfn.ISOWEEKNUM(C746)</f>
        <v>41</v>
      </c>
      <c r="J746" s="11" t="str">
        <f>"Produkte"</f>
        <v>Produkte</v>
      </c>
      <c r="K746" s="11" t="str">
        <f>"BUs"</f>
        <v>BUs</v>
      </c>
      <c r="L746" s="11" t="str">
        <f>"Symptome"</f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RWV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>_xlfn.ISOWEEKNUM(C747)</f>
        <v>33</v>
      </c>
      <c r="J747" s="11" t="str">
        <f>"Produkte"</f>
        <v>Produkte</v>
      </c>
      <c r="K747" s="11" t="str">
        <f>"BUs"</f>
        <v>BUs</v>
      </c>
      <c r="L747" s="11" t="str">
        <f>"Symptome"</f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>_xlfn.ISOWEEKNUM(C748)</f>
        <v>42</v>
      </c>
      <c r="J748" s="11" t="str">
        <f>"Produkte"</f>
        <v>Produkte</v>
      </c>
      <c r="K748" s="11" t="str">
        <f>"BUs"</f>
        <v>BUs</v>
      </c>
      <c r="L748" s="11" t="str">
        <f>"Symptome"</f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>_xlfn.ISOWEEKNUM(C749)</f>
        <v>42</v>
      </c>
      <c r="J749" s="11" t="str">
        <f>"Produkte"</f>
        <v>Produkte</v>
      </c>
      <c r="K749" s="11" t="str">
        <f>"BUs"</f>
        <v>BUs</v>
      </c>
      <c r="L749" s="11" t="str">
        <f>"Symptome"</f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>_xlfn.ISOWEEKNUM(C750)</f>
        <v>36</v>
      </c>
      <c r="J750" s="11" t="str">
        <f>"Produkte"</f>
        <v>Produkte</v>
      </c>
      <c r="K750" s="11" t="str">
        <f>"BUs"</f>
        <v>BUs</v>
      </c>
      <c r="L750" s="11" t="str">
        <f>"Symptome"</f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>_xlfn.ISOWEEKNUM(C751)</f>
        <v>38</v>
      </c>
      <c r="J751" s="11" t="str">
        <f>"Produkte"</f>
        <v>Produkte</v>
      </c>
      <c r="K751" s="11" t="str">
        <f>"BUs"</f>
        <v>BUs</v>
      </c>
      <c r="L751" s="11" t="str">
        <f>"Symptome"</f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Schimmel</v>
      </c>
      <c r="H752" s="11" t="str">
        <f>IF(ISBLANK(Tabelle1[[#This Row],[noch genauer]]),"-",Tabelle1[[#This Row],[noch genauer]])</f>
        <v>-</v>
      </c>
      <c r="I752" s="14">
        <f>_xlfn.ISOWEEKNUM(C752)</f>
        <v>41</v>
      </c>
      <c r="J752" s="11" t="str">
        <f>"Produkte"</f>
        <v>Produkte</v>
      </c>
      <c r="K752" s="11" t="str">
        <f>"BUs"</f>
        <v>BUs</v>
      </c>
      <c r="L752" s="11" t="str">
        <f>"Symptome"</f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e">
        <f>VLOOKUP(N753,'Linien - BU'!A:B,2,FALSE)</f>
        <v>#N/A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>_xlfn.ISOWEEKNUM(C753)</f>
        <v>43</v>
      </c>
      <c r="J753" s="11" t="str">
        <f>"Produkte"</f>
        <v>Produkte</v>
      </c>
      <c r="K753" s="11" t="str">
        <f>"BUs"</f>
        <v>BUs</v>
      </c>
      <c r="L753" s="11" t="str">
        <f>"Symptome"</f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>_xlfn.ISOWEEKNUM(C754)</f>
        <v>42</v>
      </c>
      <c r="J754" s="11" t="str">
        <f>"Produkte"</f>
        <v>Produkte</v>
      </c>
      <c r="K754" s="11" t="str">
        <f>"BUs"</f>
        <v>BUs</v>
      </c>
      <c r="L754" s="11" t="str">
        <f>"Symptome"</f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>_xlfn.ISOWEEKNUM(C755)</f>
        <v>40</v>
      </c>
      <c r="J755" s="11" t="str">
        <f>"Produkte"</f>
        <v>Produkte</v>
      </c>
      <c r="K755" s="11" t="str">
        <f>"BUs"</f>
        <v>BUs</v>
      </c>
      <c r="L755" s="11" t="str">
        <f>"Symptome"</f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>_xlfn.ISOWEEKNUM(C756)</f>
        <v>41</v>
      </c>
      <c r="J756" s="11" t="str">
        <f>"Produkte"</f>
        <v>Produkte</v>
      </c>
      <c r="K756" s="11" t="str">
        <f>"BUs"</f>
        <v>BUs</v>
      </c>
      <c r="L756" s="11" t="str">
        <f>"Symptome"</f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>_xlfn.ISOWEEKNUM(C757)</f>
        <v>42</v>
      </c>
      <c r="J757" s="11" t="str">
        <f>"Produkte"</f>
        <v>Produkte</v>
      </c>
      <c r="K757" s="11" t="str">
        <f>"BUs"</f>
        <v>BUs</v>
      </c>
      <c r="L757" s="11" t="str">
        <f>"Symptome"</f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Rest</v>
      </c>
      <c r="B758" s="12">
        <f>Eintragen!C758</f>
        <v>53</v>
      </c>
      <c r="C758" s="13">
        <f>Tabelle1[[#This Row],[Datum]]</f>
        <v>44483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Qualitätssicherung</v>
      </c>
      <c r="G758" s="13" t="str">
        <f>IF(ISBLANK(Eintragen!F758),VLOOKUP(Tabelle3[[#This Row],[Grund Ziffer]],'Liste Gründe'!A:D,3,FALSE),Eintragen!F758)</f>
        <v>Rückstellproben</v>
      </c>
      <c r="H758" s="11" t="str">
        <f>IF(ISBLANK(Tabelle1[[#This Row],[noch genauer]]),"-",Tabelle1[[#This Row],[noch genauer]])</f>
        <v>-</v>
      </c>
      <c r="I758" s="14">
        <f>_xlfn.ISOWEEKNUM(C758)</f>
        <v>41</v>
      </c>
      <c r="J758" s="11" t="str">
        <f>"Produkte"</f>
        <v>Produkte</v>
      </c>
      <c r="K758" s="11" t="str">
        <f>"BUs"</f>
        <v>BUs</v>
      </c>
      <c r="L758" s="11" t="str">
        <f>"Symptome"</f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Labor</v>
      </c>
      <c r="O758" s="16" t="str">
        <f>Eintragen!B758</f>
        <v>-</v>
      </c>
      <c r="P758" s="15">
        <f>Eintragen!D758</f>
        <v>70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BU3</v>
      </c>
      <c r="B759" s="12">
        <f>Eintragen!C759</f>
        <v>25</v>
      </c>
      <c r="C759" s="13">
        <f>Tabelle1[[#This Row],[Datum]]</f>
        <v>44483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Linienbezogen</v>
      </c>
      <c r="G759" s="13" t="str">
        <f>IF(ISBLANK(Eintragen!F759),VLOOKUP(Tabelle3[[#This Row],[Grund Ziffer]],'Liste Gründe'!A:D,3,FALSE),Eintragen!F759)</f>
        <v>Maschinenabfall</v>
      </c>
      <c r="H759" s="11" t="str">
        <f>IF(ISBLANK(Tabelle1[[#This Row],[noch genauer]]),"-",Tabelle1[[#This Row],[noch genauer]])</f>
        <v>-</v>
      </c>
      <c r="I759" s="14">
        <f>_xlfn.ISOWEEKNUM(C759)</f>
        <v>41</v>
      </c>
      <c r="J759" s="11" t="str">
        <f>"Produkte"</f>
        <v>Produkte</v>
      </c>
      <c r="K759" s="11" t="str">
        <f>"BUs"</f>
        <v>BUs</v>
      </c>
      <c r="L759" s="11" t="str">
        <f>"Symptome"</f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L1</v>
      </c>
      <c r="O759" s="16" t="str">
        <f>Eintragen!B759</f>
        <v>-</v>
      </c>
      <c r="P759" s="15">
        <f>Eintragen!D759</f>
        <v>30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Rest</v>
      </c>
      <c r="B760" s="12">
        <f>Eintragen!C760</f>
        <v>47</v>
      </c>
      <c r="C760" s="13">
        <f>Tabelle1[[#This Row],[Datum]]</f>
        <v>44483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Qualitätssicherung</v>
      </c>
      <c r="G760" s="13" t="str">
        <f>IF(ISBLANK(Eintragen!F760),VLOOKUP(Tabelle3[[#This Row],[Grund Ziffer]],'Liste Gründe'!A:D,3,FALSE),Eintragen!F760)</f>
        <v>Rückstellproben</v>
      </c>
      <c r="H760" s="11" t="str">
        <f>IF(ISBLANK(Tabelle1[[#This Row],[noch genauer]]),"-",Tabelle1[[#This Row],[noch genauer]])</f>
        <v>-</v>
      </c>
      <c r="I760" s="14">
        <f>_xlfn.ISOWEEKNUM(C760)</f>
        <v>41</v>
      </c>
      <c r="J760" s="11" t="str">
        <f>"Produkte"</f>
        <v>Produkte</v>
      </c>
      <c r="K760" s="11" t="str">
        <f>"BUs"</f>
        <v>BUs</v>
      </c>
      <c r="L760" s="11" t="str">
        <f>"Symptome"</f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Labor</v>
      </c>
      <c r="O760" s="16" t="str">
        <f>Eintragen!B760</f>
        <v>-</v>
      </c>
      <c r="P760" s="15">
        <f>Eintragen!D760</f>
        <v>70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9.5</v>
      </c>
      <c r="C761" s="13">
        <f>Tabelle1[[#This Row],[Datum]]</f>
        <v>44483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-</v>
      </c>
      <c r="I761" s="14">
        <f>_xlfn.ISOWEEKNUM(C761)</f>
        <v>41</v>
      </c>
      <c r="J761" s="11" t="str">
        <f>"Produkte"</f>
        <v>Produkte</v>
      </c>
      <c r="K761" s="11" t="str">
        <f>"BUs"</f>
        <v>BUs</v>
      </c>
      <c r="L761" s="11" t="str">
        <f>"Symptome"</f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QM</v>
      </c>
      <c r="O761" s="16" t="str">
        <f>Eintragen!B761</f>
        <v>-</v>
      </c>
      <c r="P761" s="15">
        <f>Eintragen!D761</f>
        <v>74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Rest</v>
      </c>
      <c r="B762" s="12">
        <f>Eintragen!C762</f>
        <v>57</v>
      </c>
      <c r="C762" s="13">
        <f>Tabelle1[[#This Row],[Datum]]</f>
        <v>44483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Qualitätssicherung</v>
      </c>
      <c r="G762" s="13" t="str">
        <f>IF(ISBLANK(Eintragen!F762),VLOOKUP(Tabelle3[[#This Row],[Grund Ziffer]],'Liste Gründe'!A:D,3,FALSE),Eintragen!F762)</f>
        <v>Einwaage</v>
      </c>
      <c r="H762" s="11" t="str">
        <f>IF(ISBLANK(Tabelle1[[#This Row],[noch genauer]]),"-",Tabelle1[[#This Row],[noch genauer]])</f>
        <v>-</v>
      </c>
      <c r="I762" s="14">
        <f>_xlfn.ISOWEEKNUM(C762)</f>
        <v>41</v>
      </c>
      <c r="J762" s="11" t="str">
        <f>"Produkte"</f>
        <v>Produkte</v>
      </c>
      <c r="K762" s="11" t="str">
        <f>"BUs"</f>
        <v>BUs</v>
      </c>
      <c r="L762" s="11" t="str">
        <f>"Symptome"</f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Labor</v>
      </c>
      <c r="O762" s="16" t="str">
        <f>Eintragen!B762</f>
        <v>-</v>
      </c>
      <c r="P762" s="15">
        <f>Eintragen!D762</f>
        <v>71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Rest</v>
      </c>
      <c r="B763" s="12">
        <f>Eintragen!C763</f>
        <v>2.2000000000000002</v>
      </c>
      <c r="C763" s="13">
        <f>Tabelle1[[#This Row],[Datum]]</f>
        <v>44483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3" s="14" t="str">
        <f>IFERROR(VLOOKUP(Tabelle3[[#This Row],[Artikelnr.]],Artikel!A:C,3,FALSE),Tabelle3[[#This Row],[Artikelnr.]])</f>
        <v>-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Sensorik</v>
      </c>
      <c r="H763" s="11" t="str">
        <f>IF(ISBLANK(Tabelle1[[#This Row],[noch genauer]]),"-",Tabelle1[[#This Row],[noch genauer]])</f>
        <v>-</v>
      </c>
      <c r="I763" s="14">
        <f>_xlfn.ISOWEEKNUM(C763)</f>
        <v>41</v>
      </c>
      <c r="J763" s="11" t="str">
        <f>"Produkte"</f>
        <v>Produkte</v>
      </c>
      <c r="K763" s="11" t="str">
        <f>"BUs"</f>
        <v>BUs</v>
      </c>
      <c r="L763" s="11" t="str">
        <f>"Symptome"</f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-</v>
      </c>
      <c r="P763" s="15">
        <f>Eintragen!D763</f>
        <v>74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4.5</v>
      </c>
      <c r="C764" s="13">
        <f>Tabelle1[[#This Row],[Datum]]</f>
        <v>44484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>_xlfn.ISOWEEKNUM(C764)</f>
        <v>41</v>
      </c>
      <c r="J764" s="11" t="str">
        <f>"Produkte"</f>
        <v>Produkte</v>
      </c>
      <c r="K764" s="11" t="str">
        <f>"BUs"</f>
        <v>BUs</v>
      </c>
      <c r="L764" s="11" t="str">
        <f>"Symptome"</f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Bu3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40</v>
      </c>
      <c r="C765" s="13">
        <f>Tabelle1[[#This Row],[Datum]]</f>
        <v>44484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5" s="14" t="str">
        <f>IFERROR(VLOOKUP(Tabelle3[[#This Row],[Artikelnr.]],Artikel!A:C,3,FALSE),Tabelle3[[#This Row],[Artikelnr.]])</f>
        <v>-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Maschinenabfall</v>
      </c>
      <c r="H765" s="11" t="str">
        <f>IF(ISBLANK(Tabelle1[[#This Row],[noch genauer]]),"-",Tabelle1[[#This Row],[noch genauer]])</f>
        <v>-</v>
      </c>
      <c r="I765" s="14">
        <f>_xlfn.ISOWEEKNUM(C765)</f>
        <v>41</v>
      </c>
      <c r="J765" s="11" t="str">
        <f>"Produkte"</f>
        <v>Produkte</v>
      </c>
      <c r="K765" s="11" t="str">
        <f>"BUs"</f>
        <v>BUs</v>
      </c>
      <c r="L765" s="11" t="str">
        <f>"Symptome"</f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L1</v>
      </c>
      <c r="O765" s="16" t="str">
        <f>Eintragen!B765</f>
        <v>-</v>
      </c>
      <c r="P765" s="15">
        <f>Eintragen!D765</f>
        <v>30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BU4</v>
      </c>
      <c r="B766" s="12">
        <f>Eintragen!C766</f>
        <v>35</v>
      </c>
      <c r="C766" s="13">
        <f>Tabelle1[[#This Row],[Datum]]</f>
        <v>44484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Linienbezogen</v>
      </c>
      <c r="G766" s="13" t="str">
        <f>IF(ISBLANK(Eintragen!F766),VLOOKUP(Tabelle3[[#This Row],[Grund Ziffer]],'Liste Gründe'!A:D,3,FALSE),Eintragen!F766)</f>
        <v>Maschinenabfall</v>
      </c>
      <c r="H766" s="11" t="str">
        <f>IF(ISBLANK(Tabelle1[[#This Row],[noch genauer]]),"-",Tabelle1[[#This Row],[noch genauer]])</f>
        <v>-</v>
      </c>
      <c r="I766" s="14">
        <f>_xlfn.ISOWEEKNUM(C766)</f>
        <v>41</v>
      </c>
      <c r="J766" s="11" t="str">
        <f>"Produkte"</f>
        <v>Produkte</v>
      </c>
      <c r="K766" s="11" t="str">
        <f>"BUs"</f>
        <v>BUs</v>
      </c>
      <c r="L766" s="11" t="str">
        <f>"Symptome"</f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BU4</v>
      </c>
      <c r="O766" s="16" t="str">
        <f>Eintragen!B766</f>
        <v>-</v>
      </c>
      <c r="P766" s="15">
        <f>Eintragen!D766</f>
        <v>30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BU3</v>
      </c>
      <c r="B767" s="12">
        <f>Eintragen!C767</f>
        <v>8</v>
      </c>
      <c r="C767" s="13">
        <f>Tabelle1[[#This Row],[Datum]]</f>
        <v>44484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7" s="14" t="str">
        <f>IFERROR(VLOOKUP(Tabelle3[[#This Row],[Artikelnr.]],Artikel!A:C,3,FALSE),Tabelle3[[#This Row],[Artikelnr.]])</f>
        <v>-</v>
      </c>
      <c r="F767" s="11" t="str">
        <f>VLOOKUP(Eintragen!D767,'Liste Gründe'!A:D,2,FALSE)</f>
        <v>Linienbezogen</v>
      </c>
      <c r="G767" s="13" t="str">
        <f>IF(ISBLANK(Eintragen!F767),VLOOKUP(Tabelle3[[#This Row],[Grund Ziffer]],'Liste Gründe'!A:D,3,FALSE),Eintragen!F767)</f>
        <v>Maschinenabfall</v>
      </c>
      <c r="H767" s="11" t="str">
        <f>IF(ISBLANK(Tabelle1[[#This Row],[noch genauer]]),"-",Tabelle1[[#This Row],[noch genauer]])</f>
        <v>-</v>
      </c>
      <c r="I767" s="14">
        <f>_xlfn.ISOWEEKNUM(C767)</f>
        <v>41</v>
      </c>
      <c r="J767" s="11" t="str">
        <f>"Produkte"</f>
        <v>Produkte</v>
      </c>
      <c r="K767" s="11" t="str">
        <f>"BUs"</f>
        <v>BUs</v>
      </c>
      <c r="L767" s="11" t="str">
        <f>"Symptome"</f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L35</v>
      </c>
      <c r="O767" s="16" t="str">
        <f>Eintragen!B767</f>
        <v>-</v>
      </c>
      <c r="P767" s="15">
        <f>Eintragen!D767</f>
        <v>30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BU2</v>
      </c>
      <c r="B768" s="12">
        <f>Eintragen!C768</f>
        <v>39</v>
      </c>
      <c r="C768" s="13">
        <f>Tabelle1[[#This Row],[Datum]]</f>
        <v>44484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8" s="14" t="str">
        <f>IFERROR(VLOOKUP(Tabelle3[[#This Row],[Artikelnr.]],Artikel!A:C,3,FALSE),Tabelle3[[#This Row],[Artikelnr.]])</f>
        <v>-</v>
      </c>
      <c r="F768" s="11" t="str">
        <f>VLOOKUP(Eintragen!D768,'Liste Gründe'!A:D,2,FALSE)</f>
        <v>Linienbezogen</v>
      </c>
      <c r="G768" s="13" t="str">
        <f>IF(ISBLANK(Eintragen!F768),VLOOKUP(Tabelle3[[#This Row],[Grund Ziffer]],'Liste Gründe'!A:D,3,FALSE),Eintragen!F768)</f>
        <v>Maschinenabfall</v>
      </c>
      <c r="H768" s="11" t="str">
        <f>IF(ISBLANK(Tabelle1[[#This Row],[noch genauer]]),"-",Tabelle1[[#This Row],[noch genauer]])</f>
        <v>-</v>
      </c>
      <c r="I768" s="14">
        <f>_xlfn.ISOWEEKNUM(C768)</f>
        <v>41</v>
      </c>
      <c r="J768" s="11" t="str">
        <f>"Produkte"</f>
        <v>Produkte</v>
      </c>
      <c r="K768" s="11" t="str">
        <f>"BUs"</f>
        <v>BUs</v>
      </c>
      <c r="L768" s="11" t="str">
        <f>"Symptome"</f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Bu2</v>
      </c>
      <c r="O768" s="16" t="str">
        <f>Eintragen!B768</f>
        <v>-</v>
      </c>
      <c r="P768" s="15">
        <f>Eintragen!D768</f>
        <v>30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Rest</v>
      </c>
      <c r="B769" s="12">
        <f>Eintragen!C769</f>
        <v>8.5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Qualitätssicherung</v>
      </c>
      <c r="G769" s="13" t="str">
        <f>IF(ISBLANK(Eintragen!F769),VLOOKUP(Tabelle3[[#This Row],[Grund Ziffer]],'Liste Gründe'!A:D,3,FALSE),Eintragen!F769)</f>
        <v>Sensorik</v>
      </c>
      <c r="H769" s="11" t="str">
        <f>IF(ISBLANK(Tabelle1[[#This Row],[noch genauer]]),"-",Tabelle1[[#This Row],[noch genauer]])</f>
        <v>-</v>
      </c>
      <c r="I769" s="14">
        <f>_xlfn.ISOWEEKNUM(C769)</f>
        <v>41</v>
      </c>
      <c r="J769" s="11" t="str">
        <f>"Produkte"</f>
        <v>Produkte</v>
      </c>
      <c r="K769" s="11" t="str">
        <f>"BUs"</f>
        <v>BUs</v>
      </c>
      <c r="L769" s="11" t="str">
        <f>"Symptome"</f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QM</v>
      </c>
      <c r="O769" s="16" t="str">
        <f>Eintragen!B769</f>
        <v>-</v>
      </c>
      <c r="P769" s="15">
        <f>Eintragen!D769</f>
        <v>74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Rest</v>
      </c>
      <c r="B770" s="12">
        <f>Eintragen!C770</f>
        <v>6.6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Qualitätssicherung</v>
      </c>
      <c r="G770" s="13" t="str">
        <f>IF(ISBLANK(Eintragen!F770),VLOOKUP(Tabelle3[[#This Row],[Grund Ziffer]],'Liste Gründe'!A:D,3,FALSE),Eintragen!F770)</f>
        <v>Sensorik</v>
      </c>
      <c r="H770" s="11" t="str">
        <f>IF(ISBLANK(Tabelle1[[#This Row],[noch genauer]]),"-",Tabelle1[[#This Row],[noch genauer]])</f>
        <v>-</v>
      </c>
      <c r="I770" s="14">
        <f>_xlfn.ISOWEEKNUM(C770)</f>
        <v>41</v>
      </c>
      <c r="J770" s="11" t="str">
        <f>"Produkte"</f>
        <v>Produkte</v>
      </c>
      <c r="K770" s="11" t="str">
        <f>"BUs"</f>
        <v>BUs</v>
      </c>
      <c r="L770" s="11" t="str">
        <f>"Symptome"</f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Labor</v>
      </c>
      <c r="O770" s="16" t="str">
        <f>Eintragen!B770</f>
        <v>-</v>
      </c>
      <c r="P770" s="15">
        <f>Eintragen!D770</f>
        <v>74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Rest</v>
      </c>
      <c r="B771" s="12">
        <f>Eintragen!C771</f>
        <v>14.5</v>
      </c>
      <c r="C771" s="13">
        <f>Tabelle1[[#This Row],[Datum]]</f>
        <v>44487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Qualitätssicherung</v>
      </c>
      <c r="G771" s="13" t="str">
        <f>IF(ISBLANK(Eintragen!F771),VLOOKUP(Tabelle3[[#This Row],[Grund Ziffer]],'Liste Gründe'!A:D,3,FALSE),Eintragen!F771)</f>
        <v>Laborproben</v>
      </c>
      <c r="H771" s="11" t="str">
        <f>IF(ISBLANK(Tabelle1[[#This Row],[noch genauer]]),"-",Tabelle1[[#This Row],[noch genauer]])</f>
        <v>-</v>
      </c>
      <c r="I771" s="14">
        <f>_xlfn.ISOWEEKNUM(C771)</f>
        <v>42</v>
      </c>
      <c r="J771" s="11" t="str">
        <f>"Produkte"</f>
        <v>Produkte</v>
      </c>
      <c r="K771" s="11" t="str">
        <f>"BUs"</f>
        <v>BUs</v>
      </c>
      <c r="L771" s="11" t="str">
        <f>"Symptome"</f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Labor</v>
      </c>
      <c r="O771" s="16" t="str">
        <f>Eintragen!B771</f>
        <v>-</v>
      </c>
      <c r="P771" s="15">
        <f>Eintragen!D771</f>
        <v>73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BU1</v>
      </c>
      <c r="B772" s="12">
        <f>Eintragen!C772</f>
        <v>54</v>
      </c>
      <c r="C772" s="13">
        <f>Tabelle1[[#This Row],[Datum]]</f>
        <v>44487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>_xlfn.ISOWEEKNUM(C772)</f>
        <v>42</v>
      </c>
      <c r="J772" s="11" t="str">
        <f>"Produkte"</f>
        <v>Produkte</v>
      </c>
      <c r="K772" s="11" t="str">
        <f>"BUs"</f>
        <v>BUs</v>
      </c>
      <c r="L772" s="11" t="str">
        <f>"Symptome"</f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Abfüllung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BU1</v>
      </c>
      <c r="B773" s="12">
        <f>Eintragen!C773</f>
        <v>206</v>
      </c>
      <c r="C773" s="13">
        <f>Tabelle1[[#This Row],[Datum]]</f>
        <v>44487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>_xlfn.ISOWEEKNUM(C773)</f>
        <v>42</v>
      </c>
      <c r="J773" s="11" t="str">
        <f>"Produkte"</f>
        <v>Produkte</v>
      </c>
      <c r="K773" s="11" t="str">
        <f>"BUs"</f>
        <v>BUs</v>
      </c>
      <c r="L773" s="11" t="str">
        <f>"Symptome"</f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Abfüllung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79</v>
      </c>
      <c r="C774" s="13">
        <f>Tabelle1[[#This Row],[Datum]]</f>
        <v>44487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-</v>
      </c>
      <c r="I774" s="14">
        <f>_xlfn.ISOWEEKNUM(C774)</f>
        <v>42</v>
      </c>
      <c r="J774" s="11" t="str">
        <f>"Produkte"</f>
        <v>Produkte</v>
      </c>
      <c r="K774" s="11" t="str">
        <f>"BUs"</f>
        <v>BUs</v>
      </c>
      <c r="L774" s="11" t="str">
        <f>"Symptome"</f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BU3</v>
      </c>
      <c r="O774" s="16" t="str">
        <f>Eintragen!B774</f>
        <v>-</v>
      </c>
      <c r="P774" s="15">
        <f>Eintragen!D774</f>
        <v>30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BU1</v>
      </c>
      <c r="B775" s="12">
        <f>Eintragen!C775</f>
        <v>60</v>
      </c>
      <c r="C775" s="13">
        <f>Tabelle1[[#This Row],[Datum]]</f>
        <v>44487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5" s="14" t="str">
        <f>IFERROR(VLOOKUP(Tabelle3[[#This Row],[Artikelnr.]],Artikel!A:C,3,FALSE),Tabelle3[[#This Row],[Artikelnr.]])</f>
        <v>-</v>
      </c>
      <c r="F775" s="11" t="str">
        <f>VLOOKUP(Eintragen!D775,'Liste Gründe'!A:D,2,FALSE)</f>
        <v>Schimmel</v>
      </c>
      <c r="G775" s="13" t="str">
        <f>IF(ISBLANK(Eintragen!F775),VLOOKUP(Tabelle3[[#This Row],[Grund Ziffer]],'Liste Gründe'!A:D,3,FALSE),Eintragen!F775)</f>
        <v>VOS &gt; Einsatz</v>
      </c>
      <c r="H775" s="11" t="str">
        <f>IF(ISBLANK(Tabelle1[[#This Row],[noch genauer]]),"-",Tabelle1[[#This Row],[noch genauer]])</f>
        <v>-</v>
      </c>
      <c r="I775" s="14">
        <f>_xlfn.ISOWEEKNUM(C775)</f>
        <v>42</v>
      </c>
      <c r="J775" s="11" t="str">
        <f>"Produkte"</f>
        <v>Produkte</v>
      </c>
      <c r="K775" s="11" t="str">
        <f>"BUs"</f>
        <v>BUs</v>
      </c>
      <c r="L775" s="11" t="str">
        <f>"Symptome"</f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Abfüllung</v>
      </c>
      <c r="O775" s="16" t="str">
        <f>Eintragen!B775</f>
        <v>-</v>
      </c>
      <c r="P775" s="15">
        <f>Eintragen!D775</f>
        <v>12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BU3</v>
      </c>
      <c r="B776" s="12">
        <f>Eintragen!C776</f>
        <v>64</v>
      </c>
      <c r="C776" s="13">
        <f>Tabelle1[[#This Row],[Datum]]</f>
        <v>44487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-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gemischtes Produkt</v>
      </c>
      <c r="H776" s="11" t="str">
        <f>IF(ISBLANK(Tabelle1[[#This Row],[noch genauer]]),"-",Tabelle1[[#This Row],[noch genauer]])</f>
        <v>-</v>
      </c>
      <c r="I776" s="14">
        <f>_xlfn.ISOWEEKNUM(C776)</f>
        <v>42</v>
      </c>
      <c r="J776" s="11" t="str">
        <f>"Produkte"</f>
        <v>Produkte</v>
      </c>
      <c r="K776" s="11" t="str">
        <f>"BUs"</f>
        <v>BUs</v>
      </c>
      <c r="L776" s="11" t="str">
        <f>"Symptome"</f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L35</v>
      </c>
      <c r="O776" s="16" t="str">
        <f>Eintragen!B776</f>
        <v>-</v>
      </c>
      <c r="P776" s="15">
        <f>Eintragen!D776</f>
        <v>81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Rest</v>
      </c>
      <c r="B777" s="12">
        <f>Eintragen!C777</f>
        <v>19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Qualitätssicherung</v>
      </c>
      <c r="G777" s="13" t="str">
        <f>IF(ISBLANK(Eintragen!F777),VLOOKUP(Tabelle3[[#This Row],[Grund Ziffer]],'Liste Gründe'!A:D,3,FALSE),Eintragen!F777)</f>
        <v>Sensorik</v>
      </c>
      <c r="H777" s="11" t="str">
        <f>IF(ISBLANK(Tabelle1[[#This Row],[noch genauer]]),"-",Tabelle1[[#This Row],[noch genauer]])</f>
        <v>-</v>
      </c>
      <c r="I777" s="14">
        <f>_xlfn.ISOWEEKNUM(C777)</f>
        <v>42</v>
      </c>
      <c r="J777" s="11" t="str">
        <f>"Produkte"</f>
        <v>Produkte</v>
      </c>
      <c r="K777" s="11" t="str">
        <f>"BUs"</f>
        <v>BUs</v>
      </c>
      <c r="L777" s="11" t="str">
        <f>"Symptome"</f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QM</v>
      </c>
      <c r="O777" s="16" t="str">
        <f>Eintragen!B777</f>
        <v>-</v>
      </c>
      <c r="P777" s="15">
        <f>Eintragen!D777</f>
        <v>74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Rest</v>
      </c>
      <c r="B778" s="12">
        <f>Eintragen!C778</f>
        <v>7.6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Qualitätssicherung</v>
      </c>
      <c r="G778" s="13" t="str">
        <f>IF(ISBLANK(Eintragen!F778),VLOOKUP(Tabelle3[[#This Row],[Grund Ziffer]],'Liste Gründe'!A:D,3,FALSE),Eintragen!F778)</f>
        <v>Sensorik</v>
      </c>
      <c r="H778" s="11" t="str">
        <f>IF(ISBLANK(Tabelle1[[#This Row],[noch genauer]]),"-",Tabelle1[[#This Row],[noch genauer]])</f>
        <v>-</v>
      </c>
      <c r="I778" s="14">
        <f>_xlfn.ISOWEEKNUM(C778)</f>
        <v>42</v>
      </c>
      <c r="J778" s="11" t="str">
        <f>"Produkte"</f>
        <v>Produkte</v>
      </c>
      <c r="K778" s="11" t="str">
        <f>"BUs"</f>
        <v>BUs</v>
      </c>
      <c r="L778" s="11" t="str">
        <f>"Symptome"</f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Labor</v>
      </c>
      <c r="O778" s="16" t="str">
        <f>Eintragen!B778</f>
        <v>-</v>
      </c>
      <c r="P778" s="15">
        <f>Eintragen!D778</f>
        <v>74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100</v>
      </c>
      <c r="C779" s="13">
        <f>Tabelle1[[#This Row],[Datum]]</f>
        <v>44488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Reinigung</v>
      </c>
      <c r="H779" s="11" t="str">
        <f>IF(ISBLANK(Tabelle1[[#This Row],[noch genauer]]),"-",Tabelle1[[#This Row],[noch genauer]])</f>
        <v>-</v>
      </c>
      <c r="I779" s="14">
        <f>_xlfn.ISOWEEKNUM(C779)</f>
        <v>42</v>
      </c>
      <c r="J779" s="11" t="str">
        <f>"Produkte"</f>
        <v>Produkte</v>
      </c>
      <c r="K779" s="11" t="str">
        <f>"BUs"</f>
        <v>BUs</v>
      </c>
      <c r="L779" s="11" t="str">
        <f>"Symptome"</f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Abfüllung</v>
      </c>
      <c r="O779" s="16" t="str">
        <f>Eintragen!B779</f>
        <v>-</v>
      </c>
      <c r="P779" s="15">
        <f>Eintragen!D779</f>
        <v>10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BU1</v>
      </c>
      <c r="B780" s="12">
        <f>Eintragen!C780</f>
        <v>28</v>
      </c>
      <c r="C780" s="13">
        <f>Tabelle1[[#This Row],[Datum]]</f>
        <v>44488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Rest</v>
      </c>
      <c r="G780" s="13" t="str">
        <f>IF(ISBLANK(Eintragen!F780),VLOOKUP(Tabelle3[[#This Row],[Grund Ziffer]],'Liste Gründe'!A:D,3,FALSE),Eintragen!F780)</f>
        <v>Metall</v>
      </c>
      <c r="H780" s="11" t="str">
        <f>IF(ISBLANK(Tabelle1[[#This Row],[noch genauer]]),"-",Tabelle1[[#This Row],[noch genauer]])</f>
        <v>-</v>
      </c>
      <c r="I780" s="14">
        <f>_xlfn.ISOWEEKNUM(C780)</f>
        <v>42</v>
      </c>
      <c r="J780" s="11" t="str">
        <f>"Produkte"</f>
        <v>Produkte</v>
      </c>
      <c r="K780" s="11" t="str">
        <f>"BUs"</f>
        <v>BUs</v>
      </c>
      <c r="L780" s="11" t="str">
        <f>"Symptome"</f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40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Rest</v>
      </c>
      <c r="B781" s="12">
        <f>Eintragen!C781</f>
        <v>230</v>
      </c>
      <c r="C781" s="13">
        <f>Tabelle1[[#This Row],[Datum]]</f>
        <v>44488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Qualitätssicherung</v>
      </c>
      <c r="G781" s="13" t="str">
        <f>IF(ISBLANK(Eintragen!F781),VLOOKUP(Tabelle3[[#This Row],[Grund Ziffer]],'Liste Gründe'!A:D,3,FALSE),Eintragen!F781)</f>
        <v>Rückstellproben</v>
      </c>
      <c r="H781" s="11" t="str">
        <f>IF(ISBLANK(Tabelle1[[#This Row],[noch genauer]]),"-",Tabelle1[[#This Row],[noch genauer]])</f>
        <v>-</v>
      </c>
      <c r="I781" s="14">
        <f>_xlfn.ISOWEEKNUM(C781)</f>
        <v>42</v>
      </c>
      <c r="J781" s="11" t="str">
        <f>"Produkte"</f>
        <v>Produkte</v>
      </c>
      <c r="K781" s="11" t="str">
        <f>"BUs"</f>
        <v>BUs</v>
      </c>
      <c r="L781" s="11" t="str">
        <f>"Symptome"</f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Labor</v>
      </c>
      <c r="O781" s="16" t="str">
        <f>Eintragen!B781</f>
        <v>-</v>
      </c>
      <c r="P781" s="15">
        <f>Eintragen!D781</f>
        <v>70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BU2</v>
      </c>
      <c r="B782" s="12">
        <f>Eintragen!C782</f>
        <v>20</v>
      </c>
      <c r="C782" s="13">
        <f>Tabelle1[[#This Row],[Datum]]</f>
        <v>44488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-</v>
      </c>
      <c r="I782" s="14">
        <f>_xlfn.ISOWEEKNUM(C782)</f>
        <v>42</v>
      </c>
      <c r="J782" s="11" t="str">
        <f>"Produkte"</f>
        <v>Produkte</v>
      </c>
      <c r="K782" s="11" t="str">
        <f>"BUs"</f>
        <v>BUs</v>
      </c>
      <c r="L782" s="11" t="str">
        <f>"Symptome"</f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BU2</v>
      </c>
      <c r="O782" s="16" t="str">
        <f>Eintragen!B782</f>
        <v>-</v>
      </c>
      <c r="P782" s="15">
        <f>Eintragen!D782</f>
        <v>30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Rest</v>
      </c>
      <c r="B783" s="12">
        <f>Eintragen!C783</f>
        <v>10</v>
      </c>
      <c r="C783" s="13">
        <f>Tabelle1[[#This Row],[Datum]]</f>
        <v>44488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3" s="14" t="str">
        <f>IFERROR(VLOOKUP(Tabelle3[[#This Row],[Artikelnr.]],Artikel!A:C,3,FALSE),Tabelle3[[#This Row],[Artikelnr.]])</f>
        <v>-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Rückstellproben</v>
      </c>
      <c r="H783" s="11" t="str">
        <f>IF(ISBLANK(Tabelle1[[#This Row],[noch genauer]]),"-",Tabelle1[[#This Row],[noch genauer]])</f>
        <v>-</v>
      </c>
      <c r="I783" s="14">
        <f>_xlfn.ISOWEEKNUM(C783)</f>
        <v>42</v>
      </c>
      <c r="J783" s="11" t="str">
        <f>"Produkte"</f>
        <v>Produkte</v>
      </c>
      <c r="K783" s="11" t="str">
        <f>"BUs"</f>
        <v>BUs</v>
      </c>
      <c r="L783" s="11" t="str">
        <f>"Symptome"</f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-</v>
      </c>
      <c r="P783" s="15">
        <f>Eintragen!D783</f>
        <v>70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BU1</v>
      </c>
      <c r="B784" s="12">
        <f>Eintragen!C784</f>
        <v>163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Schimmel</v>
      </c>
      <c r="G784" s="13" t="str">
        <f>IF(ISBLANK(Eintragen!F784),VLOOKUP(Tabelle3[[#This Row],[Grund Ziffer]],'Liste Gründe'!A:D,3,FALSE),Eintragen!F784)</f>
        <v>Schimmel</v>
      </c>
      <c r="H784" s="11" t="str">
        <f>IF(ISBLANK(Tabelle1[[#This Row],[noch genauer]]),"-",Tabelle1[[#This Row],[noch genauer]])</f>
        <v>-</v>
      </c>
      <c r="I784" s="14">
        <f>_xlfn.ISOWEEKNUM(C784)</f>
        <v>42</v>
      </c>
      <c r="J784" s="11" t="str">
        <f>"Produkte"</f>
        <v>Produkte</v>
      </c>
      <c r="K784" s="11" t="str">
        <f>"BUs"</f>
        <v>BUs</v>
      </c>
      <c r="L784" s="11" t="str">
        <f>"Symptome"</f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RWV</v>
      </c>
      <c r="O784" s="16" t="str">
        <f>Eintragen!B784</f>
        <v>-</v>
      </c>
      <c r="P784" s="15">
        <f>Eintragen!D784</f>
        <v>12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BU3</v>
      </c>
      <c r="B785" s="12">
        <f>Eintragen!C785</f>
        <v>24</v>
      </c>
      <c r="C785" s="13">
        <f>Tabelle1[[#This Row],[Datum]]</f>
        <v>44488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5" s="14" t="str">
        <f>IFERROR(VLOOKUP(Tabelle3[[#This Row],[Artikelnr.]],Artikel!A:C,3,FALSE),Tabelle3[[#This Row],[Artikelnr.]])</f>
        <v>-</v>
      </c>
      <c r="F785" s="11" t="str">
        <f>VLOOKUP(Eintragen!D785,'Liste Gründe'!A:D,2,FALSE)</f>
        <v>keinen Verwendungszweck</v>
      </c>
      <c r="G785" s="13" t="str">
        <f>IF(ISBLANK(Eintragen!F785),VLOOKUP(Tabelle3[[#This Row],[Grund Ziffer]],'Liste Gründe'!A:D,3,FALSE),Eintragen!F785)</f>
        <v>keinen Verwendungszweck</v>
      </c>
      <c r="H785" s="11" t="str">
        <f>IF(ISBLANK(Tabelle1[[#This Row],[noch genauer]]),"-",Tabelle1[[#This Row],[noch genauer]])</f>
        <v>-</v>
      </c>
      <c r="I785" s="14">
        <f>_xlfn.ISOWEEKNUM(C785)</f>
        <v>42</v>
      </c>
      <c r="J785" s="11" t="str">
        <f>"Produkte"</f>
        <v>Produkte</v>
      </c>
      <c r="K785" s="11" t="str">
        <f>"BUs"</f>
        <v>BUs</v>
      </c>
      <c r="L785" s="11" t="str">
        <f>"Symptome"</f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L16</v>
      </c>
      <c r="O785" s="16" t="str">
        <f>Eintragen!B785</f>
        <v>-</v>
      </c>
      <c r="P785" s="15">
        <f>Eintragen!D785</f>
        <v>61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35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Rest</v>
      </c>
      <c r="G786" s="13" t="str">
        <f>IF(ISBLANK(Eintragen!F786),VLOOKUP(Tabelle3[[#This Row],[Grund Ziffer]],'Liste Gründe'!A:D,3,FALSE),Eintragen!F786)</f>
        <v>geschälte Rinde</v>
      </c>
      <c r="H786" s="11" t="str">
        <f>IF(ISBLANK(Tabelle1[[#This Row],[noch genauer]]),"-",Tabelle1[[#This Row],[noch genauer]])</f>
        <v>-</v>
      </c>
      <c r="I786" s="14">
        <f>_xlfn.ISOWEEKNUM(C786)</f>
        <v>42</v>
      </c>
      <c r="J786" s="11" t="str">
        <f>"Produkte"</f>
        <v>Produkte</v>
      </c>
      <c r="K786" s="11" t="str">
        <f>"BUs"</f>
        <v>BUs</v>
      </c>
      <c r="L786" s="11" t="str">
        <f>"Symptome"</f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RWV</v>
      </c>
      <c r="O786" s="16" t="str">
        <f>Eintragen!B786</f>
        <v>-</v>
      </c>
      <c r="P786" s="15">
        <f>Eintragen!D786</f>
        <v>60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BU1</v>
      </c>
      <c r="B787" s="12">
        <f>Eintragen!C787</f>
        <v>42</v>
      </c>
      <c r="C787" s="13">
        <f>Tabelle1[[#This Row],[Datum]]</f>
        <v>44488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7" s="14" t="str">
        <f>IFERROR(VLOOKUP(Tabelle3[[#This Row],[Artikelnr.]],Artikel!A:C,3,FALSE),Tabelle3[[#This Row],[Artikelnr.]])</f>
        <v>-</v>
      </c>
      <c r="F787" s="11" t="str">
        <f>VLOOKUP(Eintragen!D787,'Liste Gründe'!A:D,2,FALSE)</f>
        <v>Rest</v>
      </c>
      <c r="G787" s="13" t="str">
        <f>IF(ISBLANK(Eintragen!F787),VLOOKUP(Tabelle3[[#This Row],[Grund Ziffer]],'Liste Gründe'!A:D,3,FALSE),Eintragen!F787)</f>
        <v>Metall</v>
      </c>
      <c r="H787" s="11" t="str">
        <f>IF(ISBLANK(Tabelle1[[#This Row],[noch genauer]]),"-",Tabelle1[[#This Row],[noch genauer]])</f>
        <v>-</v>
      </c>
      <c r="I787" s="14">
        <f>_xlfn.ISOWEEKNUM(C787)</f>
        <v>42</v>
      </c>
      <c r="J787" s="11" t="str">
        <f>"Produkte"</f>
        <v>Produkte</v>
      </c>
      <c r="K787" s="11" t="str">
        <f>"BUs"</f>
        <v>BUs</v>
      </c>
      <c r="L787" s="11" t="str">
        <f>"Symptome"</f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Abfüllung</v>
      </c>
      <c r="O787" s="16" t="str">
        <f>Eintragen!B787</f>
        <v>-</v>
      </c>
      <c r="P787" s="15">
        <f>Eintragen!D787</f>
        <v>40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346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Schimmel</v>
      </c>
      <c r="G788" s="13" t="str">
        <f>IF(ISBLANK(Eintragen!F788),VLOOKUP(Tabelle3[[#This Row],[Grund Ziffer]],'Liste Gründe'!A:D,3,FALSE),Eintragen!F788)</f>
        <v>Schimmel</v>
      </c>
      <c r="H788" s="11" t="str">
        <f>IF(ISBLANK(Tabelle1[[#This Row],[noch genauer]]),"-",Tabelle1[[#This Row],[noch genauer]])</f>
        <v>-</v>
      </c>
      <c r="I788" s="14">
        <f>_xlfn.ISOWEEKNUM(C788)</f>
        <v>42</v>
      </c>
      <c r="J788" s="11" t="str">
        <f>"Produkte"</f>
        <v>Produkte</v>
      </c>
      <c r="K788" s="11" t="str">
        <f>"BUs"</f>
        <v>BUs</v>
      </c>
      <c r="L788" s="11" t="str">
        <f>"Symptome"</f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RWV</v>
      </c>
      <c r="O788" s="16" t="str">
        <f>Eintragen!B788</f>
        <v>-</v>
      </c>
      <c r="P788" s="15">
        <f>Eintragen!D788</f>
        <v>12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BU3</v>
      </c>
      <c r="B789" s="12">
        <f>Eintragen!C789</f>
        <v>184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Qualitätssicherung</v>
      </c>
      <c r="G789" s="13" t="str">
        <f>IF(ISBLANK(Eintragen!F789),VLOOKUP(Tabelle3[[#This Row],[Grund Ziffer]],'Liste Gründe'!A:D,3,FALSE),Eintragen!F789)</f>
        <v>Muster</v>
      </c>
      <c r="H789" s="11" t="str">
        <f>IF(ISBLANK(Tabelle1[[#This Row],[noch genauer]]),"-",Tabelle1[[#This Row],[noch genauer]])</f>
        <v>-</v>
      </c>
      <c r="I789" s="14">
        <f>_xlfn.ISOWEEKNUM(C789)</f>
        <v>42</v>
      </c>
      <c r="J789" s="11" t="str">
        <f>"Produkte"</f>
        <v>Produkte</v>
      </c>
      <c r="K789" s="11" t="str">
        <f>"BUs"</f>
        <v>BUs</v>
      </c>
      <c r="L789" s="11" t="str">
        <f>"Symptome"</f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WVP</v>
      </c>
      <c r="O789" s="16" t="str">
        <f>Eintragen!B789</f>
        <v>-</v>
      </c>
      <c r="P789" s="15">
        <f>Eintragen!D789</f>
        <v>72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24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Qualitätssicherung</v>
      </c>
      <c r="G790" s="13" t="str">
        <f>IF(ISBLANK(Eintragen!F790),VLOOKUP(Tabelle3[[#This Row],[Grund Ziffer]],'Liste Gründe'!A:D,3,FALSE),Eintragen!F790)</f>
        <v>Rückstellproben</v>
      </c>
      <c r="H790" s="11" t="str">
        <f>IF(ISBLANK(Tabelle1[[#This Row],[noch genauer]]),"-",Tabelle1[[#This Row],[noch genauer]])</f>
        <v>-</v>
      </c>
      <c r="I790" s="14">
        <f>_xlfn.ISOWEEKNUM(C790)</f>
        <v>42</v>
      </c>
      <c r="J790" s="11" t="str">
        <f>"Produkte"</f>
        <v>Produkte</v>
      </c>
      <c r="K790" s="11" t="str">
        <f>"BUs"</f>
        <v>BUs</v>
      </c>
      <c r="L790" s="11" t="str">
        <f>"Symptome"</f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RWV</v>
      </c>
      <c r="O790" s="16" t="str">
        <f>Eintragen!B790</f>
        <v>-</v>
      </c>
      <c r="P790" s="15">
        <f>Eintragen!D790</f>
        <v>70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Rest</v>
      </c>
      <c r="B791" s="12">
        <f>Eintragen!C791</f>
        <v>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Sensorik</v>
      </c>
      <c r="H791" s="11" t="str">
        <f>IF(ISBLANK(Tabelle1[[#This Row],[noch genauer]]),"-",Tabelle1[[#This Row],[noch genauer]])</f>
        <v>-</v>
      </c>
      <c r="I791" s="14">
        <f>_xlfn.ISOWEEKNUM(C791)</f>
        <v>42</v>
      </c>
      <c r="J791" s="11" t="str">
        <f>"Produkte"</f>
        <v>Produkte</v>
      </c>
      <c r="K791" s="11" t="str">
        <f>"BUs"</f>
        <v>BUs</v>
      </c>
      <c r="L791" s="11" t="str">
        <f>"Symptome"</f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QM</v>
      </c>
      <c r="O791" s="16" t="str">
        <f>Eintragen!B791</f>
        <v>-</v>
      </c>
      <c r="P791" s="15">
        <f>Eintragen!D791</f>
        <v>74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Rest</v>
      </c>
      <c r="B792" s="12">
        <f>Eintragen!C792</f>
        <v>150</v>
      </c>
      <c r="C792" s="13">
        <f>Tabelle1[[#This Row],[Datum]]</f>
        <v>44490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2" s="14" t="str">
        <f>IFERROR(VLOOKUP(Tabelle3[[#This Row],[Artikelnr.]],Artikel!A:C,3,FALSE),Tabelle3[[#This Row],[Artikelnr.]])</f>
        <v>-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Laborproben</v>
      </c>
      <c r="H792" s="11" t="str">
        <f>IF(ISBLANK(Tabelle1[[#This Row],[noch genauer]]),"-",Tabelle1[[#This Row],[noch genauer]])</f>
        <v>-</v>
      </c>
      <c r="I792" s="14">
        <f>_xlfn.ISOWEEKNUM(C792)</f>
        <v>42</v>
      </c>
      <c r="J792" s="11" t="str">
        <f>"Produkte"</f>
        <v>Produkte</v>
      </c>
      <c r="K792" s="11" t="str">
        <f>"BUs"</f>
        <v>BUs</v>
      </c>
      <c r="L792" s="11" t="str">
        <f>"Symptome"</f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-</v>
      </c>
      <c r="P792" s="15">
        <f>Eintragen!D792</f>
        <v>73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11</v>
      </c>
      <c r="C793" s="13">
        <f>Tabelle1[[#This Row],[Datum]]</f>
        <v>44490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Laborproben</v>
      </c>
      <c r="H793" s="11" t="str">
        <f>IF(ISBLANK(Tabelle1[[#This Row],[noch genauer]]),"-",Tabelle1[[#This Row],[noch genauer]])</f>
        <v>-</v>
      </c>
      <c r="I793" s="14">
        <f>_xlfn.ISOWEEKNUM(C793)</f>
        <v>42</v>
      </c>
      <c r="J793" s="11" t="str">
        <f>"Produkte"</f>
        <v>Produkte</v>
      </c>
      <c r="K793" s="11" t="str">
        <f>"BUs"</f>
        <v>BUs</v>
      </c>
      <c r="L793" s="11" t="str">
        <f>"Symptome"</f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73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BU2</v>
      </c>
      <c r="B794" s="12">
        <f>Eintragen!C794</f>
        <v>27</v>
      </c>
      <c r="C794" s="13">
        <f>Tabelle1[[#This Row],[Datum]]</f>
        <v>44491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>_xlfn.ISOWEEKNUM(C794)</f>
        <v>42</v>
      </c>
      <c r="J794" s="11" t="str">
        <f>"Produkte"</f>
        <v>Produkte</v>
      </c>
      <c r="K794" s="11" t="str">
        <f>"BUs"</f>
        <v>BUs</v>
      </c>
      <c r="L794" s="11" t="str">
        <f>"Symptome"</f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BU2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BU4</v>
      </c>
      <c r="B795" s="12">
        <f>Eintragen!C795</f>
        <v>29</v>
      </c>
      <c r="C795" s="13">
        <f>Tabelle1[[#This Row],[Datum]]</f>
        <v>44491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>_xlfn.ISOWEEKNUM(C795)</f>
        <v>42</v>
      </c>
      <c r="J795" s="11" t="str">
        <f>"Produkte"</f>
        <v>Produkte</v>
      </c>
      <c r="K795" s="11" t="str">
        <f>"BUs"</f>
        <v>BUs</v>
      </c>
      <c r="L795" s="11" t="str">
        <f>"Symptome"</f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BU4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BU3</v>
      </c>
      <c r="B796" s="12">
        <f>Eintragen!C796</f>
        <v>30</v>
      </c>
      <c r="C796" s="13">
        <f>Tabelle1[[#This Row],[Datum]]</f>
        <v>44491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>_xlfn.ISOWEEKNUM(C796)</f>
        <v>42</v>
      </c>
      <c r="J796" s="11" t="str">
        <f>"Produkte"</f>
        <v>Produkte</v>
      </c>
      <c r="K796" s="11" t="str">
        <f>"BUs"</f>
        <v>BUs</v>
      </c>
      <c r="L796" s="11" t="str">
        <f>"Symptome"</f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BU3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BU1</v>
      </c>
      <c r="B797" s="12">
        <f>Eintragen!C797</f>
        <v>80</v>
      </c>
      <c r="C797" s="13">
        <f>Tabelle1[[#This Row],[Datum]]</f>
        <v>44491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VOS &gt; Einsatz</v>
      </c>
      <c r="H797" s="11" t="str">
        <f>IF(ISBLANK(Tabelle1[[#This Row],[noch genauer]]),"-",Tabelle1[[#This Row],[noch genauer]])</f>
        <v>-</v>
      </c>
      <c r="I797" s="14">
        <f>_xlfn.ISOWEEKNUM(C797)</f>
        <v>42</v>
      </c>
      <c r="J797" s="11" t="str">
        <f>"Produkte"</f>
        <v>Produkte</v>
      </c>
      <c r="K797" s="11" t="str">
        <f>"BUs"</f>
        <v>BUs</v>
      </c>
      <c r="L797" s="11" t="str">
        <f>"Symptome"</f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Abfüllung</v>
      </c>
      <c r="O797" s="16" t="str">
        <f>Eintragen!B797</f>
        <v>-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>_xlfn.ISOWEEKNUM(C798)</f>
        <v>42</v>
      </c>
      <c r="J798" s="11" t="str">
        <f>"Produkte"</f>
        <v>Produkte</v>
      </c>
      <c r="K798" s="11" t="str">
        <f>"BUs"</f>
        <v>BUs</v>
      </c>
      <c r="L798" s="11" t="str">
        <f>"Symptome"</f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>_xlfn.ISOWEEKNUM(C799)</f>
        <v>42</v>
      </c>
      <c r="J799" s="11" t="str">
        <f>"Produkte"</f>
        <v>Produkte</v>
      </c>
      <c r="K799" s="11" t="str">
        <f>"BUs"</f>
        <v>BUs</v>
      </c>
      <c r="L799" s="11" t="str">
        <f>"Symptome"</f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BU1</v>
      </c>
      <c r="B800" s="12">
        <f>Eintragen!C800</f>
        <v>24.8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Schimmel</v>
      </c>
      <c r="G800" s="13" t="str">
        <f>IF(ISBLANK(Eintragen!F800),VLOOKUP(Tabelle3[[#This Row],[Grund Ziffer]],'Liste Gründe'!A:D,3,FALSE),Eintragen!F800)</f>
        <v>Schimmel</v>
      </c>
      <c r="H800" s="11" t="str">
        <f>IF(ISBLANK(Tabelle1[[#This Row],[noch genauer]]),"-",Tabelle1[[#This Row],[noch genauer]])</f>
        <v>-</v>
      </c>
      <c r="I800" s="14">
        <f>_xlfn.ISOWEEKNUM(C800)</f>
        <v>42</v>
      </c>
      <c r="J800" s="11" t="str">
        <f>"Produkte"</f>
        <v>Produkte</v>
      </c>
      <c r="K800" s="11" t="str">
        <f>"BUs"</f>
        <v>BUs</v>
      </c>
      <c r="L800" s="11" t="str">
        <f>"Symptome"</f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12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BU1</v>
      </c>
      <c r="B801" s="12">
        <f>Eintragen!C801</f>
        <v>123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Schimmel</v>
      </c>
      <c r="G801" s="13" t="str">
        <f>IF(ISBLANK(Eintragen!F801),VLOOKUP(Tabelle3[[#This Row],[Grund Ziffer]],'Liste Gründe'!A:D,3,FALSE),Eintragen!F801)</f>
        <v>Schimmel</v>
      </c>
      <c r="H801" s="11" t="str">
        <f>IF(ISBLANK(Tabelle1[[#This Row],[noch genauer]]),"-",Tabelle1[[#This Row],[noch genauer]])</f>
        <v>-</v>
      </c>
      <c r="I801" s="14">
        <f>_xlfn.ISOWEEKNUM(C801)</f>
        <v>42</v>
      </c>
      <c r="J801" s="11" t="str">
        <f>"Produkte"</f>
        <v>Produkte</v>
      </c>
      <c r="K801" s="11" t="str">
        <f>"BUs"</f>
        <v>BUs</v>
      </c>
      <c r="L801" s="11" t="str">
        <f>"Symptome"</f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12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80.400000000000006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Reinigung</v>
      </c>
      <c r="H802" s="11" t="str">
        <f>IF(ISBLANK(Tabelle1[[#This Row],[noch genauer]]),"-",Tabelle1[[#This Row],[noch genauer]])</f>
        <v>-</v>
      </c>
      <c r="I802" s="14">
        <f>_xlfn.ISOWEEKNUM(C802)</f>
        <v>42</v>
      </c>
      <c r="J802" s="11" t="str">
        <f>"Produkte"</f>
        <v>Produkte</v>
      </c>
      <c r="K802" s="11" t="str">
        <f>"BUs"</f>
        <v>BUs</v>
      </c>
      <c r="L802" s="11" t="str">
        <f>"Symptome"</f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84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Schimmel</v>
      </c>
      <c r="H803" s="11" t="str">
        <f>IF(ISBLANK(Tabelle1[[#This Row],[noch genauer]]),"-",Tabelle1[[#This Row],[noch genauer]])</f>
        <v>-</v>
      </c>
      <c r="I803" s="14">
        <f>_xlfn.ISOWEEKNUM(C803)</f>
        <v>42</v>
      </c>
      <c r="J803" s="11" t="str">
        <f>"Produkte"</f>
        <v>Produkte</v>
      </c>
      <c r="K803" s="11" t="str">
        <f>"BUs"</f>
        <v>BUs</v>
      </c>
      <c r="L803" s="11" t="str">
        <f>"Symptome"</f>
        <v>Symptome</v>
      </c>
      <c r="M803" s="11" t="str">
        <f>IFERROR(VLOOKUP(Tabelle3[[#This Row],[Artikelnr.]],Kennzahlen!S:U,3,FALSE)*Tabelle3[[#This Row],[Menge]],"0")</f>
        <v>0</v>
      </c>
      <c r="N803" s="14">
        <f>Eintragen!A803</f>
        <v>3020</v>
      </c>
      <c r="O803" s="16" t="str">
        <f>Eintragen!B803</f>
        <v>-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29</v>
      </c>
      <c r="C804" s="13">
        <f>Tabelle1[[#This Row],[Datum]]</f>
        <v>44489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4" s="14" t="str">
        <f>IFERROR(VLOOKUP(Tabelle3[[#This Row],[Artikelnr.]],Artikel!A:C,3,FALSE),Tabelle3[[#This Row],[Artikelnr.]])</f>
        <v>-</v>
      </c>
      <c r="F804" s="11" t="str">
        <f>VLOOKUP(Eintragen!D804,'Liste Gründe'!A:D,2,FALSE)</f>
        <v>Linienbezogen</v>
      </c>
      <c r="G804" s="13" t="str">
        <f>IF(ISBLANK(Eintragen!F804),VLOOKUP(Tabelle3[[#This Row],[Grund Ziffer]],'Liste Gründe'!A:D,3,FALSE),Eintragen!F804)</f>
        <v>Bodenabfall Abfüllung</v>
      </c>
      <c r="H804" s="11" t="str">
        <f>IF(ISBLANK(Tabelle1[[#This Row],[noch genauer]]),"-",Tabelle1[[#This Row],[noch genauer]])</f>
        <v>-</v>
      </c>
      <c r="I804" s="14">
        <f>_xlfn.ISOWEEKNUM(C804)</f>
        <v>42</v>
      </c>
      <c r="J804" s="11" t="str">
        <f>"Produkte"</f>
        <v>Produkte</v>
      </c>
      <c r="K804" s="11" t="str">
        <f>"BUs"</f>
        <v>BUs</v>
      </c>
      <c r="L804" s="11" t="str">
        <f>"Symptome"</f>
        <v>Symptome</v>
      </c>
      <c r="M804" s="11" t="str">
        <f>IFERROR(VLOOKUP(Tabelle3[[#This Row],[Artikelnr.]],Kennzahlen!S:U,3,FALSE)*Tabelle3[[#This Row],[Menge]],"0")</f>
        <v>0</v>
      </c>
      <c r="N804" s="14">
        <f>Eintragen!A804</f>
        <v>3020</v>
      </c>
      <c r="O804" s="16" t="str">
        <f>Eintragen!B804</f>
        <v>-</v>
      </c>
      <c r="P804" s="15">
        <f>Eintragen!D804</f>
        <v>31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21.6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>_xlfn.ISOWEEKNUM(C805)</f>
        <v>42</v>
      </c>
      <c r="J805" s="11" t="str">
        <f>"Produkte"</f>
        <v>Produkte</v>
      </c>
      <c r="K805" s="11" t="str">
        <f>"BUs"</f>
        <v>BUs</v>
      </c>
      <c r="L805" s="11" t="str">
        <f>"Symptome"</f>
        <v>Symptome</v>
      </c>
      <c r="M805" s="11" t="str">
        <f>IFERROR(VLOOKUP(Tabelle3[[#This Row],[Artikelnr.]],Kennzahlen!S:U,3,FALSE)*Tabelle3[[#This Row],[Menge]],"0")</f>
        <v>0</v>
      </c>
      <c r="N805" s="14">
        <f>Eintragen!A805</f>
        <v>3020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50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Reinigung</v>
      </c>
      <c r="H806" s="11" t="str">
        <f>IF(ISBLANK(Tabelle1[[#This Row],[noch genauer]]),"-",Tabelle1[[#This Row],[noch genauer]])</f>
        <v>-</v>
      </c>
      <c r="I806" s="14">
        <f>_xlfn.ISOWEEKNUM(C806)</f>
        <v>42</v>
      </c>
      <c r="J806" s="11" t="str">
        <f>"Produkte"</f>
        <v>Produkte</v>
      </c>
      <c r="K806" s="11" t="str">
        <f>"BUs"</f>
        <v>BUs</v>
      </c>
      <c r="L806" s="11" t="str">
        <f>"Symptome"</f>
        <v>Symptome</v>
      </c>
      <c r="M806" s="11" t="str">
        <f>IFERROR(VLOOKUP(Tabelle3[[#This Row],[Artikelnr.]],Kennzahlen!S:U,3,FALSE)*Tabelle3[[#This Row],[Menge]],"0")</f>
        <v>0</v>
      </c>
      <c r="N806" s="14">
        <f>Eintragen!A806</f>
        <v>3020</v>
      </c>
      <c r="O806" s="16" t="str">
        <f>Eintragen!B806</f>
        <v>-</v>
      </c>
      <c r="P806" s="15">
        <f>Eintragen!D806</f>
        <v>10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58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>_xlfn.ISOWEEKNUM(C807)</f>
        <v>42</v>
      </c>
      <c r="J807" s="11" t="str">
        <f>"Produkte"</f>
        <v>Produkte</v>
      </c>
      <c r="K807" s="11" t="str">
        <f>"BUs"</f>
        <v>BUs</v>
      </c>
      <c r="L807" s="11" t="str">
        <f>"Symptome"</f>
        <v>Symptome</v>
      </c>
      <c r="M807" s="11" t="str">
        <f>IFERROR(VLOOKUP(Tabelle3[[#This Row],[Artikelnr.]],Kennzahlen!S:U,3,FALSE)*Tabelle3[[#This Row],[Menge]],"0")</f>
        <v>0</v>
      </c>
      <c r="N807" s="14">
        <f>Eintragen!A807</f>
        <v>3020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BU4</v>
      </c>
      <c r="B808" s="12">
        <f>Eintragen!C808</f>
        <v>42</v>
      </c>
      <c r="C808" s="13">
        <f>Tabelle1[[#This Row],[Datum]]</f>
        <v>44488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-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Maschinenabfall</v>
      </c>
      <c r="H808" s="11" t="str">
        <f>IF(ISBLANK(Tabelle1[[#This Row],[noch genauer]]),"-",Tabelle1[[#This Row],[noch genauer]])</f>
        <v>-</v>
      </c>
      <c r="I808" s="14">
        <f>_xlfn.ISOWEEKNUM(C808)</f>
        <v>42</v>
      </c>
      <c r="J808" s="11" t="str">
        <f>"Produkte"</f>
        <v>Produkte</v>
      </c>
      <c r="K808" s="11" t="str">
        <f>"BUs"</f>
        <v>BUs</v>
      </c>
      <c r="L808" s="11" t="str">
        <f>"Symptome"</f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BU4</v>
      </c>
      <c r="O808" s="16" t="str">
        <f>Eintragen!B808</f>
        <v>-</v>
      </c>
      <c r="P808" s="15">
        <f>Eintragen!D808</f>
        <v>30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BU3</v>
      </c>
      <c r="B809" s="12">
        <f>Eintragen!C809</f>
        <v>39</v>
      </c>
      <c r="C809" s="13">
        <f>Tabelle1[[#This Row],[Datum]]</f>
        <v>44488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-</v>
      </c>
      <c r="I809" s="14">
        <f>_xlfn.ISOWEEKNUM(C809)</f>
        <v>42</v>
      </c>
      <c r="J809" s="11" t="str">
        <f>"Produkte"</f>
        <v>Produkte</v>
      </c>
      <c r="K809" s="11" t="str">
        <f>"BUs"</f>
        <v>BUs</v>
      </c>
      <c r="L809" s="11" t="str">
        <f>"Symptome"</f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L35</v>
      </c>
      <c r="O809" s="16" t="str">
        <f>Eintragen!B809</f>
        <v>-</v>
      </c>
      <c r="P809" s="15">
        <f>Eintragen!D809</f>
        <v>30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117</v>
      </c>
      <c r="C810" s="13">
        <f>Tabelle1[[#This Row],[Datum]]</f>
        <v>44488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0" s="14" t="str">
        <f>IFERROR(VLOOKUP(Tabelle3[[#This Row],[Artikelnr.]],Artikel!A:C,3,FALSE),Tabelle3[[#This Row],[Artikelnr.]])</f>
        <v>-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-</v>
      </c>
      <c r="I810" s="14">
        <f>_xlfn.ISOWEEKNUM(C810)</f>
        <v>42</v>
      </c>
      <c r="J810" s="11" t="str">
        <f>"Produkte"</f>
        <v>Produkte</v>
      </c>
      <c r="K810" s="11" t="str">
        <f>"BUs"</f>
        <v>BUs</v>
      </c>
      <c r="L810" s="11" t="str">
        <f>"Symptome"</f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BU2</v>
      </c>
      <c r="O810" s="16" t="str">
        <f>Eintragen!B810</f>
        <v>-</v>
      </c>
      <c r="P810" s="15">
        <f>Eintragen!D810</f>
        <v>30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BU3</v>
      </c>
      <c r="B811" s="12">
        <f>Eintragen!C811</f>
        <v>418</v>
      </c>
      <c r="C811" s="13">
        <f>Tabelle1[[#This Row],[Datum]]</f>
        <v>44488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Rest</v>
      </c>
      <c r="G811" s="13" t="str">
        <f>IF(ISBLANK(Eintragen!F811),VLOOKUP(Tabelle3[[#This Row],[Grund Ziffer]],'Liste Gründe'!A:D,3,FALSE),Eintragen!F811)</f>
        <v>Retoure</v>
      </c>
      <c r="H811" s="11" t="str">
        <f>IF(ISBLANK(Tabelle1[[#This Row],[noch genauer]]),"-",Tabelle1[[#This Row],[noch genauer]])</f>
        <v>-</v>
      </c>
      <c r="I811" s="14">
        <f>_xlfn.ISOWEEKNUM(C811)</f>
        <v>42</v>
      </c>
      <c r="J811" s="11" t="str">
        <f>"Produkte"</f>
        <v>Produkte</v>
      </c>
      <c r="K811" s="11" t="str">
        <f>"BUs"</f>
        <v>BUs</v>
      </c>
      <c r="L811" s="11" t="str">
        <f>"Symptome"</f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L1</v>
      </c>
      <c r="O811" s="16" t="str">
        <f>Eintragen!B811</f>
        <v>-</v>
      </c>
      <c r="P811" s="15">
        <f>Eintragen!D811</f>
        <v>22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Rest</v>
      </c>
      <c r="B812" s="12">
        <f>Eintragen!C812</f>
        <v>14.5</v>
      </c>
      <c r="C812" s="13">
        <f>Tabelle1[[#This Row],[Datum]]</f>
        <v>44489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Qualitätssicherung</v>
      </c>
      <c r="G812" s="13" t="str">
        <f>IF(ISBLANK(Eintragen!F812),VLOOKUP(Tabelle3[[#This Row],[Grund Ziffer]],'Liste Gründe'!A:D,3,FALSE),Eintragen!F812)</f>
        <v>Sensorik</v>
      </c>
      <c r="H812" s="11" t="str">
        <f>IF(ISBLANK(Tabelle1[[#This Row],[noch genauer]]),"-",Tabelle1[[#This Row],[noch genauer]])</f>
        <v>-</v>
      </c>
      <c r="I812" s="14">
        <f>_xlfn.ISOWEEKNUM(C812)</f>
        <v>42</v>
      </c>
      <c r="J812" s="11" t="str">
        <f>"Produkte"</f>
        <v>Produkte</v>
      </c>
      <c r="K812" s="11" t="str">
        <f>"BUs"</f>
        <v>BUs</v>
      </c>
      <c r="L812" s="11" t="str">
        <f>"Symptome"</f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QM</v>
      </c>
      <c r="O812" s="16" t="str">
        <f>Eintragen!B812</f>
        <v>-</v>
      </c>
      <c r="P812" s="15">
        <f>Eintragen!D812</f>
        <v>74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Rest</v>
      </c>
      <c r="B813" s="12">
        <f>Eintragen!C813</f>
        <v>4.0999999999999996</v>
      </c>
      <c r="C813" s="13">
        <f>Tabelle1[[#This Row],[Datum]]</f>
        <v>44489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Qualitätssicherung</v>
      </c>
      <c r="G813" s="13" t="str">
        <f>IF(ISBLANK(Eintragen!F813),VLOOKUP(Tabelle3[[#This Row],[Grund Ziffer]],'Liste Gründe'!A:D,3,FALSE),Eintragen!F813)</f>
        <v>Sensorik</v>
      </c>
      <c r="H813" s="11" t="str">
        <f>IF(ISBLANK(Tabelle1[[#This Row],[noch genauer]]),"-",Tabelle1[[#This Row],[noch genauer]])</f>
        <v>-</v>
      </c>
      <c r="I813" s="14">
        <f>_xlfn.ISOWEEKNUM(C813)</f>
        <v>42</v>
      </c>
      <c r="J813" s="11" t="str">
        <f>"Produkte"</f>
        <v>Produkte</v>
      </c>
      <c r="K813" s="11" t="str">
        <f>"BUs"</f>
        <v>BUs</v>
      </c>
      <c r="L813" s="11" t="str">
        <f>"Symptome"</f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Labor</v>
      </c>
      <c r="O813" s="16" t="str">
        <f>Eintragen!B813</f>
        <v>-</v>
      </c>
      <c r="P813" s="15">
        <f>Eintragen!D813</f>
        <v>74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173</v>
      </c>
      <c r="C814" s="13">
        <f>Tabelle1[[#This Row],[Datum]]</f>
        <v>44489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Linienbezogen</v>
      </c>
      <c r="G814" s="13" t="str">
        <f>IF(ISBLANK(Eintragen!F814),VLOOKUP(Tabelle3[[#This Row],[Grund Ziffer]],'Liste Gründe'!A:D,3,FALSE),Eintragen!F814)</f>
        <v>Reinigung</v>
      </c>
      <c r="H814" s="11" t="str">
        <f>IF(ISBLANK(Tabelle1[[#This Row],[noch genauer]]),"-",Tabelle1[[#This Row],[noch genauer]])</f>
        <v>-</v>
      </c>
      <c r="I814" s="14">
        <f>_xlfn.ISOWEEKNUM(C814)</f>
        <v>42</v>
      </c>
      <c r="J814" s="11" t="str">
        <f>"Produkte"</f>
        <v>Produkte</v>
      </c>
      <c r="K814" s="11" t="str">
        <f>"BUs"</f>
        <v>BUs</v>
      </c>
      <c r="L814" s="11" t="str">
        <f>"Symptome"</f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Schmelze</v>
      </c>
      <c r="O814" s="16" t="str">
        <f>Eintragen!B814</f>
        <v>-</v>
      </c>
      <c r="P814" s="15">
        <f>Eintragen!D814</f>
        <v>10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2.2000000000000002</v>
      </c>
      <c r="C815" s="13">
        <f>Tabelle1[[#This Row],[Datum]]</f>
        <v>44489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Linienbezogen</v>
      </c>
      <c r="G815" s="13" t="str">
        <f>IF(ISBLANK(Eintragen!F815),VLOOKUP(Tabelle3[[#This Row],[Grund Ziffer]],'Liste Gründe'!A:D,3,FALSE),Eintragen!F815)</f>
        <v>Maschinenabfall</v>
      </c>
      <c r="H815" s="11" t="str">
        <f>IF(ISBLANK(Tabelle1[[#This Row],[noch genauer]]),"-",Tabelle1[[#This Row],[noch genauer]])</f>
        <v>-</v>
      </c>
      <c r="I815" s="14">
        <f>_xlfn.ISOWEEKNUM(C815)</f>
        <v>42</v>
      </c>
      <c r="J815" s="11" t="str">
        <f>"Produkte"</f>
        <v>Produkte</v>
      </c>
      <c r="K815" s="11" t="str">
        <f>"BUs"</f>
        <v>BUs</v>
      </c>
      <c r="L815" s="11" t="str">
        <f>"Symptome"</f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Spezialitäten</v>
      </c>
      <c r="O815" s="16" t="str">
        <f>Eintragen!B815</f>
        <v>-</v>
      </c>
      <c r="P815" s="15">
        <f>Eintragen!D815</f>
        <v>30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BU3</v>
      </c>
      <c r="B816" s="12">
        <f>Eintragen!C816</f>
        <v>8</v>
      </c>
      <c r="C816" s="13">
        <f>Tabelle1[[#This Row],[Datum]]</f>
        <v>44489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6" s="14" t="str">
        <f>IFERROR(VLOOKUP(Tabelle3[[#This Row],[Artikelnr.]],Artikel!A:C,3,FALSE),Tabelle3[[#This Row],[Artikelnr.]])</f>
        <v>-</v>
      </c>
      <c r="F816" s="11" t="str">
        <f>VLOOKUP(Eintragen!D816,'Liste Gründe'!A:D,2,FALSE)</f>
        <v>Linienbezogen</v>
      </c>
      <c r="G816" s="13" t="str">
        <f>IF(ISBLANK(Eintragen!F816),VLOOKUP(Tabelle3[[#This Row],[Grund Ziffer]],'Liste Gründe'!A:D,3,FALSE),Eintragen!F816)</f>
        <v>Maschinenabfall</v>
      </c>
      <c r="H816" s="11" t="str">
        <f>IF(ISBLANK(Tabelle1[[#This Row],[noch genauer]]),"-",Tabelle1[[#This Row],[noch genauer]])</f>
        <v>-</v>
      </c>
      <c r="I816" s="14">
        <f>_xlfn.ISOWEEKNUM(C816)</f>
        <v>42</v>
      </c>
      <c r="J816" s="11" t="str">
        <f>"Produkte"</f>
        <v>Produkte</v>
      </c>
      <c r="K816" s="11" t="str">
        <f>"BUs"</f>
        <v>BUs</v>
      </c>
      <c r="L816" s="11" t="str">
        <f>"Symptome"</f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L33</v>
      </c>
      <c r="O816" s="16" t="str">
        <f>Eintragen!B816</f>
        <v>-</v>
      </c>
      <c r="P816" s="15">
        <f>Eintragen!D816</f>
        <v>30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BU3</v>
      </c>
      <c r="B817" s="12">
        <f>Eintragen!C817</f>
        <v>7.6</v>
      </c>
      <c r="C817" s="13">
        <f>Tabelle1[[#This Row],[Datum]]</f>
        <v>44489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7" s="14" t="str">
        <f>IFERROR(VLOOKUP(Tabelle3[[#This Row],[Artikelnr.]],Artikel!A:C,3,FALSE),Tabelle3[[#This Row],[Artikelnr.]])</f>
        <v>-</v>
      </c>
      <c r="F817" s="11" t="str">
        <f>VLOOKUP(Eintragen!D817,'Liste Gründe'!A:D,2,FALSE)</f>
        <v>Linienbezogen</v>
      </c>
      <c r="G817" s="13" t="str">
        <f>IF(ISBLANK(Eintragen!F817),VLOOKUP(Tabelle3[[#This Row],[Grund Ziffer]],'Liste Gründe'!A:D,3,FALSE),Eintragen!F817)</f>
        <v>Maschinenabfall</v>
      </c>
      <c r="H817" s="11" t="str">
        <f>IF(ISBLANK(Tabelle1[[#This Row],[noch genauer]]),"-",Tabelle1[[#This Row],[noch genauer]])</f>
        <v>-</v>
      </c>
      <c r="I817" s="14">
        <f>_xlfn.ISOWEEKNUM(C817)</f>
        <v>42</v>
      </c>
      <c r="J817" s="11" t="str">
        <f>"Produkte"</f>
        <v>Produkte</v>
      </c>
      <c r="K817" s="11" t="str">
        <f>"BUs"</f>
        <v>BUs</v>
      </c>
      <c r="L817" s="11" t="str">
        <f>"Symptome"</f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Bu3</v>
      </c>
      <c r="O817" s="16" t="str">
        <f>Eintragen!B817</f>
        <v>-</v>
      </c>
      <c r="P817" s="15">
        <f>Eintragen!D817</f>
        <v>30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Rest</v>
      </c>
      <c r="B818" s="12">
        <f>Eintragen!C818</f>
        <v>2.5</v>
      </c>
      <c r="C818" s="13">
        <f>Tabelle1[[#This Row],[Datum]]</f>
        <v>44490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Qualitätssicherung</v>
      </c>
      <c r="G818" s="13" t="str">
        <f>IF(ISBLANK(Eintragen!F818),VLOOKUP(Tabelle3[[#This Row],[Grund Ziffer]],'Liste Gründe'!A:D,3,FALSE),Eintragen!F818)</f>
        <v>Sensorik</v>
      </c>
      <c r="H818" s="11" t="str">
        <f>IF(ISBLANK(Tabelle1[[#This Row],[noch genauer]]),"-",Tabelle1[[#This Row],[noch genauer]])</f>
        <v>-</v>
      </c>
      <c r="I818" s="14">
        <f>_xlfn.ISOWEEKNUM(C818)</f>
        <v>42</v>
      </c>
      <c r="J818" s="11" t="str">
        <f>"Produkte"</f>
        <v>Produkte</v>
      </c>
      <c r="K818" s="11" t="str">
        <f>"BUs"</f>
        <v>BUs</v>
      </c>
      <c r="L818" s="11" t="str">
        <f>"Symptome"</f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Labor</v>
      </c>
      <c r="O818" s="16" t="str">
        <f>Eintragen!B818</f>
        <v>-</v>
      </c>
      <c r="P818" s="15">
        <f>Eintragen!D818</f>
        <v>74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Rest</v>
      </c>
      <c r="B819" s="12">
        <f>Eintragen!C819</f>
        <v>7.5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Qualitätssicherung</v>
      </c>
      <c r="G819" s="13" t="str">
        <f>IF(ISBLANK(Eintragen!F819),VLOOKUP(Tabelle3[[#This Row],[Grund Ziffer]],'Liste Gründe'!A:D,3,FALSE),Eintragen!F819)</f>
        <v>Sensorik</v>
      </c>
      <c r="H819" s="11" t="str">
        <f>IF(ISBLANK(Tabelle1[[#This Row],[noch genauer]]),"-",Tabelle1[[#This Row],[noch genauer]])</f>
        <v>-</v>
      </c>
      <c r="I819" s="14">
        <f>_xlfn.ISOWEEKNUM(C819)</f>
        <v>42</v>
      </c>
      <c r="J819" s="11" t="str">
        <f>"Produkte"</f>
        <v>Produkte</v>
      </c>
      <c r="K819" s="11" t="str">
        <f>"BUs"</f>
        <v>BUs</v>
      </c>
      <c r="L819" s="11" t="str">
        <f>"Symptome"</f>
        <v>Symptome</v>
      </c>
      <c r="M819" s="11" t="str">
        <f>IFERROR(VLOOKUP(Tabelle3[[#This Row],[Artikelnr.]],Kennzahlen!S:U,3,FALSE)*Tabelle3[[#This Row],[Menge]],"0")</f>
        <v>0</v>
      </c>
      <c r="N819" s="14" t="str">
        <f>Eintragen!A819</f>
        <v>QM</v>
      </c>
      <c r="O819" s="16" t="str">
        <f>Eintragen!B819</f>
        <v>-</v>
      </c>
      <c r="P819" s="15">
        <f>Eintragen!D819</f>
        <v>74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Rest</v>
      </c>
      <c r="B820" s="12">
        <f>Eintragen!C820</f>
        <v>170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Qualitätssicherung</v>
      </c>
      <c r="G820" s="13" t="str">
        <f>IF(ISBLANK(Eintragen!F820),VLOOKUP(Tabelle3[[#This Row],[Grund Ziffer]],'Liste Gründe'!A:D,3,FALSE),Eintragen!F820)</f>
        <v>Laborproben</v>
      </c>
      <c r="H820" s="11" t="str">
        <f>IF(ISBLANK(Tabelle1[[#This Row],[noch genauer]]),"-",Tabelle1[[#This Row],[noch genauer]])</f>
        <v>-</v>
      </c>
      <c r="I820" s="14">
        <f>_xlfn.ISOWEEKNUM(C820)</f>
        <v>42</v>
      </c>
      <c r="J820" s="11" t="str">
        <f>"Produkte"</f>
        <v>Produkte</v>
      </c>
      <c r="K820" s="11" t="str">
        <f>"BUs"</f>
        <v>BUs</v>
      </c>
      <c r="L820" s="11" t="str">
        <f>"Symptome"</f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Labor</v>
      </c>
      <c r="O820" s="16" t="str">
        <f>Eintragen!B820</f>
        <v>-</v>
      </c>
      <c r="P820" s="15">
        <f>Eintragen!D820</f>
        <v>73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Rest</v>
      </c>
      <c r="B821" s="12">
        <f>Eintragen!C821</f>
        <v>53</v>
      </c>
      <c r="C821" s="13">
        <f>Tabelle1[[#This Row],[Datum]]</f>
        <v>44491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1" s="14" t="str">
        <f>IFERROR(VLOOKUP(Tabelle3[[#This Row],[Artikelnr.]],Artikel!A:C,3,FALSE),Tabelle3[[#This Row],[Artikelnr.]])</f>
        <v>-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Rückstellproben</v>
      </c>
      <c r="H821" s="11" t="str">
        <f>IF(ISBLANK(Tabelle1[[#This Row],[noch genauer]]),"-",Tabelle1[[#This Row],[noch genauer]])</f>
        <v>-</v>
      </c>
      <c r="I821" s="14">
        <f>_xlfn.ISOWEEKNUM(C821)</f>
        <v>42</v>
      </c>
      <c r="J821" s="11" t="str">
        <f>"Produkte"</f>
        <v>Produkte</v>
      </c>
      <c r="K821" s="11" t="str">
        <f>"BUs"</f>
        <v>BUs</v>
      </c>
      <c r="L821" s="11" t="str">
        <f>"Symptome"</f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-</v>
      </c>
      <c r="P821" s="15">
        <f>Eintragen!D821</f>
        <v>70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BU1</v>
      </c>
      <c r="B822" s="12">
        <f>Eintragen!C822</f>
        <v>39</v>
      </c>
      <c r="C822" s="13">
        <f>Tabelle1[[#This Row],[Datum]]</f>
        <v>44491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2" s="14" t="str">
        <f>IFERROR(VLOOKUP(Tabelle3[[#This Row],[Artikelnr.]],Artikel!A:C,3,FALSE),Tabelle3[[#This Row],[Artikelnr.]])</f>
        <v>-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-</v>
      </c>
      <c r="I822" s="14">
        <f>_xlfn.ISOWEEKNUM(C822)</f>
        <v>42</v>
      </c>
      <c r="J822" s="11" t="str">
        <f>"Produkte"</f>
        <v>Produkte</v>
      </c>
      <c r="K822" s="11" t="str">
        <f>"BUs"</f>
        <v>BUs</v>
      </c>
      <c r="L822" s="11" t="str">
        <f>"Symptome"</f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Abfüllung</v>
      </c>
      <c r="O822" s="16" t="str">
        <f>Eintragen!B822</f>
        <v>-</v>
      </c>
      <c r="P822" s="15">
        <f>Eintragen!D822</f>
        <v>30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BU1</v>
      </c>
      <c r="B823" s="12">
        <f>Eintragen!C823</f>
        <v>46</v>
      </c>
      <c r="C823" s="13">
        <f>Tabelle1[[#This Row],[Datum]]</f>
        <v>44491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-</v>
      </c>
      <c r="F823" s="11" t="str">
        <f>VLOOKUP(Eintragen!D823,'Liste Gründe'!A:D,2,FALSE)</f>
        <v>Linienbezogen</v>
      </c>
      <c r="G823" s="13" t="str">
        <f>IF(ISBLANK(Eintragen!F823),VLOOKUP(Tabelle3[[#This Row],[Grund Ziffer]],'Liste Gründe'!A:D,3,FALSE),Eintragen!F823)</f>
        <v>Bodenabfall Abfüllung</v>
      </c>
      <c r="H823" s="11" t="str">
        <f>IF(ISBLANK(Tabelle1[[#This Row],[noch genauer]]),"-",Tabelle1[[#This Row],[noch genauer]])</f>
        <v>-</v>
      </c>
      <c r="I823" s="14">
        <f>_xlfn.ISOWEEKNUM(C823)</f>
        <v>42</v>
      </c>
      <c r="J823" s="11" t="str">
        <f>"Produkte"</f>
        <v>Produkte</v>
      </c>
      <c r="K823" s="11" t="str">
        <f>"BUs"</f>
        <v>BUs</v>
      </c>
      <c r="L823" s="11" t="str">
        <f>"Symptome"</f>
        <v>Symptome</v>
      </c>
      <c r="M823" s="11" t="str">
        <f>IFERROR(VLOOKUP(Tabelle3[[#This Row],[Artikelnr.]],Kennzahlen!S:U,3,FALSE)*Tabelle3[[#This Row],[Menge]],"0")</f>
        <v>0</v>
      </c>
      <c r="N823" s="14">
        <f>Eintragen!A823</f>
        <v>3020</v>
      </c>
      <c r="O823" s="16" t="str">
        <f>Eintragen!B823</f>
        <v>-</v>
      </c>
      <c r="P823" s="15">
        <f>Eintragen!D823</f>
        <v>34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BU4</v>
      </c>
      <c r="B824" s="12">
        <f>Eintragen!C824</f>
        <v>35</v>
      </c>
      <c r="C824" s="13">
        <f>Tabelle1[[#This Row],[Datum]]</f>
        <v>44491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Maschinenabfall</v>
      </c>
      <c r="H824" s="11" t="str">
        <f>IF(ISBLANK(Tabelle1[[#This Row],[noch genauer]]),"-",Tabelle1[[#This Row],[noch genauer]])</f>
        <v>-</v>
      </c>
      <c r="I824" s="14">
        <f>_xlfn.ISOWEEKNUM(C824)</f>
        <v>42</v>
      </c>
      <c r="J824" s="11" t="str">
        <f>"Produkte"</f>
        <v>Produkte</v>
      </c>
      <c r="K824" s="11" t="str">
        <f>"BUs"</f>
        <v>BUs</v>
      </c>
      <c r="L824" s="11" t="str">
        <f>"Symptome"</f>
        <v>Symptome</v>
      </c>
      <c r="M824" s="11" t="str">
        <f>IFERROR(VLOOKUP(Tabelle3[[#This Row],[Artikelnr.]],Kennzahlen!S:U,3,FALSE)*Tabelle3[[#This Row],[Menge]],"0")</f>
        <v>0</v>
      </c>
      <c r="N824" s="14" t="str">
        <f>Eintragen!A824</f>
        <v>Bu4</v>
      </c>
      <c r="O824" s="16" t="str">
        <f>Eintragen!B824</f>
        <v>-</v>
      </c>
      <c r="P824" s="15">
        <f>Eintragen!D824</f>
        <v>30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65.400000000000006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Rückstellproben</v>
      </c>
      <c r="H825" s="11" t="str">
        <f>IF(ISBLANK(Tabelle1[[#This Row],[noch genauer]]),"-",Tabelle1[[#This Row],[noch genauer]])</f>
        <v>-</v>
      </c>
      <c r="I825" s="14">
        <f>_xlfn.ISOWEEKNUM(C825)</f>
        <v>43</v>
      </c>
      <c r="J825" s="11" t="str">
        <f>"Produkte"</f>
        <v>Produkte</v>
      </c>
      <c r="K825" s="11" t="str">
        <f>"BUs"</f>
        <v>BUs</v>
      </c>
      <c r="L825" s="11" t="str">
        <f>"Symptome"</f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-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3.5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Sensorik</v>
      </c>
      <c r="H826" s="11" t="str">
        <f>IF(ISBLANK(Tabelle1[[#This Row],[noch genauer]]),"-",Tabelle1[[#This Row],[noch genauer]])</f>
        <v>-</v>
      </c>
      <c r="I826" s="14">
        <f>_xlfn.ISOWEEKNUM(C826)</f>
        <v>43</v>
      </c>
      <c r="J826" s="11" t="str">
        <f>"Produkte"</f>
        <v>Produkte</v>
      </c>
      <c r="K826" s="11" t="str">
        <f>"BUs"</f>
        <v>BUs</v>
      </c>
      <c r="L826" s="11" t="str">
        <f>"Symptome"</f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Labor</v>
      </c>
      <c r="O826" s="16" t="str">
        <f>Eintragen!B826</f>
        <v>-</v>
      </c>
      <c r="P826" s="15">
        <f>Eintragen!D826</f>
        <v>74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20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Muster</v>
      </c>
      <c r="H827" s="11" t="str">
        <f>IF(ISBLANK(Tabelle1[[#This Row],[noch genauer]]),"-",Tabelle1[[#This Row],[noch genauer]])</f>
        <v>-</v>
      </c>
      <c r="I827" s="14">
        <f>_xlfn.ISOWEEKNUM(C827)</f>
        <v>43</v>
      </c>
      <c r="J827" s="11" t="str">
        <f>"Produkte"</f>
        <v>Produkte</v>
      </c>
      <c r="K827" s="11" t="str">
        <f>"BUs"</f>
        <v>BUs</v>
      </c>
      <c r="L827" s="11" t="str">
        <f>"Symptome"</f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Labor</v>
      </c>
      <c r="O827" s="16" t="str">
        <f>Eintragen!B827</f>
        <v>-</v>
      </c>
      <c r="P827" s="15">
        <f>Eintragen!D827</f>
        <v>72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BU1</v>
      </c>
      <c r="B828" s="12">
        <f>Eintragen!C828</f>
        <v>23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Bodenabfall Abfüllung</v>
      </c>
      <c r="H828" s="11" t="str">
        <f>IF(ISBLANK(Tabelle1[[#This Row],[noch genauer]]),"-",Tabelle1[[#This Row],[noch genauer]])</f>
        <v>-</v>
      </c>
      <c r="I828" s="14">
        <f>_xlfn.ISOWEEKNUM(C828)</f>
        <v>43</v>
      </c>
      <c r="J828" s="11" t="str">
        <f>"Produkte"</f>
        <v>Produkte</v>
      </c>
      <c r="K828" s="11" t="str">
        <f>"BUs"</f>
        <v>BUs</v>
      </c>
      <c r="L828" s="11" t="str">
        <f>"Symptome"</f>
        <v>Symptome</v>
      </c>
      <c r="M828" s="11" t="str">
        <f>IFERROR(VLOOKUP(Tabelle3[[#This Row],[Artikelnr.]],Kennzahlen!S:U,3,FALSE)*Tabelle3[[#This Row],[Menge]],"0")</f>
        <v>0</v>
      </c>
      <c r="N828" s="14">
        <f>Eintragen!A828</f>
        <v>3010</v>
      </c>
      <c r="O828" s="16" t="str">
        <f>Eintragen!B828</f>
        <v>-</v>
      </c>
      <c r="P828" s="15">
        <f>Eintragen!D828</f>
        <v>31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BU1</v>
      </c>
      <c r="B829" s="12">
        <f>Eintragen!C829</f>
        <v>227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>_xlfn.ISOWEEKNUM(C829)</f>
        <v>43</v>
      </c>
      <c r="J829" s="11" t="str">
        <f>"Produkte"</f>
        <v>Produkte</v>
      </c>
      <c r="K829" s="11" t="str">
        <f>"BUs"</f>
        <v>BUs</v>
      </c>
      <c r="L829" s="11" t="str">
        <f>"Symptome"</f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Abfüllung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BU3</v>
      </c>
      <c r="B830" s="12">
        <f>Eintragen!C830</f>
        <v>94.4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>_xlfn.ISOWEEKNUM(C830)</f>
        <v>43</v>
      </c>
      <c r="J830" s="11" t="str">
        <f>"Produkte"</f>
        <v>Produkte</v>
      </c>
      <c r="K830" s="11" t="str">
        <f>"BUs"</f>
        <v>BUs</v>
      </c>
      <c r="L830" s="11" t="str">
        <f>"Symptome"</f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L33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BU4</v>
      </c>
      <c r="B831" s="12">
        <f>Eintragen!C831</f>
        <v>15</v>
      </c>
      <c r="C831" s="13">
        <f>Tabelle1[[#This Row],[Datum]]</f>
        <v>44494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>_xlfn.ISOWEEKNUM(C831)</f>
        <v>43</v>
      </c>
      <c r="J831" s="11" t="str">
        <f>"Produkte"</f>
        <v>Produkte</v>
      </c>
      <c r="K831" s="11" t="str">
        <f>"BUs"</f>
        <v>BUs</v>
      </c>
      <c r="L831" s="11" t="str">
        <f>"Symptome"</f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Bu4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BU3</v>
      </c>
      <c r="B832" s="12">
        <f>Eintragen!C832</f>
        <v>44</v>
      </c>
      <c r="C832" s="13">
        <f>Tabelle1[[#This Row],[Datum]]</f>
        <v>44494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>_xlfn.ISOWEEKNUM(C832)</f>
        <v>43</v>
      </c>
      <c r="J832" s="11" t="str">
        <f>"Produkte"</f>
        <v>Produkte</v>
      </c>
      <c r="K832" s="11" t="str">
        <f>"BUs"</f>
        <v>BUs</v>
      </c>
      <c r="L832" s="11" t="str">
        <f>"Symptome"</f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Spezialitäten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BU1</v>
      </c>
      <c r="B833" s="12">
        <f>Eintragen!C833</f>
        <v>345</v>
      </c>
      <c r="C833" s="13">
        <f>Tabelle1[[#This Row],[Datum]]</f>
        <v>44494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Reinigung</v>
      </c>
      <c r="H833" s="11" t="str">
        <f>IF(ISBLANK(Tabelle1[[#This Row],[noch genauer]]),"-",Tabelle1[[#This Row],[noch genauer]])</f>
        <v>-</v>
      </c>
      <c r="I833" s="14">
        <f>_xlfn.ISOWEEKNUM(C833)</f>
        <v>43</v>
      </c>
      <c r="J833" s="11" t="str">
        <f>"Produkte"</f>
        <v>Produkte</v>
      </c>
      <c r="K833" s="11" t="str">
        <f>"BUs"</f>
        <v>BUs</v>
      </c>
      <c r="L833" s="11" t="str">
        <f>"Symptome"</f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Schmelze</v>
      </c>
      <c r="O833" s="16" t="str">
        <f>Eintragen!B833</f>
        <v>-</v>
      </c>
      <c r="P833" s="15">
        <f>Eintragen!D833</f>
        <v>10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BU2</v>
      </c>
      <c r="B834" s="12">
        <f>Eintragen!C834</f>
        <v>79</v>
      </c>
      <c r="C834" s="13">
        <f>Tabelle1[[#This Row],[Datum]]</f>
        <v>44494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>_xlfn.ISOWEEKNUM(C834)</f>
        <v>43</v>
      </c>
      <c r="J834" s="11" t="str">
        <f>"Produkte"</f>
        <v>Produkte</v>
      </c>
      <c r="K834" s="11" t="str">
        <f>"BUs"</f>
        <v>BUs</v>
      </c>
      <c r="L834" s="11" t="str">
        <f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BU2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26.2</v>
      </c>
      <c r="C835" s="13">
        <f>Tabelle1[[#This Row],[Datum]]</f>
        <v>44494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>_xlfn.ISOWEEKNUM(C835)</f>
        <v>43</v>
      </c>
      <c r="J835" s="11" t="str">
        <f>"Produkte"</f>
        <v>Produkte</v>
      </c>
      <c r="K835" s="11" t="str">
        <f>"BUs"</f>
        <v>BUs</v>
      </c>
      <c r="L835" s="11" t="str">
        <f>"Symptome"</f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L35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33</v>
      </c>
      <c r="C836" s="13">
        <f>Tabelle1[[#This Row],[Datum]]</f>
        <v>44495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-</v>
      </c>
      <c r="I836" s="14">
        <f>_xlfn.ISOWEEKNUM(C836)</f>
        <v>43</v>
      </c>
      <c r="J836" s="11" t="str">
        <f>"Produkte"</f>
        <v>Produkte</v>
      </c>
      <c r="K836" s="11" t="str">
        <f>"BUs"</f>
        <v>BUs</v>
      </c>
      <c r="L836" s="11" t="str">
        <f>"Symptome"</f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bu3</v>
      </c>
      <c r="O836" s="16" t="str">
        <f>Eintragen!B836</f>
        <v>-</v>
      </c>
      <c r="P836" s="15">
        <f>Eintragen!D836</f>
        <v>30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BU4</v>
      </c>
      <c r="B837" s="12">
        <f>Eintragen!C837</f>
        <v>26</v>
      </c>
      <c r="C837" s="13">
        <f>Tabelle1[[#This Row],[Datum]]</f>
        <v>44495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Maschinenabfall</v>
      </c>
      <c r="H837" s="11" t="str">
        <f>IF(ISBLANK(Tabelle1[[#This Row],[noch genauer]]),"-",Tabelle1[[#This Row],[noch genauer]])</f>
        <v>-</v>
      </c>
      <c r="I837" s="14">
        <f>_xlfn.ISOWEEKNUM(C837)</f>
        <v>43</v>
      </c>
      <c r="J837" s="11" t="str">
        <f>"Produkte"</f>
        <v>Produkte</v>
      </c>
      <c r="K837" s="11" t="str">
        <f>"BUs"</f>
        <v>BUs</v>
      </c>
      <c r="L837" s="11" t="str">
        <f>"Symptome"</f>
        <v>Symptome</v>
      </c>
      <c r="M837" s="11" t="str">
        <f>IFERROR(VLOOKUP(Tabelle3[[#This Row],[Artikelnr.]],Kennzahlen!S:U,3,FALSE)*Tabelle3[[#This Row],[Menge]],"0")</f>
        <v>0</v>
      </c>
      <c r="N837" s="14" t="str">
        <f>Eintragen!A837</f>
        <v>bu4</v>
      </c>
      <c r="O837" s="16" t="str">
        <f>Eintragen!B837</f>
        <v>-</v>
      </c>
      <c r="P837" s="15">
        <f>Eintragen!D837</f>
        <v>30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60</v>
      </c>
      <c r="C838" s="13">
        <f>Tabelle1[[#This Row],[Datum]]</f>
        <v>44495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Maschinenabfall</v>
      </c>
      <c r="H838" s="11" t="str">
        <f>IF(ISBLANK(Tabelle1[[#This Row],[noch genauer]]),"-",Tabelle1[[#This Row],[noch genauer]])</f>
        <v>-</v>
      </c>
      <c r="I838" s="14">
        <f>_xlfn.ISOWEEKNUM(C838)</f>
        <v>43</v>
      </c>
      <c r="J838" s="11" t="str">
        <f>"Produkte"</f>
        <v>Produkte</v>
      </c>
      <c r="K838" s="11" t="str">
        <f>"BUs"</f>
        <v>BUs</v>
      </c>
      <c r="L838" s="11" t="str">
        <f>"Symptome"</f>
        <v>Symptome</v>
      </c>
      <c r="M838" s="11" t="str">
        <f>IFERROR(VLOOKUP(Tabelle3[[#This Row],[Artikelnr.]],Kennzahlen!S:U,3,FALSE)*Tabelle3[[#This Row],[Menge]],"0")</f>
        <v>0</v>
      </c>
      <c r="N838" s="14" t="str">
        <f>Eintragen!A838</f>
        <v>Abfüllung</v>
      </c>
      <c r="O838" s="16" t="str">
        <f>Eintragen!B838</f>
        <v>-</v>
      </c>
      <c r="P838" s="15">
        <f>Eintragen!D838</f>
        <v>30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BU4</v>
      </c>
      <c r="B839" s="12">
        <f>Eintragen!C839</f>
        <v>15.4</v>
      </c>
      <c r="C839" s="13">
        <f>Tabelle1[[#This Row],[Datum]]</f>
        <v>44496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Maschinenabfall</v>
      </c>
      <c r="H839" s="11" t="str">
        <f>IF(ISBLANK(Tabelle1[[#This Row],[noch genauer]]),"-",Tabelle1[[#This Row],[noch genauer]])</f>
        <v>-</v>
      </c>
      <c r="I839" s="14">
        <f>_xlfn.ISOWEEKNUM(C839)</f>
        <v>43</v>
      </c>
      <c r="J839" s="11" t="str">
        <f>"Produkte"</f>
        <v>Produkte</v>
      </c>
      <c r="K839" s="11" t="str">
        <f>"BUs"</f>
        <v>BUs</v>
      </c>
      <c r="L839" s="11" t="str">
        <f>"Symptome"</f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bu4</v>
      </c>
      <c r="O839" s="16" t="str">
        <f>Eintragen!B839</f>
        <v>-</v>
      </c>
      <c r="P839" s="15">
        <f>Eintragen!D839</f>
        <v>30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BU3</v>
      </c>
      <c r="B840" s="12">
        <f>Eintragen!C840</f>
        <v>28.4</v>
      </c>
      <c r="C840" s="13">
        <f>Tabelle1[[#This Row],[Datum]]</f>
        <v>44496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Maschinenabfall</v>
      </c>
      <c r="H840" s="11" t="str">
        <f>IF(ISBLANK(Tabelle1[[#This Row],[noch genauer]]),"-",Tabelle1[[#This Row],[noch genauer]])</f>
        <v>-</v>
      </c>
      <c r="I840" s="14">
        <f>_xlfn.ISOWEEKNUM(C840)</f>
        <v>43</v>
      </c>
      <c r="J840" s="11" t="str">
        <f>"Produkte"</f>
        <v>Produkte</v>
      </c>
      <c r="K840" s="11" t="str">
        <f>"BUs"</f>
        <v>BUs</v>
      </c>
      <c r="L840" s="11" t="str">
        <f>"Symptome"</f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bu3</v>
      </c>
      <c r="O840" s="16" t="str">
        <f>Eintragen!B840</f>
        <v>-</v>
      </c>
      <c r="P840" s="15">
        <f>Eintragen!D840</f>
        <v>30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>_xlfn.ISOWEEKNUM(C841)</f>
        <v>43</v>
      </c>
      <c r="J841" s="11" t="str">
        <f>"Produkte"</f>
        <v>Produkte</v>
      </c>
      <c r="K841" s="11" t="str">
        <f>"BUs"</f>
        <v>BUs</v>
      </c>
      <c r="L841" s="11" t="str">
        <f>"Symptome"</f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>_xlfn.ISOWEEKNUM(C842)</f>
        <v>39</v>
      </c>
      <c r="J842" s="11" t="str">
        <f>"Produkte"</f>
        <v>Produkte</v>
      </c>
      <c r="K842" s="11" t="str">
        <f>"BUs"</f>
        <v>BUs</v>
      </c>
      <c r="L842" s="11" t="str">
        <f>"Symptome"</f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>_xlfn.ISOWEEKNUM(C843)</f>
        <v>42</v>
      </c>
      <c r="J843" s="11" t="str">
        <f>"Produkte"</f>
        <v>Produkte</v>
      </c>
      <c r="K843" s="11" t="str">
        <f>"BUs"</f>
        <v>BUs</v>
      </c>
      <c r="L843" s="11" t="str">
        <f>"Symptome"</f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>_xlfn.ISOWEEKNUM(C844)</f>
        <v>43</v>
      </c>
      <c r="J844" s="11" t="str">
        <f>"Produkte"</f>
        <v>Produkte</v>
      </c>
      <c r="K844" s="11" t="str">
        <f>"BUs"</f>
        <v>BUs</v>
      </c>
      <c r="L844" s="11" t="str">
        <f>"Symptome"</f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>_xlfn.ISOWEEKNUM(C845)</f>
        <v>33</v>
      </c>
      <c r="J845" s="11" t="str">
        <f>"Produkte"</f>
        <v>Produkte</v>
      </c>
      <c r="K845" s="11" t="str">
        <f>"BUs"</f>
        <v>BUs</v>
      </c>
      <c r="L845" s="11" t="str">
        <f>"Symptome"</f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>_xlfn.ISOWEEKNUM(C846)</f>
        <v>34</v>
      </c>
      <c r="J846" s="11" t="str">
        <f>"Produkte"</f>
        <v>Produkte</v>
      </c>
      <c r="K846" s="11" t="str">
        <f>"BUs"</f>
        <v>BUs</v>
      </c>
      <c r="L846" s="11" t="str">
        <f>"Symptome"</f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>_xlfn.ISOWEEKNUM(C847)</f>
        <v>35</v>
      </c>
      <c r="J847" s="11" t="str">
        <f>"Produkte"</f>
        <v>Produkte</v>
      </c>
      <c r="K847" s="11" t="str">
        <f>"BUs"</f>
        <v>BUs</v>
      </c>
      <c r="L847" s="11" t="str">
        <f>"Symptome"</f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>_xlfn.ISOWEEKNUM(C848)</f>
        <v>35</v>
      </c>
      <c r="J848" s="11" t="str">
        <f>"Produkte"</f>
        <v>Produkte</v>
      </c>
      <c r="K848" s="11" t="str">
        <f>"BUs"</f>
        <v>BUs</v>
      </c>
      <c r="L848" s="11" t="str">
        <f>"Symptome"</f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>_xlfn.ISOWEEKNUM(C849)</f>
        <v>35</v>
      </c>
      <c r="J849" s="11" t="str">
        <f>"Produkte"</f>
        <v>Produkte</v>
      </c>
      <c r="K849" s="11" t="str">
        <f>"BUs"</f>
        <v>BUs</v>
      </c>
      <c r="L849" s="11" t="str">
        <f>"Symptome"</f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>_xlfn.ISOWEEKNUM(C850)</f>
        <v>35</v>
      </c>
      <c r="J850" s="11" t="str">
        <f>"Produkte"</f>
        <v>Produkte</v>
      </c>
      <c r="K850" s="11" t="str">
        <f>"BUs"</f>
        <v>BUs</v>
      </c>
      <c r="L850" s="11" t="str">
        <f>"Symptome"</f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>_xlfn.ISOWEEKNUM(C851)</f>
        <v>35</v>
      </c>
      <c r="J851" s="11" t="str">
        <f>"Produkte"</f>
        <v>Produkte</v>
      </c>
      <c r="K851" s="11" t="str">
        <f>"BUs"</f>
        <v>BUs</v>
      </c>
      <c r="L851" s="11" t="str">
        <f>"Symptome"</f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>_xlfn.ISOWEEKNUM(C852)</f>
        <v>36</v>
      </c>
      <c r="J852" s="11" t="str">
        <f>"Produkte"</f>
        <v>Produkte</v>
      </c>
      <c r="K852" s="11" t="str">
        <f>"BUs"</f>
        <v>BUs</v>
      </c>
      <c r="L852" s="11" t="str">
        <f>"Symptome"</f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>_xlfn.ISOWEEKNUM(C853)</f>
        <v>37</v>
      </c>
      <c r="J853" s="11" t="str">
        <f>"Produkte"</f>
        <v>Produkte</v>
      </c>
      <c r="K853" s="11" t="str">
        <f>"BUs"</f>
        <v>BUs</v>
      </c>
      <c r="L853" s="11" t="str">
        <f>"Symptome"</f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>_xlfn.ISOWEEKNUM(C854)</f>
        <v>37</v>
      </c>
      <c r="J854" s="11" t="str">
        <f>"Produkte"</f>
        <v>Produkte</v>
      </c>
      <c r="K854" s="11" t="str">
        <f>"BUs"</f>
        <v>BUs</v>
      </c>
      <c r="L854" s="11" t="str">
        <f>"Symptome"</f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>_xlfn.ISOWEEKNUM(C855)</f>
        <v>37</v>
      </c>
      <c r="J855" s="11" t="str">
        <f>"Produkte"</f>
        <v>Produkte</v>
      </c>
      <c r="K855" s="11" t="str">
        <f>"BUs"</f>
        <v>BUs</v>
      </c>
      <c r="L855" s="11" t="str">
        <f>"Symptome"</f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>_xlfn.ISOWEEKNUM(C856)</f>
        <v>37</v>
      </c>
      <c r="J856" s="11" t="str">
        <f>"Produkte"</f>
        <v>Produkte</v>
      </c>
      <c r="K856" s="11" t="str">
        <f>"BUs"</f>
        <v>BUs</v>
      </c>
      <c r="L856" s="11" t="str">
        <f>"Symptome"</f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>_xlfn.ISOWEEKNUM(C857)</f>
        <v>37</v>
      </c>
      <c r="J857" s="11" t="str">
        <f>"Produkte"</f>
        <v>Produkte</v>
      </c>
      <c r="K857" s="11" t="str">
        <f>"BUs"</f>
        <v>BUs</v>
      </c>
      <c r="L857" s="11" t="str">
        <f>"Symptome"</f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>_xlfn.ISOWEEKNUM(C858)</f>
        <v>37</v>
      </c>
      <c r="J858" s="11" t="str">
        <f>"Produkte"</f>
        <v>Produkte</v>
      </c>
      <c r="K858" s="11" t="str">
        <f>"BUs"</f>
        <v>BUs</v>
      </c>
      <c r="L858" s="11" t="str">
        <f>"Symptome"</f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>_xlfn.ISOWEEKNUM(C859)</f>
        <v>38</v>
      </c>
      <c r="J859" s="11" t="str">
        <f>"Produkte"</f>
        <v>Produkte</v>
      </c>
      <c r="K859" s="11" t="str">
        <f>"BUs"</f>
        <v>BUs</v>
      </c>
      <c r="L859" s="11" t="str">
        <f>"Symptome"</f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>_xlfn.ISOWEEKNUM(C860)</f>
        <v>38</v>
      </c>
      <c r="J860" s="11" t="str">
        <f>"Produkte"</f>
        <v>Produkte</v>
      </c>
      <c r="K860" s="11" t="str">
        <f>"BUs"</f>
        <v>BUs</v>
      </c>
      <c r="L860" s="11" t="str">
        <f>"Symptome"</f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>_xlfn.ISOWEEKNUM(C861)</f>
        <v>38</v>
      </c>
      <c r="J861" s="11" t="str">
        <f>"Produkte"</f>
        <v>Produkte</v>
      </c>
      <c r="K861" s="11" t="str">
        <f>"BUs"</f>
        <v>BUs</v>
      </c>
      <c r="L861" s="11" t="str">
        <f>"Symptome"</f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>_xlfn.ISOWEEKNUM(C862)</f>
        <v>39</v>
      </c>
      <c r="J862" s="11" t="str">
        <f>"Produkte"</f>
        <v>Produkte</v>
      </c>
      <c r="K862" s="11" t="str">
        <f>"BUs"</f>
        <v>BUs</v>
      </c>
      <c r="L862" s="11" t="str">
        <f>"Symptome"</f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>_xlfn.ISOWEEKNUM(C863)</f>
        <v>40</v>
      </c>
      <c r="J863" s="11" t="str">
        <f>"Produkte"</f>
        <v>Produkte</v>
      </c>
      <c r="K863" s="11" t="str">
        <f>"BUs"</f>
        <v>BUs</v>
      </c>
      <c r="L863" s="11" t="str">
        <f>"Symptome"</f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>_xlfn.ISOWEEKNUM(C864)</f>
        <v>40</v>
      </c>
      <c r="J864" s="11" t="str">
        <f>"Produkte"</f>
        <v>Produkte</v>
      </c>
      <c r="K864" s="11" t="str">
        <f>"BUs"</f>
        <v>BUs</v>
      </c>
      <c r="L864" s="11" t="str">
        <f>"Symptome"</f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>_xlfn.ISOWEEKNUM(C865)</f>
        <v>40</v>
      </c>
      <c r="J865" s="11" t="str">
        <f>"Produkte"</f>
        <v>Produkte</v>
      </c>
      <c r="K865" s="11" t="str">
        <f>"BUs"</f>
        <v>BUs</v>
      </c>
      <c r="L865" s="11" t="str">
        <f>"Symptome"</f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>_xlfn.ISOWEEKNUM(C866)</f>
        <v>41</v>
      </c>
      <c r="J866" s="11" t="str">
        <f>"Produkte"</f>
        <v>Produkte</v>
      </c>
      <c r="K866" s="11" t="str">
        <f>"BUs"</f>
        <v>BUs</v>
      </c>
      <c r="L866" s="11" t="str">
        <f>"Symptome"</f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>_xlfn.ISOWEEKNUM(C867)</f>
        <v>41</v>
      </c>
      <c r="J867" s="11" t="str">
        <f>"Produkte"</f>
        <v>Produkte</v>
      </c>
      <c r="K867" s="11" t="str">
        <f>"BUs"</f>
        <v>BUs</v>
      </c>
      <c r="L867" s="11" t="str">
        <f>"Symptome"</f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>_xlfn.ISOWEEKNUM(C868)</f>
        <v>41</v>
      </c>
      <c r="J868" s="11" t="str">
        <f>"Produkte"</f>
        <v>Produkte</v>
      </c>
      <c r="K868" s="11" t="str">
        <f>"BUs"</f>
        <v>BUs</v>
      </c>
      <c r="L868" s="11" t="str">
        <f>"Symptome"</f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BU2</v>
      </c>
      <c r="B869" s="12">
        <f>Eintragen!C869</f>
        <v>105</v>
      </c>
      <c r="C869" s="13">
        <f>Tabelle1[[#This Row],[Datum]]</f>
        <v>44491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>_xlfn.ISOWEEKNUM(C869)</f>
        <v>42</v>
      </c>
      <c r="J869" s="11" t="str">
        <f>"Produkte"</f>
        <v>Produkte</v>
      </c>
      <c r="K869" s="11" t="str">
        <f>"BUs"</f>
        <v>BUs</v>
      </c>
      <c r="L869" s="11" t="str">
        <f>"Symptome"</f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BU2</v>
      </c>
      <c r="B870" s="12">
        <f>Eintragen!C870</f>
        <v>75</v>
      </c>
      <c r="C870" s="13">
        <f>Tabelle1[[#This Row],[Datum]]</f>
        <v>44489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>_xlfn.ISOWEEKNUM(C870)</f>
        <v>42</v>
      </c>
      <c r="J870" s="11" t="str">
        <f>"Produkte"</f>
        <v>Produkte</v>
      </c>
      <c r="K870" s="11" t="str">
        <f>"BUs"</f>
        <v>BUs</v>
      </c>
      <c r="L870" s="11" t="str">
        <f>"Symptome"</f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>_xlfn.ISOWEEKNUM(C871)</f>
        <v>42</v>
      </c>
      <c r="J871" s="11" t="str">
        <f>"Produkte"</f>
        <v>Produkte</v>
      </c>
      <c r="K871" s="11" t="str">
        <f>"BUs"</f>
        <v>BUs</v>
      </c>
      <c r="L871" s="11" t="str">
        <f>"Symptome"</f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>_xlfn.ISOWEEKNUM(C872)</f>
        <v>36</v>
      </c>
      <c r="J872" s="11" t="str">
        <f>"Produkte"</f>
        <v>Produkte</v>
      </c>
      <c r="K872" s="11" t="str">
        <f>"BUs"</f>
        <v>BUs</v>
      </c>
      <c r="L872" s="11" t="str">
        <f>"Symptome"</f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>_xlfn.ISOWEEKNUM(C873)</f>
        <v>41</v>
      </c>
      <c r="J873" s="11" t="str">
        <f>"Produkte"</f>
        <v>Produkte</v>
      </c>
      <c r="K873" s="11" t="str">
        <f>"BUs"</f>
        <v>BUs</v>
      </c>
      <c r="L873" s="11" t="str">
        <f>"Symptome"</f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>_xlfn.ISOWEEKNUM(C874)</f>
        <v>41</v>
      </c>
      <c r="J874" s="11" t="str">
        <f>"Produkte"</f>
        <v>Produkte</v>
      </c>
      <c r="K874" s="11" t="str">
        <f>"BUs"</f>
        <v>BUs</v>
      </c>
      <c r="L874" s="11" t="str">
        <f>"Symptome"</f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>_xlfn.ISOWEEKNUM(C875)</f>
        <v>39</v>
      </c>
      <c r="J875" s="11" t="str">
        <f>"Produkte"</f>
        <v>Produkte</v>
      </c>
      <c r="K875" s="11" t="str">
        <f>"BUs"</f>
        <v>BUs</v>
      </c>
      <c r="L875" s="11" t="str">
        <f>"Symptome"</f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>_xlfn.ISOWEEKNUM(C876)</f>
        <v>39</v>
      </c>
      <c r="J876" s="11" t="str">
        <f>"Produkte"</f>
        <v>Produkte</v>
      </c>
      <c r="K876" s="11" t="str">
        <f>"BUs"</f>
        <v>BUs</v>
      </c>
      <c r="L876" s="11" t="str">
        <f>"Symptome"</f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>_xlfn.ISOWEEKNUM(C877)</f>
        <v>40</v>
      </c>
      <c r="J877" s="11" t="str">
        <f>"Produkte"</f>
        <v>Produkte</v>
      </c>
      <c r="K877" s="11" t="str">
        <f>"BUs"</f>
        <v>BUs</v>
      </c>
      <c r="L877" s="11" t="str">
        <f>"Symptome"</f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>_xlfn.ISOWEEKNUM(C878)</f>
        <v>42</v>
      </c>
      <c r="J878" s="11" t="str">
        <f>"Produkte"</f>
        <v>Produkte</v>
      </c>
      <c r="K878" s="11" t="str">
        <f>"BUs"</f>
        <v>BUs</v>
      </c>
      <c r="L878" s="11" t="str">
        <f>"Symptome"</f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>_xlfn.ISOWEEKNUM(C879)</f>
        <v>43</v>
      </c>
      <c r="J879" s="11" t="str">
        <f>"Produkte"</f>
        <v>Produkte</v>
      </c>
      <c r="K879" s="11" t="str">
        <f>"BUs"</f>
        <v>BUs</v>
      </c>
      <c r="L879" s="11" t="str">
        <f>"Symptome"</f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Verkauf</v>
      </c>
      <c r="B880" s="12">
        <f>Eintragen!C880</f>
        <v>15.2</v>
      </c>
      <c r="C880" s="13">
        <f>Tabelle1[[#This Row],[Datum]]</f>
        <v>44427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Schimmel</v>
      </c>
      <c r="G880" s="13" t="str">
        <f>IF(ISBLANK(Eintragen!F880),VLOOKUP(Tabelle3[[#This Row],[Grund Ziffer]],'Liste Gründe'!A:D,3,FALSE),Eintragen!F880)</f>
        <v>keinen Abnehmer/kein Schälpersonal</v>
      </c>
      <c r="H880" s="11" t="str">
        <f>IF(ISBLANK(Tabelle1[[#This Row],[noch genauer]]),"-",Tabelle1[[#This Row],[noch genauer]])</f>
        <v>keinen Abnehmer/Schälen</v>
      </c>
      <c r="I880" s="14">
        <f>_xlfn.ISOWEEKNUM(C880)</f>
        <v>33</v>
      </c>
      <c r="J880" s="11" t="str">
        <f>"Produkte"</f>
        <v>Produkte</v>
      </c>
      <c r="K880" s="11" t="str">
        <f>"BUs"</f>
        <v>BUs</v>
      </c>
      <c r="L880" s="11" t="str">
        <f>"Symptome"</f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Verkauf</v>
      </c>
      <c r="O880" s="16" t="str">
        <f>Eintragen!B880</f>
        <v>Div. Zipfel, Endstücke</v>
      </c>
      <c r="P880" s="15">
        <f>Eintragen!D880</f>
        <v>12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Verkauf</v>
      </c>
      <c r="B881" s="12">
        <f>Eintragen!C881</f>
        <v>101</v>
      </c>
      <c r="C881" s="13">
        <f>Tabelle1[[#This Row],[Datum]]</f>
        <v>44428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Schimmel</v>
      </c>
      <c r="G881" s="13" t="str">
        <f>IF(ISBLANK(Eintragen!F881),VLOOKUP(Tabelle3[[#This Row],[Grund Ziffer]],'Liste Gründe'!A:D,3,FALSE),Eintragen!F881)</f>
        <v>keinen Abnehmer/kein Schälpersonal</v>
      </c>
      <c r="H881" s="11" t="str">
        <f>IF(ISBLANK(Tabelle1[[#This Row],[noch genauer]]),"-",Tabelle1[[#This Row],[noch genauer]])</f>
        <v>keinen Abnehmer/Schälen</v>
      </c>
      <c r="I881" s="14">
        <f>_xlfn.ISOWEEKNUM(C881)</f>
        <v>33</v>
      </c>
      <c r="J881" s="11" t="str">
        <f>"Produkte"</f>
        <v>Produkte</v>
      </c>
      <c r="K881" s="11" t="str">
        <f>"BUs"</f>
        <v>BUs</v>
      </c>
      <c r="L881" s="11" t="str">
        <f>"Symptome"</f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Verkauf</v>
      </c>
      <c r="O881" s="16" t="str">
        <f>Eintragen!B881</f>
        <v>Div. Zipfel, Endstücke</v>
      </c>
      <c r="P881" s="15">
        <f>Eintragen!D881</f>
        <v>12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Verkauf</v>
      </c>
      <c r="B882" s="12">
        <f>Eintragen!C882</f>
        <v>11.5</v>
      </c>
      <c r="C882" s="13">
        <f>Tabelle1[[#This Row],[Datum]]</f>
        <v>44428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Schimmel</v>
      </c>
      <c r="G882" s="13" t="str">
        <f>IF(ISBLANK(Eintragen!F882),VLOOKUP(Tabelle3[[#This Row],[Grund Ziffer]],'Liste Gründe'!A:D,3,FALSE),Eintragen!F882)</f>
        <v>keinen Abnehmer/kein Schälpersonal</v>
      </c>
      <c r="H882" s="11" t="str">
        <f>IF(ISBLANK(Tabelle1[[#This Row],[noch genauer]]),"-",Tabelle1[[#This Row],[noch genauer]])</f>
        <v>keinen Abnehmer/Schälen</v>
      </c>
      <c r="I882" s="14">
        <f>_xlfn.ISOWEEKNUM(C882)</f>
        <v>33</v>
      </c>
      <c r="J882" s="11" t="str">
        <f>"Produkte"</f>
        <v>Produkte</v>
      </c>
      <c r="K882" s="11" t="str">
        <f>"BUs"</f>
        <v>BUs</v>
      </c>
      <c r="L882" s="11" t="str">
        <f>"Symptome"</f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Verkauf</v>
      </c>
      <c r="O882" s="16" t="str">
        <f>Eintragen!B882</f>
        <v>Div. Zipfel, Endstücke</v>
      </c>
      <c r="P882" s="15">
        <f>Eintragen!D882</f>
        <v>12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Verkauf</v>
      </c>
      <c r="B883" s="12">
        <f>Eintragen!C883</f>
        <v>97</v>
      </c>
      <c r="C883" s="13">
        <f>Tabelle1[[#This Row],[Datum]]</f>
        <v>44428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>_xlfn.ISOWEEKNUM(C883)</f>
        <v>33</v>
      </c>
      <c r="J883" s="11" t="str">
        <f>"Produkte"</f>
        <v>Produkte</v>
      </c>
      <c r="K883" s="11" t="str">
        <f>"BUs"</f>
        <v>BUs</v>
      </c>
      <c r="L883" s="11" t="str">
        <f>"Symptome"</f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BU1</v>
      </c>
      <c r="B884" s="12">
        <f>Eintragen!C884</f>
        <v>5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Rest</v>
      </c>
      <c r="G884" s="13" t="str">
        <f>IF(ISBLANK(Eintragen!F884),VLOOKUP(Tabelle3[[#This Row],[Grund Ziffer]],'Liste Gründe'!A:D,3,FALSE),Eintragen!F884)</f>
        <v>geschälte Rinde</v>
      </c>
      <c r="H884" s="11" t="str">
        <f>IF(ISBLANK(Tabelle1[[#This Row],[noch genauer]]),"-",Tabelle1[[#This Row],[noch genauer]])</f>
        <v>keine Verwendung möglich</v>
      </c>
      <c r="I884" s="14">
        <f>_xlfn.ISOWEEKNUM(C884)</f>
        <v>33</v>
      </c>
      <c r="J884" s="11" t="str">
        <f>"Produkte"</f>
        <v>Produkte</v>
      </c>
      <c r="K884" s="11" t="str">
        <f>"BUs"</f>
        <v>BUs</v>
      </c>
      <c r="L884" s="11" t="str">
        <f>"Symptome"</f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RWV</v>
      </c>
      <c r="O884" s="16" t="str">
        <f>Eintragen!B884</f>
        <v>Div. Zipfel, Endstücke</v>
      </c>
      <c r="P884" s="15">
        <f>Eintragen!D884</f>
        <v>22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BU1</v>
      </c>
      <c r="B885" s="12">
        <f>Eintragen!C885</f>
        <v>20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Rest</v>
      </c>
      <c r="G885" s="13" t="str">
        <f>IF(ISBLANK(Eintragen!F885),VLOOKUP(Tabelle3[[#This Row],[Grund Ziffer]],'Liste Gründe'!A:D,3,FALSE),Eintragen!F885)</f>
        <v>geschälte Rinde</v>
      </c>
      <c r="H885" s="11" t="str">
        <f>IF(ISBLANK(Tabelle1[[#This Row],[noch genauer]]),"-",Tabelle1[[#This Row],[noch genauer]])</f>
        <v>keine Verwendung möglich</v>
      </c>
      <c r="I885" s="14">
        <f>_xlfn.ISOWEEKNUM(C885)</f>
        <v>33</v>
      </c>
      <c r="J885" s="11" t="str">
        <f>"Produkte"</f>
        <v>Produkte</v>
      </c>
      <c r="K885" s="11" t="str">
        <f>"BUs"</f>
        <v>BUs</v>
      </c>
      <c r="L885" s="11" t="str">
        <f>"Symptome"</f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RWV</v>
      </c>
      <c r="O885" s="16" t="str">
        <f>Eintragen!B885</f>
        <v>Div. Zipfel, Endstücke</v>
      </c>
      <c r="P885" s="15">
        <f>Eintragen!D885</f>
        <v>22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Verkauf</v>
      </c>
      <c r="B886" s="12">
        <f>Eintragen!C886</f>
        <v>45</v>
      </c>
      <c r="C886" s="13">
        <f>Tabelle1[[#This Row],[Datum]]</f>
        <v>44431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>_xlfn.ISOWEEKNUM(C886)</f>
        <v>34</v>
      </c>
      <c r="J886" s="11" t="str">
        <f>"Produkte"</f>
        <v>Produkte</v>
      </c>
      <c r="K886" s="11" t="str">
        <f>"BUs"</f>
        <v>BUs</v>
      </c>
      <c r="L886" s="11" t="str">
        <f>"Symptome"</f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Verkauf</v>
      </c>
      <c r="B887" s="12">
        <f>Eintragen!C887</f>
        <v>220</v>
      </c>
      <c r="C887" s="13">
        <f>Tabelle1[[#This Row],[Datum]]</f>
        <v>44433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Schimmel</v>
      </c>
      <c r="G887" s="13" t="str">
        <f>IF(ISBLANK(Eintragen!F887),VLOOKUP(Tabelle3[[#This Row],[Grund Ziffer]],'Liste Gründe'!A:D,3,FALSE),Eintragen!F887)</f>
        <v>keinen Abnehmer/kein Schälpersonal</v>
      </c>
      <c r="H887" s="11" t="str">
        <f>IF(ISBLANK(Tabelle1[[#This Row],[noch genauer]]),"-",Tabelle1[[#This Row],[noch genauer]])</f>
        <v>keinen Abnehmer/Schälen</v>
      </c>
      <c r="I887" s="14">
        <f>_xlfn.ISOWEEKNUM(C887)</f>
        <v>34</v>
      </c>
      <c r="J887" s="11" t="str">
        <f>"Produkte"</f>
        <v>Produkte</v>
      </c>
      <c r="K887" s="11" t="str">
        <f>"BUs"</f>
        <v>BUs</v>
      </c>
      <c r="L887" s="11" t="str">
        <f>"Symptome"</f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Verkauf</v>
      </c>
      <c r="O887" s="16" t="str">
        <f>Eintragen!B887</f>
        <v>Div. Zipfel, Endstücke</v>
      </c>
      <c r="P887" s="15">
        <f>Eintragen!D887</f>
        <v>12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Verkauf</v>
      </c>
      <c r="B888" s="12">
        <f>Eintragen!C888</f>
        <v>30</v>
      </c>
      <c r="C888" s="13">
        <f>Tabelle1[[#This Row],[Datum]]</f>
        <v>44433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Schimmel</v>
      </c>
      <c r="G888" s="13" t="str">
        <f>IF(ISBLANK(Eintragen!F888),VLOOKUP(Tabelle3[[#This Row],[Grund Ziffer]],'Liste Gründe'!A:D,3,FALSE),Eintragen!F888)</f>
        <v>keinen Abnehmer/kein Schälpersonal</v>
      </c>
      <c r="H888" s="11" t="str">
        <f>IF(ISBLANK(Tabelle1[[#This Row],[noch genauer]]),"-",Tabelle1[[#This Row],[noch genauer]])</f>
        <v>keinen Abnehmer/Schälen</v>
      </c>
      <c r="I888" s="14">
        <f>_xlfn.ISOWEEKNUM(C888)</f>
        <v>34</v>
      </c>
      <c r="J888" s="11" t="str">
        <f>"Produkte"</f>
        <v>Produkte</v>
      </c>
      <c r="K888" s="11" t="str">
        <f>"BUs"</f>
        <v>BUs</v>
      </c>
      <c r="L888" s="11" t="str">
        <f>"Symptome"</f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Verkauf</v>
      </c>
      <c r="O888" s="16" t="str">
        <f>Eintragen!B888</f>
        <v>Div. Zipfel, Endstücke</v>
      </c>
      <c r="P888" s="15">
        <f>Eintragen!D888</f>
        <v>12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Verkauf</v>
      </c>
      <c r="B889" s="12">
        <f>Eintragen!C889</f>
        <v>85.2</v>
      </c>
      <c r="C889" s="13">
        <f>Tabelle1[[#This Row],[Datum]]</f>
        <v>44433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Schimmel</v>
      </c>
      <c r="G889" s="13" t="str">
        <f>IF(ISBLANK(Eintragen!F889),VLOOKUP(Tabelle3[[#This Row],[Grund Ziffer]],'Liste Gründe'!A:D,3,FALSE),Eintragen!F889)</f>
        <v>keinen Abnehmer/kein Schälpersonal</v>
      </c>
      <c r="H889" s="11" t="str">
        <f>IF(ISBLANK(Tabelle1[[#This Row],[noch genauer]]),"-",Tabelle1[[#This Row],[noch genauer]])</f>
        <v>keinen Abnehmer/Schälen</v>
      </c>
      <c r="I889" s="14">
        <f>_xlfn.ISOWEEKNUM(C889)</f>
        <v>34</v>
      </c>
      <c r="J889" s="11" t="str">
        <f>"Produkte"</f>
        <v>Produkte</v>
      </c>
      <c r="K889" s="11" t="str">
        <f>"BUs"</f>
        <v>BUs</v>
      </c>
      <c r="L889" s="11" t="str">
        <f>"Symptome"</f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Verkauf</v>
      </c>
      <c r="O889" s="16" t="str">
        <f>Eintragen!B889</f>
        <v>Div. Zipfel, Endstücke</v>
      </c>
      <c r="P889" s="15">
        <f>Eintragen!D889</f>
        <v>12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140</v>
      </c>
      <c r="C890" s="13">
        <f>Tabelle1[[#This Row],[Datum]]</f>
        <v>44433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>_xlfn.ISOWEEKNUM(C890)</f>
        <v>34</v>
      </c>
      <c r="J890" s="11" t="str">
        <f>"Produkte"</f>
        <v>Produkte</v>
      </c>
      <c r="K890" s="11" t="str">
        <f>"BUs"</f>
        <v>BUs</v>
      </c>
      <c r="L890" s="11" t="str">
        <f>"Symptome"</f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Verkauf</v>
      </c>
      <c r="B891" s="12">
        <f>Eintragen!C891</f>
        <v>250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>_xlfn.ISOWEEKNUM(C891)</f>
        <v>34</v>
      </c>
      <c r="J891" s="11" t="str">
        <f>"Produkte"</f>
        <v>Produkte</v>
      </c>
      <c r="K891" s="11" t="str">
        <f>"BUs"</f>
        <v>BUs</v>
      </c>
      <c r="L891" s="11" t="str">
        <f>"Symptome"</f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Verkauf</v>
      </c>
      <c r="B892" s="12">
        <f>Eintragen!C892</f>
        <v>1260</v>
      </c>
      <c r="C892" s="13">
        <f>Tabelle1[[#This Row],[Datum]]</f>
        <v>44434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>_xlfn.ISOWEEKNUM(C892)</f>
        <v>34</v>
      </c>
      <c r="J892" s="11" t="str">
        <f>"Produkte"</f>
        <v>Produkte</v>
      </c>
      <c r="K892" s="11" t="str">
        <f>"BUs"</f>
        <v>BUs</v>
      </c>
      <c r="L892" s="11" t="str">
        <f>"Symptome"</f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Verkauf</v>
      </c>
      <c r="B893" s="12">
        <f>Eintragen!C893</f>
        <v>28.5</v>
      </c>
      <c r="C893" s="13">
        <f>Tabelle1[[#This Row],[Datum]]</f>
        <v>44435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>_xlfn.ISOWEEKNUM(C893)</f>
        <v>34</v>
      </c>
      <c r="J893" s="11" t="str">
        <f>"Produkte"</f>
        <v>Produkte</v>
      </c>
      <c r="K893" s="11" t="str">
        <f>"BUs"</f>
        <v>BUs</v>
      </c>
      <c r="L893" s="11" t="str">
        <f>"Symptome"</f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Verkauf</v>
      </c>
      <c r="B894" s="12">
        <f>Eintragen!C894</f>
        <v>155</v>
      </c>
      <c r="C894" s="13">
        <f>Tabelle1[[#This Row],[Datum]]</f>
        <v>44435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>_xlfn.ISOWEEKNUM(C894)</f>
        <v>34</v>
      </c>
      <c r="J894" s="11" t="str">
        <f>"Produkte"</f>
        <v>Produkte</v>
      </c>
      <c r="K894" s="11" t="str">
        <f>"BUs"</f>
        <v>BUs</v>
      </c>
      <c r="L894" s="11" t="str">
        <f>"Symptome"</f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Verkauf</v>
      </c>
      <c r="B895" s="12">
        <f>Eintragen!C895</f>
        <v>80</v>
      </c>
      <c r="C895" s="13">
        <f>Tabelle1[[#This Row],[Datum]]</f>
        <v>44438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>_xlfn.ISOWEEKNUM(C895)</f>
        <v>35</v>
      </c>
      <c r="J895" s="11" t="str">
        <f>"Produkte"</f>
        <v>Produkte</v>
      </c>
      <c r="K895" s="11" t="str">
        <f>"BUs"</f>
        <v>BUs</v>
      </c>
      <c r="L895" s="11" t="str">
        <f>"Symptome"</f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Verkauf</v>
      </c>
      <c r="B896" s="12">
        <f>Eintragen!C896</f>
        <v>47.5</v>
      </c>
      <c r="C896" s="13">
        <f>Tabelle1[[#This Row],[Datum]]</f>
        <v>44439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>_xlfn.ISOWEEKNUM(C896)</f>
        <v>35</v>
      </c>
      <c r="J896" s="11" t="str">
        <f>"Produkte"</f>
        <v>Produkte</v>
      </c>
      <c r="K896" s="11" t="str">
        <f>"BUs"</f>
        <v>BUs</v>
      </c>
      <c r="L896" s="11" t="str">
        <f>"Symptome"</f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Verkauf</v>
      </c>
      <c r="B897" s="12">
        <f>Eintragen!C897</f>
        <v>1048</v>
      </c>
      <c r="C897" s="13">
        <f>Tabelle1[[#This Row],[Datum]]</f>
        <v>44439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>_xlfn.ISOWEEKNUM(C897)</f>
        <v>35</v>
      </c>
      <c r="J897" s="11" t="str">
        <f>"Produkte"</f>
        <v>Produkte</v>
      </c>
      <c r="K897" s="11" t="str">
        <f>"BUs"</f>
        <v>BUs</v>
      </c>
      <c r="L897" s="11" t="str">
        <f>"Symptome"</f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BU3</v>
      </c>
      <c r="B898" s="12">
        <f>Eintragen!C898</f>
        <v>28</v>
      </c>
      <c r="C898" s="13">
        <f>Tabelle1[[#This Row],[Datum]]</f>
        <v>44439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Linienbezogen</v>
      </c>
      <c r="G898" s="13" t="str">
        <f>IF(ISBLANK(Eintragen!F898),VLOOKUP(Tabelle3[[#This Row],[Grund Ziffer]],'Liste Gründe'!A:D,3,FALSE),Eintragen!F898)</f>
        <v>Maschinenabfall</v>
      </c>
      <c r="H898" s="11" t="str">
        <f>IF(ISBLANK(Tabelle1[[#This Row],[noch genauer]]),"-",Tabelle1[[#This Row],[noch genauer]])</f>
        <v>nicht eindeutig</v>
      </c>
      <c r="I898" s="14">
        <f>_xlfn.ISOWEEKNUM(C898)</f>
        <v>35</v>
      </c>
      <c r="J898" s="11" t="str">
        <f>"Produkte"</f>
        <v>Produkte</v>
      </c>
      <c r="K898" s="11" t="str">
        <f>"BUs"</f>
        <v>BUs</v>
      </c>
      <c r="L898" s="11" t="str">
        <f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L16</v>
      </c>
      <c r="O898" s="16" t="str">
        <f>Eintragen!B898</f>
        <v>Div. Zipfel, Endstücke</v>
      </c>
      <c r="P898" s="15">
        <f>Eintragen!D898</f>
        <v>10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Verkauf</v>
      </c>
      <c r="B899" s="12">
        <f>Eintragen!C899</f>
        <v>1770</v>
      </c>
      <c r="C899" s="13">
        <f>Tabelle1[[#This Row],[Datum]]</f>
        <v>44440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>_xlfn.ISOWEEKNUM(C899)</f>
        <v>35</v>
      </c>
      <c r="J899" s="11" t="str">
        <f>"Produkte"</f>
        <v>Produkte</v>
      </c>
      <c r="K899" s="11" t="str">
        <f>"BUs"</f>
        <v>BUs</v>
      </c>
      <c r="L899" s="11" t="str">
        <f>"Symptome"</f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Verkauf</v>
      </c>
      <c r="B900" s="12">
        <f>Eintragen!C900</f>
        <v>20</v>
      </c>
      <c r="C900" s="13">
        <f>Tabelle1[[#This Row],[Datum]]</f>
        <v>44441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>_xlfn.ISOWEEKNUM(C900)</f>
        <v>35</v>
      </c>
      <c r="J900" s="11" t="str">
        <f>"Produkte"</f>
        <v>Produkte</v>
      </c>
      <c r="K900" s="11" t="str">
        <f>"BUs"</f>
        <v>BUs</v>
      </c>
      <c r="L900" s="11" t="str">
        <f>"Symptome"</f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BU3</v>
      </c>
      <c r="B901" s="12">
        <f>Eintragen!C901</f>
        <v>23.5</v>
      </c>
      <c r="C901" s="13">
        <f>Tabelle1[[#This Row],[Datum]]</f>
        <v>44441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Linienbezogen</v>
      </c>
      <c r="G901" s="13" t="str">
        <f>IF(ISBLANK(Eintragen!F901),VLOOKUP(Tabelle3[[#This Row],[Grund Ziffer]],'Liste Gründe'!A:D,3,FALSE),Eintragen!F901)</f>
        <v>Maschinenabfall</v>
      </c>
      <c r="H901" s="11" t="str">
        <f>IF(ISBLANK(Tabelle1[[#This Row],[noch genauer]]),"-",Tabelle1[[#This Row],[noch genauer]])</f>
        <v>nicht eindeutig</v>
      </c>
      <c r="I901" s="14">
        <f>_xlfn.ISOWEEKNUM(C901)</f>
        <v>35</v>
      </c>
      <c r="J901" s="11" t="str">
        <f>"Produkte"</f>
        <v>Produkte</v>
      </c>
      <c r="K901" s="11" t="str">
        <f>"BUs"</f>
        <v>BUs</v>
      </c>
      <c r="L901" s="11" t="str">
        <f>"Symptome"</f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Bu3</v>
      </c>
      <c r="O901" s="16" t="str">
        <f>Eintragen!B901</f>
        <v>Div. Zipfel, Endstücke</v>
      </c>
      <c r="P901" s="15">
        <f>Eintragen!D901</f>
        <v>30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Verkauf</v>
      </c>
      <c r="B902" s="12">
        <f>Eintragen!C902</f>
        <v>611.5</v>
      </c>
      <c r="C902" s="13">
        <f>Tabelle1[[#This Row],[Datum]]</f>
        <v>44445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keinen Abnehmer/kein Schälpersonal</v>
      </c>
      <c r="H902" s="11" t="str">
        <f>IF(ISBLANK(Tabelle1[[#This Row],[noch genauer]]),"-",Tabelle1[[#This Row],[noch genauer]])</f>
        <v>keinen Abnehmer/Schälen</v>
      </c>
      <c r="I902" s="14">
        <f>_xlfn.ISOWEEKNUM(C902)</f>
        <v>36</v>
      </c>
      <c r="J902" s="11" t="str">
        <f>"Produkte"</f>
        <v>Produkte</v>
      </c>
      <c r="K902" s="11" t="str">
        <f>"BUs"</f>
        <v>BUs</v>
      </c>
      <c r="L902" s="11" t="str">
        <f>"Symptome"</f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Verkauf</v>
      </c>
      <c r="O902" s="16" t="str">
        <f>Eintragen!B902</f>
        <v>Div. Zipfel, Endstücke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Verkauf</v>
      </c>
      <c r="B903" s="12">
        <f>Eintragen!C903</f>
        <v>467</v>
      </c>
      <c r="C903" s="13">
        <f>Tabelle1[[#This Row],[Datum]]</f>
        <v>44446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>_xlfn.ISOWEEKNUM(C903)</f>
        <v>36</v>
      </c>
      <c r="J903" s="11" t="str">
        <f>"Produkte"</f>
        <v>Produkte</v>
      </c>
      <c r="K903" s="11" t="str">
        <f>"BUs"</f>
        <v>BUs</v>
      </c>
      <c r="L903" s="11" t="str">
        <f>"Symptome"</f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Verkauf</v>
      </c>
      <c r="B904" s="12">
        <f>Eintragen!C904</f>
        <v>296</v>
      </c>
      <c r="C904" s="13">
        <f>Tabelle1[[#This Row],[Datum]]</f>
        <v>44447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>_xlfn.ISOWEEKNUM(C904)</f>
        <v>36</v>
      </c>
      <c r="J904" s="11" t="str">
        <f>"Produkte"</f>
        <v>Produkte</v>
      </c>
      <c r="K904" s="11" t="str">
        <f>"BUs"</f>
        <v>BUs</v>
      </c>
      <c r="L904" s="11" t="str">
        <f>"Symptome"</f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Verkauf</v>
      </c>
      <c r="B905" s="12">
        <f>Eintragen!C905</f>
        <v>480</v>
      </c>
      <c r="C905" s="13">
        <f>Tabelle1[[#This Row],[Datum]]</f>
        <v>44447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keinen Abnehmer/kein Schälpersonal</v>
      </c>
      <c r="H905" s="11" t="str">
        <f>IF(ISBLANK(Tabelle1[[#This Row],[noch genauer]]),"-",Tabelle1[[#This Row],[noch genauer]])</f>
        <v>keinen Abnehmer/Schälen</v>
      </c>
      <c r="I905" s="14">
        <f>_xlfn.ISOWEEKNUM(C905)</f>
        <v>36</v>
      </c>
      <c r="J905" s="11" t="str">
        <f>"Produkte"</f>
        <v>Produkte</v>
      </c>
      <c r="K905" s="11" t="str">
        <f>"BUs"</f>
        <v>BUs</v>
      </c>
      <c r="L905" s="11" t="str">
        <f>"Symptome"</f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Verkauf</v>
      </c>
      <c r="O905" s="16" t="str">
        <f>Eintragen!B905</f>
        <v>Div. Zipfel, Endstücke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25</v>
      </c>
      <c r="C906" s="13">
        <f>Tabelle1[[#This Row],[Datum]]</f>
        <v>44447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VOS &gt; Einsatz</v>
      </c>
      <c r="H906" s="11" t="str">
        <f>IF(ISBLANK(Tabelle1[[#This Row],[noch genauer]]),"-",Tabelle1[[#This Row],[noch genauer]])</f>
        <v>VOS &gt; Einsatz</v>
      </c>
      <c r="I906" s="14">
        <f>_xlfn.ISOWEEKNUM(C906)</f>
        <v>36</v>
      </c>
      <c r="J906" s="11" t="str">
        <f>"Produkte"</f>
        <v>Produkte</v>
      </c>
      <c r="K906" s="11" t="str">
        <f>"BUs"</f>
        <v>BUs</v>
      </c>
      <c r="L906" s="11" t="str">
        <f>"Symptome"</f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Abfüllung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Verkauf</v>
      </c>
      <c r="B907" s="12">
        <f>Eintragen!C907</f>
        <v>915</v>
      </c>
      <c r="C907" s="13">
        <f>Tabelle1[[#This Row],[Datum]]</f>
        <v>44448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>_xlfn.ISOWEEKNUM(C907)</f>
        <v>36</v>
      </c>
      <c r="J907" s="11" t="str">
        <f>"Produkte"</f>
        <v>Produkte</v>
      </c>
      <c r="K907" s="11" t="str">
        <f>"BUs"</f>
        <v>BUs</v>
      </c>
      <c r="L907" s="11" t="str">
        <f>"Symptome"</f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Verkauf</v>
      </c>
      <c r="B908" s="12">
        <f>Eintragen!C908</f>
        <v>522</v>
      </c>
      <c r="C908" s="13">
        <f>Tabelle1[[#This Row],[Datum]]</f>
        <v>44452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>_xlfn.ISOWEEKNUM(C908)</f>
        <v>37</v>
      </c>
      <c r="J908" s="11" t="str">
        <f>"Produkte"</f>
        <v>Produkte</v>
      </c>
      <c r="K908" s="11" t="str">
        <f>"BUs"</f>
        <v>BUs</v>
      </c>
      <c r="L908" s="11" t="str">
        <f>"Symptome"</f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BU1</v>
      </c>
      <c r="B909" s="12">
        <f>Eintragen!C909</f>
        <v>7</v>
      </c>
      <c r="C909" s="13">
        <f>Tabelle1[[#This Row],[Datum]]</f>
        <v>44452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VOS &gt; Einsatz</v>
      </c>
      <c r="H909" s="11" t="str">
        <f>IF(ISBLANK(Tabelle1[[#This Row],[noch genauer]]),"-",Tabelle1[[#This Row],[noch genauer]])</f>
        <v>VOS &gt; Einsatz</v>
      </c>
      <c r="I909" s="14">
        <f>_xlfn.ISOWEEKNUM(C909)</f>
        <v>37</v>
      </c>
      <c r="J909" s="11" t="str">
        <f>"Produkte"</f>
        <v>Produkte</v>
      </c>
      <c r="K909" s="11" t="str">
        <f>"BUs"</f>
        <v>BUs</v>
      </c>
      <c r="L909" s="11" t="str">
        <f>"Symptome"</f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Abfüllung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BU1</v>
      </c>
      <c r="B910" s="12">
        <f>Eintragen!C910</f>
        <v>52</v>
      </c>
      <c r="C910" s="13">
        <f>Tabelle1[[#This Row],[Datum]]</f>
        <v>44452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>_xlfn.ISOWEEKNUM(C910)</f>
        <v>37</v>
      </c>
      <c r="J910" s="11" t="str">
        <f>"Produkte"</f>
        <v>Produkte</v>
      </c>
      <c r="K910" s="11" t="str">
        <f>"BUs"</f>
        <v>BUs</v>
      </c>
      <c r="L910" s="11" t="str">
        <f>"Symptome"</f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BU1</v>
      </c>
      <c r="B911" s="12">
        <f>Eintragen!C911</f>
        <v>9</v>
      </c>
      <c r="C911" s="13">
        <f>Tabelle1[[#This Row],[Datum]]</f>
        <v>44454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Rest</v>
      </c>
      <c r="G911" s="13" t="str">
        <f>IF(ISBLANK(Eintragen!F911),VLOOKUP(Tabelle3[[#This Row],[Grund Ziffer]],'Liste Gründe'!A:D,3,FALSE),Eintragen!F911)</f>
        <v>geschälte Rinde</v>
      </c>
      <c r="H911" s="11" t="str">
        <f>IF(ISBLANK(Tabelle1[[#This Row],[noch genauer]]),"-",Tabelle1[[#This Row],[noch genauer]])</f>
        <v>keine Verwendung möglich</v>
      </c>
      <c r="I911" s="14">
        <f>_xlfn.ISOWEEKNUM(C911)</f>
        <v>37</v>
      </c>
      <c r="J911" s="11" t="str">
        <f>"Produkte"</f>
        <v>Produkte</v>
      </c>
      <c r="K911" s="11" t="str">
        <f>"BUs"</f>
        <v>BUs</v>
      </c>
      <c r="L911" s="11" t="str">
        <f>"Symptome"</f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RWV</v>
      </c>
      <c r="O911" s="16" t="str">
        <f>Eintragen!B911</f>
        <v>Div. Zipfel, Endstücke</v>
      </c>
      <c r="P911" s="15">
        <f>Eintragen!D911</f>
        <v>22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BU1</v>
      </c>
      <c r="B912" s="12">
        <f>Eintragen!C912</f>
        <v>25</v>
      </c>
      <c r="C912" s="13">
        <f>Tabelle1[[#This Row],[Datum]]</f>
        <v>44454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Rest</v>
      </c>
      <c r="G912" s="13" t="str">
        <f>IF(ISBLANK(Eintragen!F912),VLOOKUP(Tabelle3[[#This Row],[Grund Ziffer]],'Liste Gründe'!A:D,3,FALSE),Eintragen!F912)</f>
        <v>geschälte Rinde</v>
      </c>
      <c r="H912" s="11" t="str">
        <f>IF(ISBLANK(Tabelle1[[#This Row],[noch genauer]]),"-",Tabelle1[[#This Row],[noch genauer]])</f>
        <v>keine Verwendung möglich</v>
      </c>
      <c r="I912" s="14">
        <f>_xlfn.ISOWEEKNUM(C912)</f>
        <v>37</v>
      </c>
      <c r="J912" s="11" t="str">
        <f>"Produkte"</f>
        <v>Produkte</v>
      </c>
      <c r="K912" s="11" t="str">
        <f>"BUs"</f>
        <v>BUs</v>
      </c>
      <c r="L912" s="11" t="str">
        <f>"Symptome"</f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RWV</v>
      </c>
      <c r="O912" s="16" t="str">
        <f>Eintragen!B912</f>
        <v>Div. Zipfel, Endstücke</v>
      </c>
      <c r="P912" s="15">
        <f>Eintragen!D912</f>
        <v>22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BU3</v>
      </c>
      <c r="B913" s="12">
        <f>Eintragen!C913</f>
        <v>1.6</v>
      </c>
      <c r="C913" s="13">
        <f>Tabelle1[[#This Row],[Datum]]</f>
        <v>44454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Linienbezogen</v>
      </c>
      <c r="G913" s="13" t="str">
        <f>IF(ISBLANK(Eintragen!F913),VLOOKUP(Tabelle3[[#This Row],[Grund Ziffer]],'Liste Gründe'!A:D,3,FALSE),Eintragen!F913)</f>
        <v>Maschinenabfall</v>
      </c>
      <c r="H913" s="11" t="str">
        <f>IF(ISBLANK(Tabelle1[[#This Row],[noch genauer]]),"-",Tabelle1[[#This Row],[noch genauer]])</f>
        <v>nicht eindeutig</v>
      </c>
      <c r="I913" s="14">
        <f>_xlfn.ISOWEEKNUM(C913)</f>
        <v>37</v>
      </c>
      <c r="J913" s="11" t="str">
        <f>"Produkte"</f>
        <v>Produkte</v>
      </c>
      <c r="K913" s="11" t="str">
        <f>"BUs"</f>
        <v>BUs</v>
      </c>
      <c r="L913" s="11" t="str">
        <f>"Symptome"</f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L16</v>
      </c>
      <c r="O913" s="16" t="str">
        <f>Eintragen!B913</f>
        <v>Div. Zipfel, Endstücke</v>
      </c>
      <c r="P913" s="15">
        <f>Eintragen!D913</f>
        <v>10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BU1</v>
      </c>
      <c r="B914" s="12">
        <f>Eintragen!C914</f>
        <v>20</v>
      </c>
      <c r="C914" s="13">
        <f>Tabelle1[[#This Row],[Datum]]</f>
        <v>44456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Rest</v>
      </c>
      <c r="G914" s="13" t="str">
        <f>IF(ISBLANK(Eintragen!F914),VLOOKUP(Tabelle3[[#This Row],[Grund Ziffer]],'Liste Gründe'!A:D,3,FALSE),Eintragen!F914)</f>
        <v>geschälte Rinde</v>
      </c>
      <c r="H914" s="11" t="str">
        <f>IF(ISBLANK(Tabelle1[[#This Row],[noch genauer]]),"-",Tabelle1[[#This Row],[noch genauer]])</f>
        <v>keine Verwendung möglich</v>
      </c>
      <c r="I914" s="14">
        <f>_xlfn.ISOWEEKNUM(C914)</f>
        <v>37</v>
      </c>
      <c r="J914" s="11" t="str">
        <f>"Produkte"</f>
        <v>Produkte</v>
      </c>
      <c r="K914" s="11" t="str">
        <f>"BUs"</f>
        <v>BUs</v>
      </c>
      <c r="L914" s="11" t="str">
        <f>"Symptome"</f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RWV</v>
      </c>
      <c r="O914" s="16" t="str">
        <f>Eintragen!B914</f>
        <v>Div. Zipfel, Endstücke</v>
      </c>
      <c r="P914" s="15">
        <f>Eintragen!D914</f>
        <v>22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42</v>
      </c>
      <c r="C915" s="13">
        <f>Tabelle1[[#This Row],[Datum]]</f>
        <v>44456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nicht eindeutig</v>
      </c>
      <c r="I915" s="14">
        <f>_xlfn.ISOWEEKNUM(C915)</f>
        <v>37</v>
      </c>
      <c r="J915" s="11" t="str">
        <f>"Produkte"</f>
        <v>Produkte</v>
      </c>
      <c r="K915" s="11" t="str">
        <f>"BUs"</f>
        <v>BUs</v>
      </c>
      <c r="L915" s="11" t="str">
        <f>"Symptome"</f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L9</v>
      </c>
      <c r="O915" s="16" t="str">
        <f>Eintragen!B915</f>
        <v>Div. Zipfel, Endstücke</v>
      </c>
      <c r="P915" s="15">
        <f>Eintragen!D915</f>
        <v>10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Verkauf</v>
      </c>
      <c r="B916" s="12">
        <f>Eintragen!C916</f>
        <v>470</v>
      </c>
      <c r="C916" s="13">
        <f>Tabelle1[[#This Row],[Datum]]</f>
        <v>44459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Schimmel</v>
      </c>
      <c r="G916" s="13" t="str">
        <f>IF(ISBLANK(Eintragen!F916),VLOOKUP(Tabelle3[[#This Row],[Grund Ziffer]],'Liste Gründe'!A:D,3,FALSE),Eintragen!F916)</f>
        <v>keinen Abnehmer/kein Schälpersonal</v>
      </c>
      <c r="H916" s="11" t="str">
        <f>IF(ISBLANK(Tabelle1[[#This Row],[noch genauer]]),"-",Tabelle1[[#This Row],[noch genauer]])</f>
        <v>keinen Abnehmer/Schälen</v>
      </c>
      <c r="I916" s="14">
        <f>_xlfn.ISOWEEKNUM(C916)</f>
        <v>38</v>
      </c>
      <c r="J916" s="11" t="str">
        <f>"Produkte"</f>
        <v>Produkte</v>
      </c>
      <c r="K916" s="11" t="str">
        <f>"BUs"</f>
        <v>BUs</v>
      </c>
      <c r="L916" s="11" t="str">
        <f>"Symptome"</f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Verkauf</v>
      </c>
      <c r="O916" s="16" t="str">
        <f>Eintragen!B916</f>
        <v>Div. Zipfel, Endstücke</v>
      </c>
      <c r="P916" s="15">
        <f>Eintragen!D916</f>
        <v>12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BU3</v>
      </c>
      <c r="B917" s="12">
        <f>Eintragen!C917</f>
        <v>25</v>
      </c>
      <c r="C917" s="13">
        <f>Tabelle1[[#This Row],[Datum]]</f>
        <v>44428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Fremdkörper</v>
      </c>
      <c r="H917" s="11" t="str">
        <f>IF(ISBLANK(Tabelle1[[#This Row],[noch genauer]]),"-",Tabelle1[[#This Row],[noch genauer]])</f>
        <v>Schmutz</v>
      </c>
      <c r="I917" s="14">
        <f>_xlfn.ISOWEEKNUM(C917)</f>
        <v>33</v>
      </c>
      <c r="J917" s="11" t="str">
        <f>"Produkte"</f>
        <v>Produkte</v>
      </c>
      <c r="K917" s="11" t="str">
        <f>"BUs"</f>
        <v>BUs</v>
      </c>
      <c r="L917" s="11" t="str">
        <f>"Symptome"</f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WVP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33</v>
      </c>
      <c r="C918" s="13">
        <f>Tabelle1[[#This Row],[Datum]]</f>
        <v>44463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Linienbezogen</v>
      </c>
      <c r="G918" s="13" t="str">
        <f>IF(ISBLANK(Eintragen!F918),VLOOKUP(Tabelle3[[#This Row],[Grund Ziffer]],'Liste Gründe'!A:D,3,FALSE),Eintragen!F918)</f>
        <v>Maschinenabfall</v>
      </c>
      <c r="H918" s="11" t="str">
        <f>IF(ISBLANK(Tabelle1[[#This Row],[noch genauer]]),"-",Tabelle1[[#This Row],[noch genauer]])</f>
        <v>nicht eindeutig</v>
      </c>
      <c r="I918" s="14">
        <f>_xlfn.ISOWEEKNUM(C918)</f>
        <v>38</v>
      </c>
      <c r="J918" s="11" t="str">
        <f>"Produkte"</f>
        <v>Produkte</v>
      </c>
      <c r="K918" s="11" t="str">
        <f>"BUs"</f>
        <v>BUs</v>
      </c>
      <c r="L918" s="11" t="str">
        <f>"Symptome"</f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Bu3</v>
      </c>
      <c r="O918" s="16" t="str">
        <f>Eintragen!B918</f>
        <v>Div. Zipfel, Endstücke</v>
      </c>
      <c r="P918" s="15">
        <f>Eintragen!D918</f>
        <v>30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BU3</v>
      </c>
      <c r="B919" s="12">
        <f>Eintragen!C919</f>
        <v>91.5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>_xlfn.ISOWEEKNUM(C919)</f>
        <v>38</v>
      </c>
      <c r="J919" s="11" t="str">
        <f>"Produkte"</f>
        <v>Produkte</v>
      </c>
      <c r="K919" s="11" t="str">
        <f>"BUs"</f>
        <v>BUs</v>
      </c>
      <c r="L919" s="11" t="str">
        <f>"Symptome"</f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191</v>
      </c>
      <c r="C920" s="13">
        <f>Tabelle1[[#This Row],[Datum]]</f>
        <v>44466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>_xlfn.ISOWEEKNUM(C920)</f>
        <v>39</v>
      </c>
      <c r="J920" s="11" t="str">
        <f>"Produkte"</f>
        <v>Produkte</v>
      </c>
      <c r="K920" s="11" t="str">
        <f>"BUs"</f>
        <v>BUs</v>
      </c>
      <c r="L920" s="11" t="str">
        <f>"Symptome"</f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BU3</v>
      </c>
      <c r="B921" s="12">
        <f>Eintragen!C921</f>
        <v>181</v>
      </c>
      <c r="C921" s="13">
        <f>Tabelle1[[#This Row],[Datum]]</f>
        <v>44467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>_xlfn.ISOWEEKNUM(C921)</f>
        <v>39</v>
      </c>
      <c r="J921" s="11" t="str">
        <f>"Produkte"</f>
        <v>Produkte</v>
      </c>
      <c r="K921" s="11" t="str">
        <f>"BUs"</f>
        <v>BUs</v>
      </c>
      <c r="L921" s="11" t="str">
        <f>"Symptome"</f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Verkauf</v>
      </c>
      <c r="B922" s="12">
        <f>Eintragen!C922</f>
        <v>128</v>
      </c>
      <c r="C922" s="13">
        <f>Tabelle1[[#This Row],[Datum]]</f>
        <v>44469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Schimmel</v>
      </c>
      <c r="G922" s="13" t="str">
        <f>IF(ISBLANK(Eintragen!F922),VLOOKUP(Tabelle3[[#This Row],[Grund Ziffer]],'Liste Gründe'!A:D,3,FALSE),Eintragen!F922)</f>
        <v>keinen Abnehmer/kein Schälpersonal</v>
      </c>
      <c r="H922" s="11" t="str">
        <f>IF(ISBLANK(Tabelle1[[#This Row],[noch genauer]]),"-",Tabelle1[[#This Row],[noch genauer]])</f>
        <v>keinen Abnehmer/Schälen</v>
      </c>
      <c r="I922" s="14">
        <f>_xlfn.ISOWEEKNUM(C922)</f>
        <v>39</v>
      </c>
      <c r="J922" s="11" t="str">
        <f>"Produkte"</f>
        <v>Produkte</v>
      </c>
      <c r="K922" s="11" t="str">
        <f>"BUs"</f>
        <v>BUs</v>
      </c>
      <c r="L922" s="11" t="str">
        <f>"Symptome"</f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Verkauf</v>
      </c>
      <c r="O922" s="16" t="str">
        <f>Eintragen!B922</f>
        <v>Div. Zipfel, Endstücke</v>
      </c>
      <c r="P922" s="15">
        <f>Eintragen!D922</f>
        <v>12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BU3</v>
      </c>
      <c r="B923" s="12">
        <f>Eintragen!C923</f>
        <v>10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Linienbezogen</v>
      </c>
      <c r="G923" s="13" t="str">
        <f>IF(ISBLANK(Eintragen!F923),VLOOKUP(Tabelle3[[#This Row],[Grund Ziffer]],'Liste Gründe'!A:D,3,FALSE),Eintragen!F923)</f>
        <v>Maschinenabfall</v>
      </c>
      <c r="H923" s="11" t="str">
        <f>IF(ISBLANK(Tabelle1[[#This Row],[noch genauer]]),"-",Tabelle1[[#This Row],[noch genauer]])</f>
        <v>nicht eindeutig</v>
      </c>
      <c r="I923" s="14">
        <f>_xlfn.ISOWEEKNUM(C923)</f>
        <v>39</v>
      </c>
      <c r="J923" s="11" t="str">
        <f>"Produkte"</f>
        <v>Produkte</v>
      </c>
      <c r="K923" s="11" t="str">
        <f>"BUs"</f>
        <v>BUs</v>
      </c>
      <c r="L923" s="11" t="str">
        <f>"Symptome"</f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L3</v>
      </c>
      <c r="O923" s="16" t="str">
        <f>Eintragen!B923</f>
        <v>Div. Zipfel, Endstücke</v>
      </c>
      <c r="P923" s="15">
        <f>Eintragen!D923</f>
        <v>10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>_xlfn.ISOWEEKNUM(C924)</f>
        <v>39</v>
      </c>
      <c r="J924" s="11" t="str">
        <f>"Produkte"</f>
        <v>Produkte</v>
      </c>
      <c r="K924" s="11" t="str">
        <f>"BUs"</f>
        <v>BUs</v>
      </c>
      <c r="L924" s="11" t="str">
        <f>"Symptome"</f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>_xlfn.ISOWEEKNUM(C925)</f>
        <v>40</v>
      </c>
      <c r="J925" s="11" t="str">
        <f>"Produkte"</f>
        <v>Produkte</v>
      </c>
      <c r="K925" s="11" t="str">
        <f>"BUs"</f>
        <v>BUs</v>
      </c>
      <c r="L925" s="11" t="str">
        <f>"Symptome"</f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>_xlfn.ISOWEEKNUM(C926)</f>
        <v>40</v>
      </c>
      <c r="J926" s="11" t="str">
        <f>"Produkte"</f>
        <v>Produkte</v>
      </c>
      <c r="K926" s="11" t="str">
        <f>"BUs"</f>
        <v>BUs</v>
      </c>
      <c r="L926" s="11" t="str">
        <f>"Symptome"</f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>_xlfn.ISOWEEKNUM(C927)</f>
        <v>40</v>
      </c>
      <c r="J927" s="11" t="str">
        <f>"Produkte"</f>
        <v>Produkte</v>
      </c>
      <c r="K927" s="11" t="str">
        <f>"BUs"</f>
        <v>BUs</v>
      </c>
      <c r="L927" s="11" t="str">
        <f>"Symptome"</f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>_xlfn.ISOWEEKNUM(C928)</f>
        <v>41</v>
      </c>
      <c r="J928" s="11" t="str">
        <f>"Produkte"</f>
        <v>Produkte</v>
      </c>
      <c r="K928" s="11" t="str">
        <f>"BUs"</f>
        <v>BUs</v>
      </c>
      <c r="L928" s="11" t="str">
        <f>"Symptome"</f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>_xlfn.ISOWEEKNUM(C929)</f>
        <v>36</v>
      </c>
      <c r="J929" s="11" t="str">
        <f>"Produkte"</f>
        <v>Produkte</v>
      </c>
      <c r="K929" s="11" t="str">
        <f>"BUs"</f>
        <v>BUs</v>
      </c>
      <c r="L929" s="11" t="str">
        <f>"Symptome"</f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>_xlfn.ISOWEEKNUM(C930)</f>
        <v>39</v>
      </c>
      <c r="J930" s="11" t="str">
        <f>"Produkte"</f>
        <v>Produkte</v>
      </c>
      <c r="K930" s="11" t="str">
        <f>"BUs"</f>
        <v>BUs</v>
      </c>
      <c r="L930" s="11" t="str">
        <f>"Symptome"</f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90</v>
      </c>
      <c r="C931" s="13">
        <f>Tabelle1[[#This Row],[Datum]]</f>
        <v>44474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Reinigung</v>
      </c>
      <c r="H931" s="11" t="str">
        <f>IF(ISBLANK(Tabelle1[[#This Row],[noch genauer]]),"-",Tabelle1[[#This Row],[noch genauer]])</f>
        <v>erforderlich</v>
      </c>
      <c r="I931" s="14">
        <f>_xlfn.ISOWEEKNUM(C931)</f>
        <v>40</v>
      </c>
      <c r="J931" s="11" t="str">
        <f>"Produkte"</f>
        <v>Produkte</v>
      </c>
      <c r="K931" s="11" t="str">
        <f>"BUs"</f>
        <v>BUs</v>
      </c>
      <c r="L931" s="11" t="str">
        <f>"Symptome"</f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Schmelze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BU1</v>
      </c>
      <c r="B932" s="12">
        <f>Eintragen!C932</f>
        <v>35.6</v>
      </c>
      <c r="C932" s="13">
        <f>Tabelle1[[#This Row],[Datum]]</f>
        <v>44474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Reinigung</v>
      </c>
      <c r="H932" s="11" t="str">
        <f>IF(ISBLANK(Tabelle1[[#This Row],[noch genauer]]),"-",Tabelle1[[#This Row],[noch genauer]])</f>
        <v>erforderlich</v>
      </c>
      <c r="I932" s="14">
        <f>_xlfn.ISOWEEKNUM(C932)</f>
        <v>40</v>
      </c>
      <c r="J932" s="11" t="str">
        <f>"Produkte"</f>
        <v>Produkte</v>
      </c>
      <c r="K932" s="11" t="str">
        <f>"BUs"</f>
        <v>BUs</v>
      </c>
      <c r="L932" s="11" t="str">
        <f>"Symptome"</f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Schmelze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BU1</v>
      </c>
      <c r="B933" s="12">
        <f>Eintragen!C933</f>
        <v>97</v>
      </c>
      <c r="C933" s="13">
        <f>Tabelle1[[#This Row],[Datum]]</f>
        <v>44475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Reinigung</v>
      </c>
      <c r="H933" s="11" t="str">
        <f>IF(ISBLANK(Tabelle1[[#This Row],[noch genauer]]),"-",Tabelle1[[#This Row],[noch genauer]])</f>
        <v>erforderlich</v>
      </c>
      <c r="I933" s="14">
        <f>_xlfn.ISOWEEKNUM(C933)</f>
        <v>40</v>
      </c>
      <c r="J933" s="11" t="str">
        <f>"Produkte"</f>
        <v>Produkte</v>
      </c>
      <c r="K933" s="11" t="str">
        <f>"BUs"</f>
        <v>BUs</v>
      </c>
      <c r="L933" s="11" t="str">
        <f>"Symptome"</f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Schmelze</v>
      </c>
      <c r="O933" s="16" t="str">
        <f>Eintragen!B933</f>
        <v>Diverses</v>
      </c>
      <c r="P933" s="15">
        <f>Eintragen!D933</f>
        <v>10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BU1</v>
      </c>
      <c r="B934" s="12">
        <f>Eintragen!C934</f>
        <v>153</v>
      </c>
      <c r="C934" s="13">
        <f>Tabelle1[[#This Row],[Datum]]</f>
        <v>44476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Reinigung</v>
      </c>
      <c r="H934" s="11" t="str">
        <f>IF(ISBLANK(Tabelle1[[#This Row],[noch genauer]]),"-",Tabelle1[[#This Row],[noch genauer]])</f>
        <v>erforderlich</v>
      </c>
      <c r="I934" s="14">
        <f>_xlfn.ISOWEEKNUM(C934)</f>
        <v>40</v>
      </c>
      <c r="J934" s="11" t="str">
        <f>"Produkte"</f>
        <v>Produkte</v>
      </c>
      <c r="K934" s="11" t="str">
        <f>"BUs"</f>
        <v>BUs</v>
      </c>
      <c r="L934" s="11" t="str">
        <f>"Symptome"</f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Schmelze</v>
      </c>
      <c r="O934" s="16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BU2</v>
      </c>
      <c r="B935" s="12">
        <f>Eintragen!C935</f>
        <v>90.6</v>
      </c>
      <c r="C935" s="13">
        <f>Tabelle1[[#This Row],[Datum]]</f>
        <v>44427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>_xlfn.ISOWEEKNUM(C935)</f>
        <v>33</v>
      </c>
      <c r="J935" s="11" t="str">
        <f>"Produkte"</f>
        <v>Produkte</v>
      </c>
      <c r="K935" s="11" t="str">
        <f>"BUs"</f>
        <v>BUs</v>
      </c>
      <c r="L935" s="11" t="str">
        <f>"Symptome"</f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BU2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75</v>
      </c>
      <c r="C936" s="13">
        <f>Tabelle1[[#This Row],[Datum]]</f>
        <v>44428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nicht eindeutig</v>
      </c>
      <c r="I936" s="14">
        <f>_xlfn.ISOWEEKNUM(C936)</f>
        <v>33</v>
      </c>
      <c r="J936" s="11" t="str">
        <f>"Produkte"</f>
        <v>Produkte</v>
      </c>
      <c r="K936" s="11" t="str">
        <f>"BUs"</f>
        <v>BUs</v>
      </c>
      <c r="L936" s="11" t="str">
        <f>"Symptome"</f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BU4</v>
      </c>
      <c r="B937" s="12">
        <f>Eintragen!C937</f>
        <v>0</v>
      </c>
      <c r="C937" s="13">
        <f>Tabelle1[[#This Row],[Datum]]</f>
        <v>44428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nicht eindeutig</v>
      </c>
      <c r="I937" s="14">
        <f>_xlfn.ISOWEEKNUM(C937)</f>
        <v>33</v>
      </c>
      <c r="J937" s="11" t="str">
        <f>"Produkte"</f>
        <v>Produkte</v>
      </c>
      <c r="K937" s="11" t="str">
        <f>"BUs"</f>
        <v>BUs</v>
      </c>
      <c r="L937" s="11" t="str">
        <f>"Symptome"</f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10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BU4</v>
      </c>
      <c r="B938" s="12">
        <f>Eintragen!C938</f>
        <v>0</v>
      </c>
      <c r="C938" s="13">
        <f>Tabelle1[[#This Row],[Datum]]</f>
        <v>44431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nicht eindeutig</v>
      </c>
      <c r="I938" s="14">
        <f>_xlfn.ISOWEEKNUM(C938)</f>
        <v>34</v>
      </c>
      <c r="J938" s="11" t="str">
        <f>"Produkte"</f>
        <v>Produkte</v>
      </c>
      <c r="K938" s="11" t="str">
        <f>"BUs"</f>
        <v>BUs</v>
      </c>
      <c r="L938" s="11" t="str">
        <f>"Symptome"</f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BU4</v>
      </c>
      <c r="O938" s="16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44433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Linienbezogen</v>
      </c>
      <c r="G939" s="13" t="str">
        <f>IF(ISBLANK(Eintragen!F939),VLOOKUP(Tabelle3[[#This Row],[Grund Ziffer]],'Liste Gründe'!A:D,3,FALSE),Eintragen!F939)</f>
        <v>Maschinenabfall</v>
      </c>
      <c r="H939" s="11" t="str">
        <f>IF(ISBLANK(Tabelle1[[#This Row],[noch genauer]]),"-",Tabelle1[[#This Row],[noch genauer]])</f>
        <v>-</v>
      </c>
      <c r="I939" s="14">
        <f>_xlfn.ISOWEEKNUM(C939)</f>
        <v>34</v>
      </c>
      <c r="J939" s="11" t="str">
        <f>"Produkte"</f>
        <v>Produkte</v>
      </c>
      <c r="K939" s="11" t="str">
        <f>"BUs"</f>
        <v>BUs</v>
      </c>
      <c r="L939" s="11" t="str">
        <f>"Symptome"</f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Strudelline</v>
      </c>
      <c r="O939" s="16" t="str">
        <f>Eintragen!B939</f>
        <v>Diverses</v>
      </c>
      <c r="P939" s="15">
        <f>Eintragen!D939</f>
        <v>10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BU1</v>
      </c>
      <c r="B940" s="12">
        <f>Eintragen!C940</f>
        <v>30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Verarbeitung</v>
      </c>
      <c r="H940" s="11" t="str">
        <f>IF(ISBLANK(Tabelle1[[#This Row],[noch genauer]]),"-",Tabelle1[[#This Row],[noch genauer]])</f>
        <v>MHD abgelaufen</v>
      </c>
      <c r="I940" s="14">
        <f>_xlfn.ISOWEEKNUM(C940)</f>
        <v>34</v>
      </c>
      <c r="J940" s="11" t="str">
        <f>"Produkte"</f>
        <v>Produkte</v>
      </c>
      <c r="K940" s="11" t="str">
        <f>"BUs"</f>
        <v>BUs</v>
      </c>
      <c r="L940" s="11" t="str">
        <f>"Symptome"</f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RWV</v>
      </c>
      <c r="O940" s="16" t="str">
        <f>Eintragen!B940</f>
        <v>Diverses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BU2</v>
      </c>
      <c r="B941" s="12">
        <f>Eintragen!C941</f>
        <v>200</v>
      </c>
      <c r="C941" s="13">
        <f>Tabelle1[[#This Row],[Datum]]</f>
        <v>44435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>_xlfn.ISOWEEKNUM(C941)</f>
        <v>34</v>
      </c>
      <c r="J941" s="11" t="str">
        <f>"Produkte"</f>
        <v>Produkte</v>
      </c>
      <c r="K941" s="11" t="str">
        <f>"BUs"</f>
        <v>BUs</v>
      </c>
      <c r="L941" s="11" t="str">
        <f>"Symptome"</f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BU2</v>
      </c>
      <c r="B942" s="12">
        <f>Eintragen!C942</f>
        <v>101</v>
      </c>
      <c r="C942" s="13">
        <f>Tabelle1[[#This Row],[Datum]]</f>
        <v>44438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>_xlfn.ISOWEEKNUM(C942)</f>
        <v>35</v>
      </c>
      <c r="J942" s="11" t="str">
        <f>"Produkte"</f>
        <v>Produkte</v>
      </c>
      <c r="K942" s="11" t="str">
        <f>"BUs"</f>
        <v>BUs</v>
      </c>
      <c r="L942" s="11" t="str">
        <f>"Symptome"</f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BU2</v>
      </c>
      <c r="B943" s="12">
        <f>Eintragen!C943</f>
        <v>53</v>
      </c>
      <c r="C943" s="13">
        <f>Tabelle1[[#This Row],[Datum]]</f>
        <v>44439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>_xlfn.ISOWEEKNUM(C943)</f>
        <v>35</v>
      </c>
      <c r="J943" s="11" t="str">
        <f>"Produkte"</f>
        <v>Produkte</v>
      </c>
      <c r="K943" s="11" t="str">
        <f>"BUs"</f>
        <v>BUs</v>
      </c>
      <c r="L943" s="11" t="str">
        <f>"Symptome"</f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BU2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33</v>
      </c>
      <c r="C944" s="13">
        <f>Tabelle1[[#This Row],[Datum]]</f>
        <v>44439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nicht eindeutig</v>
      </c>
      <c r="I944" s="14">
        <f>_xlfn.ISOWEEKNUM(C944)</f>
        <v>35</v>
      </c>
      <c r="J944" s="11" t="str">
        <f>"Produkte"</f>
        <v>Produkte</v>
      </c>
      <c r="K944" s="11" t="str">
        <f>"BUs"</f>
        <v>BUs</v>
      </c>
      <c r="L944" s="11" t="str">
        <f>"Symptome"</f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Bu3</v>
      </c>
      <c r="O944" s="16" t="str">
        <f>Eintragen!B944</f>
        <v>Diverses</v>
      </c>
      <c r="P944" s="15">
        <f>Eintragen!D944</f>
        <v>10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BU2</v>
      </c>
      <c r="B945" s="12">
        <f>Eintragen!C945</f>
        <v>35.000000000000007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>_xlfn.ISOWEEKNUM(C945)</f>
        <v>35</v>
      </c>
      <c r="J945" s="11" t="str">
        <f>"Produkte"</f>
        <v>Produkte</v>
      </c>
      <c r="K945" s="11" t="str">
        <f>"BUs"</f>
        <v>BUs</v>
      </c>
      <c r="L945" s="11" t="str">
        <f>"Symptome"</f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BU2</v>
      </c>
      <c r="B946" s="12">
        <f>Eintragen!C946</f>
        <v>36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>_xlfn.ISOWEEKNUM(C946)</f>
        <v>35</v>
      </c>
      <c r="J946" s="11" t="str">
        <f>"Produkte"</f>
        <v>Produkte</v>
      </c>
      <c r="K946" s="11" t="str">
        <f>"BUs"</f>
        <v>BUs</v>
      </c>
      <c r="L946" s="11" t="str">
        <f>"Symptome"</f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BU2</v>
      </c>
      <c r="B947" s="12">
        <f>Eintragen!C947</f>
        <v>102</v>
      </c>
      <c r="C947" s="13">
        <f>Tabelle1[[#This Row],[Datum]]</f>
        <v>44440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>_xlfn.ISOWEEKNUM(C947)</f>
        <v>35</v>
      </c>
      <c r="J947" s="11" t="str">
        <f>"Produkte"</f>
        <v>Produkte</v>
      </c>
      <c r="K947" s="11" t="str">
        <f>"BUs"</f>
        <v>BUs</v>
      </c>
      <c r="L947" s="11" t="str">
        <f>"Symptome"</f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BU2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BU4</v>
      </c>
      <c r="B948" s="12">
        <f>Eintragen!C948</f>
        <v>34.4</v>
      </c>
      <c r="C948" s="13">
        <f>Tabelle1[[#This Row],[Datum]]</f>
        <v>44440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nicht eindeutig</v>
      </c>
      <c r="I948" s="14">
        <f>_xlfn.ISOWEEKNUM(C948)</f>
        <v>35</v>
      </c>
      <c r="J948" s="11" t="str">
        <f>"Produkte"</f>
        <v>Produkte</v>
      </c>
      <c r="K948" s="11" t="str">
        <f>"BUs"</f>
        <v>BUs</v>
      </c>
      <c r="L948" s="11" t="str">
        <f>"Symptome"</f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10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BU1</v>
      </c>
      <c r="B949" s="12">
        <f>Eintragen!C949</f>
        <v>30.4</v>
      </c>
      <c r="C949" s="13">
        <f>Tabelle1[[#This Row],[Datum]]</f>
        <v>44440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>_xlfn.ISOWEEKNUM(C949)</f>
        <v>35</v>
      </c>
      <c r="J949" s="11" t="str">
        <f>"Produkte"</f>
        <v>Produkte</v>
      </c>
      <c r="K949" s="11" t="str">
        <f>"BUs"</f>
        <v>BUs</v>
      </c>
      <c r="L949" s="11" t="str">
        <f>"Symptome"</f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Strudelline</v>
      </c>
      <c r="O949" s="16" t="str">
        <f>Eintragen!B949</f>
        <v>Diverses</v>
      </c>
      <c r="P949" s="15">
        <f>Eintragen!D949</f>
        <v>10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BU4</v>
      </c>
      <c r="B950" s="12">
        <f>Eintragen!C950</f>
        <v>28</v>
      </c>
      <c r="C950" s="13">
        <f>Tabelle1[[#This Row],[Datum]]</f>
        <v>44441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nicht eindeutig</v>
      </c>
      <c r="I950" s="14">
        <f>_xlfn.ISOWEEKNUM(C950)</f>
        <v>35</v>
      </c>
      <c r="J950" s="11" t="str">
        <f>"Produkte"</f>
        <v>Produkte</v>
      </c>
      <c r="K950" s="11" t="str">
        <f>"BUs"</f>
        <v>BUs</v>
      </c>
      <c r="L950" s="11" t="str">
        <f>"Symptome"</f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BU4</v>
      </c>
      <c r="O950" s="16" t="str">
        <f>Eintragen!B950</f>
        <v>Diverses</v>
      </c>
      <c r="P950" s="15">
        <f>Eintragen!D950</f>
        <v>10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BU3</v>
      </c>
      <c r="B951" s="12">
        <f>Eintragen!C951</f>
        <v>33.5</v>
      </c>
      <c r="C951" s="13">
        <f>Tabelle1[[#This Row],[Datum]]</f>
        <v>44441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nicht eindeutig</v>
      </c>
      <c r="I951" s="14">
        <f>_xlfn.ISOWEEKNUM(C951)</f>
        <v>35</v>
      </c>
      <c r="J951" s="11" t="str">
        <f>"Produkte"</f>
        <v>Produkte</v>
      </c>
      <c r="K951" s="11" t="str">
        <f>"BUs"</f>
        <v>BUs</v>
      </c>
      <c r="L951" s="11" t="str">
        <f>"Symptome"</f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Bu3</v>
      </c>
      <c r="O951" s="16" t="str">
        <f>Eintragen!B951</f>
        <v>Diverses</v>
      </c>
      <c r="P951" s="15">
        <f>Eintragen!D951</f>
        <v>10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BU2</v>
      </c>
      <c r="B952" s="12">
        <f>Eintragen!C952</f>
        <v>39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>_xlfn.ISOWEEKNUM(C952)</f>
        <v>35</v>
      </c>
      <c r="J952" s="11" t="str">
        <f>"Produkte"</f>
        <v>Produkte</v>
      </c>
      <c r="K952" s="11" t="str">
        <f>"BUs"</f>
        <v>BUs</v>
      </c>
      <c r="L952" s="11" t="str">
        <f>"Symptome"</f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BU2</v>
      </c>
      <c r="B953" s="12">
        <f>Eintragen!C953</f>
        <v>65</v>
      </c>
      <c r="C953" s="13">
        <f>Tabelle1[[#This Row],[Datum]]</f>
        <v>44442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>_xlfn.ISOWEEKNUM(C953)</f>
        <v>35</v>
      </c>
      <c r="J953" s="11" t="str">
        <f>"Produkte"</f>
        <v>Produkte</v>
      </c>
      <c r="K953" s="11" t="str">
        <f>"BUs"</f>
        <v>BUs</v>
      </c>
      <c r="L953" s="11" t="str">
        <f>"Symptome"</f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BU2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BU4</v>
      </c>
      <c r="B954" s="12">
        <f>Eintragen!C954</f>
        <v>23</v>
      </c>
      <c r="C954" s="13">
        <f>Tabelle1[[#This Row],[Datum]]</f>
        <v>44442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nicht eindeutig</v>
      </c>
      <c r="I954" s="14">
        <f>_xlfn.ISOWEEKNUM(C954)</f>
        <v>35</v>
      </c>
      <c r="J954" s="11" t="str">
        <f>"Produkte"</f>
        <v>Produkte</v>
      </c>
      <c r="K954" s="11" t="str">
        <f>"BUs"</f>
        <v>BUs</v>
      </c>
      <c r="L954" s="11" t="str">
        <f>"Symptome"</f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Bu4</v>
      </c>
      <c r="O954" s="16" t="str">
        <f>Eintragen!B954</f>
        <v>Diverses</v>
      </c>
      <c r="P954" s="15">
        <f>Eintragen!D954</f>
        <v>10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BU3</v>
      </c>
      <c r="B955" s="12">
        <f>Eintragen!C955</f>
        <v>18</v>
      </c>
      <c r="C955" s="13">
        <f>Tabelle1[[#This Row],[Datum]]</f>
        <v>44442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nicht eindeutig</v>
      </c>
      <c r="I955" s="14">
        <f>_xlfn.ISOWEEKNUM(C955)</f>
        <v>35</v>
      </c>
      <c r="J955" s="11" t="str">
        <f>"Produkte"</f>
        <v>Produkte</v>
      </c>
      <c r="K955" s="11" t="str">
        <f>"BUs"</f>
        <v>BUs</v>
      </c>
      <c r="L955" s="11" t="str">
        <f>"Symptome"</f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WVP</v>
      </c>
      <c r="O955" s="16" t="str">
        <f>Eintragen!B955</f>
        <v>Diverses</v>
      </c>
      <c r="P955" s="15">
        <f>Eintragen!D955</f>
        <v>10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87.2</v>
      </c>
      <c r="C956" s="13">
        <f>Tabelle1[[#This Row],[Datum]]</f>
        <v>44442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nicht eindeutig</v>
      </c>
      <c r="I956" s="14">
        <f>_xlfn.ISOWEEKNUM(C956)</f>
        <v>35</v>
      </c>
      <c r="J956" s="11" t="str">
        <f>"Produkte"</f>
        <v>Produkte</v>
      </c>
      <c r="K956" s="11" t="str">
        <f>"BUs"</f>
        <v>BUs</v>
      </c>
      <c r="L956" s="11" t="str">
        <f>"Symptome"</f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Bu3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BU2</v>
      </c>
      <c r="B957" s="12">
        <f>Eintragen!C957</f>
        <v>29.5</v>
      </c>
      <c r="C957" s="13">
        <f>Tabelle1[[#This Row],[Datum]]</f>
        <v>44445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>_xlfn.ISOWEEKNUM(C957)</f>
        <v>36</v>
      </c>
      <c r="J957" s="11" t="str">
        <f>"Produkte"</f>
        <v>Produkte</v>
      </c>
      <c r="K957" s="11" t="str">
        <f>"BUs"</f>
        <v>BUs</v>
      </c>
      <c r="L957" s="11" t="str">
        <f>"Symptome"</f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BU2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47</v>
      </c>
      <c r="C958" s="13">
        <f>Tabelle1[[#This Row],[Datum]]</f>
        <v>44445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nicht eindeutig</v>
      </c>
      <c r="I958" s="14">
        <f>_xlfn.ISOWEEKNUM(C958)</f>
        <v>36</v>
      </c>
      <c r="J958" s="11" t="str">
        <f>"Produkte"</f>
        <v>Produkte</v>
      </c>
      <c r="K958" s="11" t="str">
        <f>"BUs"</f>
        <v>BUs</v>
      </c>
      <c r="L958" s="11" t="str">
        <f>"Symptome"</f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Bu3</v>
      </c>
      <c r="O958" s="16" t="str">
        <f>Eintragen!B958</f>
        <v>Diverses</v>
      </c>
      <c r="P958" s="15">
        <f>Eintragen!D958</f>
        <v>10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77.5</v>
      </c>
      <c r="C959" s="13">
        <f>Tabelle1[[#This Row],[Datum]]</f>
        <v>44445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nicht eindeutig</v>
      </c>
      <c r="I959" s="14">
        <f>_xlfn.ISOWEEKNUM(C959)</f>
        <v>36</v>
      </c>
      <c r="J959" s="11" t="str">
        <f>"Produkte"</f>
        <v>Produkte</v>
      </c>
      <c r="K959" s="11" t="str">
        <f>"BUs"</f>
        <v>BUs</v>
      </c>
      <c r="L959" s="11" t="str">
        <f>"Symptome"</f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L33</v>
      </c>
      <c r="O959" s="16" t="str">
        <f>Eintragen!B959</f>
        <v>Diverses</v>
      </c>
      <c r="P959" s="15">
        <f>Eintragen!D959</f>
        <v>10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BU1</v>
      </c>
      <c r="B960" s="12">
        <f>Eintragen!C960</f>
        <v>40</v>
      </c>
      <c r="C960" s="13">
        <f>Tabelle1[[#This Row],[Datum]]</f>
        <v>44446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Reinigung</v>
      </c>
      <c r="H960" s="11" t="str">
        <f>IF(ISBLANK(Tabelle1[[#This Row],[noch genauer]]),"-",Tabelle1[[#This Row],[noch genauer]])</f>
        <v>-</v>
      </c>
      <c r="I960" s="14">
        <f>_xlfn.ISOWEEKNUM(C960)</f>
        <v>36</v>
      </c>
      <c r="J960" s="11" t="str">
        <f>"Produkte"</f>
        <v>Produkte</v>
      </c>
      <c r="K960" s="11" t="str">
        <f>"BUs"</f>
        <v>BUs</v>
      </c>
      <c r="L960" s="11" t="str">
        <f>"Symptome"</f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Strudelline</v>
      </c>
      <c r="O960" s="16" t="str">
        <f>Eintragen!B960</f>
        <v>Diverses</v>
      </c>
      <c r="P960" s="15">
        <f>Eintragen!D960</f>
        <v>10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201.6</v>
      </c>
      <c r="C961" s="13">
        <f>Tabelle1[[#This Row],[Datum]]</f>
        <v>44446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nicht eindeutig</v>
      </c>
      <c r="I961" s="14">
        <f>_xlfn.ISOWEEKNUM(C961)</f>
        <v>36</v>
      </c>
      <c r="J961" s="11" t="str">
        <f>"Produkte"</f>
        <v>Produkte</v>
      </c>
      <c r="K961" s="11" t="str">
        <f>"BUs"</f>
        <v>BUs</v>
      </c>
      <c r="L961" s="11" t="str">
        <f>"Symptome"</f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BU3</v>
      </c>
      <c r="O961" s="16" t="str">
        <f>Eintragen!B961</f>
        <v>Diverses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BU1</v>
      </c>
      <c r="B962" s="12">
        <f>Eintragen!C962</f>
        <v>32</v>
      </c>
      <c r="C962" s="13">
        <f>Tabelle1[[#This Row],[Datum]]</f>
        <v>44452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nicht eindeutig</v>
      </c>
      <c r="I962" s="14">
        <f>_xlfn.ISOWEEKNUM(C962)</f>
        <v>37</v>
      </c>
      <c r="J962" s="11" t="str">
        <f>"Produkte"</f>
        <v>Produkte</v>
      </c>
      <c r="K962" s="11" t="str">
        <f>"BUs"</f>
        <v>BUs</v>
      </c>
      <c r="L962" s="11" t="str">
        <f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Abfüllung</v>
      </c>
      <c r="O962" s="16" t="str">
        <f>Eintragen!B962</f>
        <v>Diverses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BU1</v>
      </c>
      <c r="B963" s="12">
        <f>Eintragen!C963</f>
        <v>12.600000000000001</v>
      </c>
      <c r="C963" s="13">
        <f>Tabelle1[[#This Row],[Datum]]</f>
        <v>44454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nicht eindeutig</v>
      </c>
      <c r="I963" s="14">
        <f>_xlfn.ISOWEEKNUM(C963)</f>
        <v>37</v>
      </c>
      <c r="J963" s="11" t="str">
        <f>"Produkte"</f>
        <v>Produkte</v>
      </c>
      <c r="K963" s="11" t="str">
        <f>"BUs"</f>
        <v>BUs</v>
      </c>
      <c r="L963" s="11" t="str">
        <f>"Symptome"</f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Abfüllung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>_xlfn.ISOWEEKNUM(C964)</f>
        <v>37</v>
      </c>
      <c r="J964" s="11" t="str">
        <f>"Produkte"</f>
        <v>Produkte</v>
      </c>
      <c r="K964" s="11" t="str">
        <f>"BUs"</f>
        <v>BUs</v>
      </c>
      <c r="L964" s="11" t="str">
        <f>"Symptome"</f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 t="shared" ref="I962:I1025" si="4">_xlfn.ISOWEEKNUM(C965)</f>
        <v>37</v>
      </c>
      <c r="J965" s="11" t="str">
        <f t="shared" ref="J962:J1025" si="5">"Produkte"</f>
        <v>Produkte</v>
      </c>
      <c r="K965" s="11" t="str">
        <f t="shared" ref="K962:K1025" si="6">"BUs"</f>
        <v>BUs</v>
      </c>
      <c r="L965" s="11" t="str">
        <f t="shared" ref="L962:L1025" si="7">"Symptome"</f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160.5</v>
      </c>
      <c r="C966" s="13">
        <f>Tabelle1[[#This Row],[Datum]]</f>
        <v>44454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 t="shared" si="4"/>
        <v>37</v>
      </c>
      <c r="J966" s="11" t="str">
        <f t="shared" si="5"/>
        <v>Produkte</v>
      </c>
      <c r="K966" s="11" t="str">
        <f t="shared" si="6"/>
        <v>BUs</v>
      </c>
      <c r="L966" s="11" t="str">
        <f t="shared" si="7"/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Strudelline</v>
      </c>
      <c r="O966" s="16" t="str">
        <f>Eintragen!B966</f>
        <v>Diverses</v>
      </c>
      <c r="P966" s="15">
        <f>Eintragen!D966</f>
        <v>10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BU3</v>
      </c>
      <c r="B967" s="12">
        <f>Eintragen!C967</f>
        <v>24.400000000000006</v>
      </c>
      <c r="C967" s="13">
        <f>Tabelle1[[#This Row],[Datum]]</f>
        <v>44455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nicht eindeutig</v>
      </c>
      <c r="I967" s="14">
        <f t="shared" si="4"/>
        <v>37</v>
      </c>
      <c r="J967" s="11" t="str">
        <f t="shared" si="5"/>
        <v>Produkte</v>
      </c>
      <c r="K967" s="11" t="str">
        <f t="shared" si="6"/>
        <v>BUs</v>
      </c>
      <c r="L967" s="11" t="str">
        <f t="shared" si="7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L16</v>
      </c>
      <c r="O967" s="16" t="str">
        <f>Eintragen!B967</f>
        <v>Diverses</v>
      </c>
      <c r="P967" s="15">
        <f>Eintragen!D967</f>
        <v>10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BU2</v>
      </c>
      <c r="B968" s="12">
        <f>Eintragen!C968</f>
        <v>33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nicht eindeutig</v>
      </c>
      <c r="I968" s="14">
        <f t="shared" si="4"/>
        <v>37</v>
      </c>
      <c r="J968" s="11" t="str">
        <f t="shared" si="5"/>
        <v>Produkte</v>
      </c>
      <c r="K968" s="11" t="str">
        <f t="shared" si="6"/>
        <v>BUs</v>
      </c>
      <c r="L968" s="11" t="str">
        <f t="shared" si="7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L31</v>
      </c>
      <c r="O968" s="16" t="str">
        <f>Eintragen!B968</f>
        <v>Diverses</v>
      </c>
      <c r="P968" s="15">
        <f>Eintragen!D968</f>
        <v>10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BU2</v>
      </c>
      <c r="B969" s="12">
        <f>Eintragen!C969</f>
        <v>77</v>
      </c>
      <c r="C969" s="13">
        <f>Tabelle1[[#This Row],[Datum]]</f>
        <v>44456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 t="shared" si="4"/>
        <v>37</v>
      </c>
      <c r="J969" s="11" t="str">
        <f t="shared" si="5"/>
        <v>Produkte</v>
      </c>
      <c r="K969" s="11" t="str">
        <f t="shared" si="6"/>
        <v>BUs</v>
      </c>
      <c r="L969" s="11" t="str">
        <f t="shared" si="7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BU2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24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Rest</v>
      </c>
      <c r="G970" s="13" t="str">
        <f>IF(ISBLANK(Eintragen!F970),VLOOKUP(Tabelle3[[#This Row],[Grund Ziffer]],'Liste Gründe'!A:D,3,FALSE),Eintragen!F970)</f>
        <v>Fremdkörper</v>
      </c>
      <c r="H970" s="11" t="str">
        <f>IF(ISBLANK(Tabelle1[[#This Row],[noch genauer]]),"-",Tabelle1[[#This Row],[noch genauer]])</f>
        <v>Schmutz</v>
      </c>
      <c r="I970" s="14">
        <f t="shared" si="4"/>
        <v>38</v>
      </c>
      <c r="J970" s="11" t="str">
        <f t="shared" si="5"/>
        <v>Produkte</v>
      </c>
      <c r="K970" s="11" t="str">
        <f t="shared" si="6"/>
        <v>BUs</v>
      </c>
      <c r="L970" s="11" t="str">
        <f t="shared" si="7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L21</v>
      </c>
      <c r="O970" s="16" t="str">
        <f>Eintragen!B970</f>
        <v>Diverses</v>
      </c>
      <c r="P970" s="15">
        <f>Eintragen!D970</f>
        <v>22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BU3</v>
      </c>
      <c r="B971" s="12">
        <f>Eintragen!C971</f>
        <v>1.4</v>
      </c>
      <c r="C971" s="13">
        <f>Tabelle1[[#This Row],[Datum]]</f>
        <v>44456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nicht eindeutig</v>
      </c>
      <c r="I971" s="14">
        <f t="shared" si="4"/>
        <v>37</v>
      </c>
      <c r="J971" s="11" t="str">
        <f t="shared" si="5"/>
        <v>Produkte</v>
      </c>
      <c r="K971" s="11" t="str">
        <f t="shared" si="6"/>
        <v>BUs</v>
      </c>
      <c r="L971" s="11" t="str">
        <f t="shared" si="7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L16</v>
      </c>
      <c r="O971" s="16" t="str">
        <f>Eintragen!B971</f>
        <v>DIverses</v>
      </c>
      <c r="P971" s="15">
        <f>Eintragen!D971</f>
        <v>10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BU3</v>
      </c>
      <c r="B972" s="12">
        <f>Eintragen!C972</f>
        <v>151.5</v>
      </c>
      <c r="C972" s="13">
        <f>Tabelle1[[#This Row],[Datum]]</f>
        <v>44456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Linienbezogen</v>
      </c>
      <c r="G972" s="13" t="str">
        <f>IF(ISBLANK(Eintragen!F972),VLOOKUP(Tabelle3[[#This Row],[Grund Ziffer]],'Liste Gründe'!A:D,3,FALSE),Eintragen!F972)</f>
        <v>Maschinenabfall</v>
      </c>
      <c r="H972" s="11" t="str">
        <f>IF(ISBLANK(Tabelle1[[#This Row],[noch genauer]]),"-",Tabelle1[[#This Row],[noch genauer]])</f>
        <v>nicht eindeutig</v>
      </c>
      <c r="I972" s="14">
        <f t="shared" si="4"/>
        <v>37</v>
      </c>
      <c r="J972" s="11" t="str">
        <f t="shared" si="5"/>
        <v>Produkte</v>
      </c>
      <c r="K972" s="11" t="str">
        <f t="shared" si="6"/>
        <v>BUs</v>
      </c>
      <c r="L972" s="11" t="str">
        <f t="shared" si="7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Spezialitäten</v>
      </c>
      <c r="O972" s="16" t="str">
        <f>Eintragen!B972</f>
        <v>Diverses</v>
      </c>
      <c r="P972" s="15">
        <f>Eintragen!D972</f>
        <v>10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0</v>
      </c>
      <c r="C973" s="13">
        <f>Tabelle1[[#This Row],[Datum]]</f>
        <v>44456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nicht eindeutig</v>
      </c>
      <c r="I973" s="14">
        <f t="shared" si="4"/>
        <v>37</v>
      </c>
      <c r="J973" s="11" t="str">
        <f t="shared" si="5"/>
        <v>Produkte</v>
      </c>
      <c r="K973" s="11" t="str">
        <f t="shared" si="6"/>
        <v>BUs</v>
      </c>
      <c r="L973" s="11" t="str">
        <f t="shared" si="7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BU4</v>
      </c>
      <c r="O973" s="16" t="str">
        <f>Eintragen!B973</f>
        <v>Diverses</v>
      </c>
      <c r="P973" s="15">
        <f>Eintragen!D973</f>
        <v>10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BU1</v>
      </c>
      <c r="B974" s="12">
        <f>Eintragen!C974</f>
        <v>6.4</v>
      </c>
      <c r="C974" s="13">
        <f>Tabelle1[[#This Row],[Datum]]</f>
        <v>44460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Rest</v>
      </c>
      <c r="G974" s="13" t="str">
        <f>IF(ISBLANK(Eintragen!F974),VLOOKUP(Tabelle3[[#This Row],[Grund Ziffer]],'Liste Gründe'!A:D,3,FALSE),Eintragen!F974)</f>
        <v>Verpackung beschädigt</v>
      </c>
      <c r="H974" s="11" t="str">
        <f>IF(ISBLANK(Tabelle1[[#This Row],[noch genauer]]),"-",Tabelle1[[#This Row],[noch genauer]])</f>
        <v>offene Verpackung</v>
      </c>
      <c r="I974" s="14">
        <f t="shared" si="4"/>
        <v>38</v>
      </c>
      <c r="J974" s="11" t="str">
        <f t="shared" si="5"/>
        <v>Produkte</v>
      </c>
      <c r="K974" s="11" t="str">
        <f t="shared" si="6"/>
        <v>BUs</v>
      </c>
      <c r="L974" s="11" t="str">
        <f t="shared" si="7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Strudelline</v>
      </c>
      <c r="O974" s="16" t="str">
        <f>Eintragen!B974</f>
        <v>Diverses</v>
      </c>
      <c r="P974" s="15">
        <f>Eintragen!D974</f>
        <v>22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70</v>
      </c>
      <c r="C975" s="13">
        <f>Tabelle1[[#This Row],[Datum]]</f>
        <v>44459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nicht eindeutig</v>
      </c>
      <c r="I975" s="14">
        <f t="shared" si="4"/>
        <v>38</v>
      </c>
      <c r="J975" s="11" t="str">
        <f t="shared" si="5"/>
        <v>Produkte</v>
      </c>
      <c r="K975" s="11" t="str">
        <f t="shared" si="6"/>
        <v>BUs</v>
      </c>
      <c r="L975" s="11" t="str">
        <f t="shared" si="7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L21</v>
      </c>
      <c r="O975" s="16" t="str">
        <f>Eintragen!B975</f>
        <v>Diverses</v>
      </c>
      <c r="P975" s="15">
        <f>Eintragen!D975</f>
        <v>10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175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Linienbezogen</v>
      </c>
      <c r="G976" s="13" t="str">
        <f>IF(ISBLANK(Eintragen!F976),VLOOKUP(Tabelle3[[#This Row],[Grund Ziffer]],'Liste Gründe'!A:D,3,FALSE),Eintragen!F976)</f>
        <v>Maschinenabfall</v>
      </c>
      <c r="H976" s="11" t="str">
        <f>IF(ISBLANK(Tabelle1[[#This Row],[noch genauer]]),"-",Tabelle1[[#This Row],[noch genauer]])</f>
        <v>nicht eindeutig</v>
      </c>
      <c r="I976" s="14">
        <f t="shared" si="4"/>
        <v>38</v>
      </c>
      <c r="J976" s="11" t="str">
        <f t="shared" si="5"/>
        <v>Produkte</v>
      </c>
      <c r="K976" s="11" t="str">
        <f t="shared" si="6"/>
        <v>BUs</v>
      </c>
      <c r="L976" s="11" t="str">
        <f t="shared" si="7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L21</v>
      </c>
      <c r="O976" s="16" t="str">
        <f>Eintragen!B976</f>
        <v>Diverses</v>
      </c>
      <c r="P976" s="15">
        <f>Eintragen!D976</f>
        <v>10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BU3</v>
      </c>
      <c r="B977" s="12">
        <f>Eintragen!C977</f>
        <v>12.1</v>
      </c>
      <c r="C977" s="13">
        <f>Tabelle1[[#This Row],[Datum]]</f>
        <v>44459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Linienbezogen</v>
      </c>
      <c r="G977" s="13" t="str">
        <f>IF(ISBLANK(Eintragen!F977),VLOOKUP(Tabelle3[[#This Row],[Grund Ziffer]],'Liste Gründe'!A:D,3,FALSE),Eintragen!F977)</f>
        <v>Maschinenabfall</v>
      </c>
      <c r="H977" s="11" t="str">
        <f>IF(ISBLANK(Tabelle1[[#This Row],[noch genauer]]),"-",Tabelle1[[#This Row],[noch genauer]])</f>
        <v>nicht eindeutig</v>
      </c>
      <c r="I977" s="14">
        <f t="shared" si="4"/>
        <v>38</v>
      </c>
      <c r="J977" s="11" t="str">
        <f t="shared" si="5"/>
        <v>Produkte</v>
      </c>
      <c r="K977" s="11" t="str">
        <f t="shared" si="6"/>
        <v>BUs</v>
      </c>
      <c r="L977" s="11" t="str">
        <f t="shared" si="7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L11</v>
      </c>
      <c r="O977" s="16" t="str">
        <f>Eintragen!B977</f>
        <v>Diverses</v>
      </c>
      <c r="P977" s="15">
        <f>Eintragen!D977</f>
        <v>10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BU1</v>
      </c>
      <c r="B978" s="12">
        <f>Eintragen!C978</f>
        <v>12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Rest</v>
      </c>
      <c r="G978" s="13" t="str">
        <f>IF(ISBLANK(Eintragen!F978),VLOOKUP(Tabelle3[[#This Row],[Grund Ziffer]],'Liste Gründe'!A:D,3,FALSE),Eintragen!F978)</f>
        <v>Rohware zu weich</v>
      </c>
      <c r="H978" s="11" t="str">
        <f>IF(ISBLANK(Tabelle1[[#This Row],[noch genauer]]),"-",Tabelle1[[#This Row],[noch genauer]])</f>
        <v>-</v>
      </c>
      <c r="I978" s="14">
        <f t="shared" si="4"/>
        <v>38</v>
      </c>
      <c r="J978" s="11" t="str">
        <f t="shared" si="5"/>
        <v>Produkte</v>
      </c>
      <c r="K978" s="11" t="str">
        <f t="shared" si="6"/>
        <v>BUs</v>
      </c>
      <c r="L978" s="11" t="str">
        <f t="shared" si="7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Strudelline</v>
      </c>
      <c r="O978" s="16" t="str">
        <f>Eintragen!B978</f>
        <v>Diverses</v>
      </c>
      <c r="P978" s="15">
        <f>Eintragen!D978</f>
        <v>22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BU3</v>
      </c>
      <c r="B979" s="12">
        <f>Eintragen!C979</f>
        <v>4.4000000000000004</v>
      </c>
      <c r="C979" s="13">
        <f>Tabelle1[[#This Row],[Datum]]</f>
        <v>44460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nicht eindeutig</v>
      </c>
      <c r="I979" s="14">
        <f t="shared" si="4"/>
        <v>38</v>
      </c>
      <c r="J979" s="11" t="str">
        <f t="shared" si="5"/>
        <v>Produkte</v>
      </c>
      <c r="K979" s="11" t="str">
        <f t="shared" si="6"/>
        <v>BUs</v>
      </c>
      <c r="L979" s="11" t="str">
        <f t="shared" si="7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L1</v>
      </c>
      <c r="O979" s="16" t="str">
        <f>Eintragen!B979</f>
        <v>Diverses</v>
      </c>
      <c r="P979" s="15">
        <f>Eintragen!D979</f>
        <v>10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11.2</v>
      </c>
      <c r="C980" s="13">
        <f>Tabelle1[[#This Row],[Datum]]</f>
        <v>44460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Maschinenabfall</v>
      </c>
      <c r="H980" s="11" t="str">
        <f>IF(ISBLANK(Tabelle1[[#This Row],[noch genauer]]),"-",Tabelle1[[#This Row],[noch genauer]])</f>
        <v>nicht eindeutig</v>
      </c>
      <c r="I980" s="14">
        <f t="shared" si="4"/>
        <v>38</v>
      </c>
      <c r="J980" s="11" t="str">
        <f t="shared" si="5"/>
        <v>Produkte</v>
      </c>
      <c r="K980" s="11" t="str">
        <f t="shared" si="6"/>
        <v>BUs</v>
      </c>
      <c r="L980" s="11" t="str">
        <f t="shared" si="7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L33</v>
      </c>
      <c r="O980" s="16" t="str">
        <f>Eintragen!B980</f>
        <v>Diverses</v>
      </c>
      <c r="P980" s="15">
        <f>Eintragen!D980</f>
        <v>10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4"/>
        <v>38</v>
      </c>
      <c r="J981" s="11" t="str">
        <f t="shared" si="5"/>
        <v>Produkte</v>
      </c>
      <c r="K981" s="11" t="str">
        <f t="shared" si="6"/>
        <v>BUs</v>
      </c>
      <c r="L981" s="11" t="str">
        <f t="shared" si="7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 t="shared" si="4"/>
        <v>38</v>
      </c>
      <c r="J982" s="11" t="str">
        <f t="shared" si="5"/>
        <v>Produkte</v>
      </c>
      <c r="K982" s="11" t="str">
        <f t="shared" si="6"/>
        <v>BUs</v>
      </c>
      <c r="L982" s="11" t="str">
        <f t="shared" si="7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BU3</v>
      </c>
      <c r="B983" s="12">
        <f>Eintragen!C983</f>
        <v>3.5</v>
      </c>
      <c r="C983" s="13">
        <f>Tabelle1[[#This Row],[Datum]]</f>
        <v>44461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nicht eindeutig</v>
      </c>
      <c r="I983" s="14">
        <f t="shared" si="4"/>
        <v>38</v>
      </c>
      <c r="J983" s="11" t="str">
        <f t="shared" si="5"/>
        <v>Produkte</v>
      </c>
      <c r="K983" s="11" t="str">
        <f t="shared" si="6"/>
        <v>BUs</v>
      </c>
      <c r="L983" s="11" t="str">
        <f t="shared" si="7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L3</v>
      </c>
      <c r="O983" s="16" t="str">
        <f>Eintragen!B983</f>
        <v>DIverses</v>
      </c>
      <c r="P983" s="15">
        <f>Eintragen!D983</f>
        <v>10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BU3</v>
      </c>
      <c r="B984" s="12">
        <f>Eintragen!C984</f>
        <v>18</v>
      </c>
      <c r="C984" s="13">
        <f>Tabelle1[[#This Row],[Datum]]</f>
        <v>44461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nicht eindeutig</v>
      </c>
      <c r="I984" s="14">
        <f t="shared" si="4"/>
        <v>38</v>
      </c>
      <c r="J984" s="11" t="str">
        <f t="shared" si="5"/>
        <v>Produkte</v>
      </c>
      <c r="K984" s="11" t="str">
        <f t="shared" si="6"/>
        <v>BUs</v>
      </c>
      <c r="L984" s="11" t="str">
        <f t="shared" si="7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L36</v>
      </c>
      <c r="O984" s="16" t="str">
        <f>Eintragen!B984</f>
        <v>Diverses</v>
      </c>
      <c r="P984" s="15">
        <f>Eintragen!D984</f>
        <v>10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BU3</v>
      </c>
      <c r="B985" s="12">
        <f>Eintragen!C985</f>
        <v>24</v>
      </c>
      <c r="C985" s="13">
        <f>Tabelle1[[#This Row],[Datum]]</f>
        <v>44461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nicht eindeutig</v>
      </c>
      <c r="I985" s="14">
        <f t="shared" si="4"/>
        <v>38</v>
      </c>
      <c r="J985" s="11" t="str">
        <f t="shared" si="5"/>
        <v>Produkte</v>
      </c>
      <c r="K985" s="11" t="str">
        <f t="shared" si="6"/>
        <v>BUs</v>
      </c>
      <c r="L985" s="11" t="str">
        <f t="shared" si="7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L18</v>
      </c>
      <c r="O985" s="16" t="str">
        <f>Eintragen!B985</f>
        <v>Diverses</v>
      </c>
      <c r="P985" s="15">
        <f>Eintragen!D985</f>
        <v>10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BU4</v>
      </c>
      <c r="B986" s="12">
        <f>Eintragen!C986</f>
        <v>46</v>
      </c>
      <c r="C986" s="13">
        <f>Tabelle1[[#This Row],[Datum]]</f>
        <v>44462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nicht eindeutig</v>
      </c>
      <c r="I986" s="14">
        <f t="shared" si="4"/>
        <v>38</v>
      </c>
      <c r="J986" s="11" t="str">
        <f t="shared" si="5"/>
        <v>Produkte</v>
      </c>
      <c r="K986" s="11" t="str">
        <f t="shared" si="6"/>
        <v>BUs</v>
      </c>
      <c r="L986" s="11" t="str">
        <f t="shared" si="7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BU4</v>
      </c>
      <c r="O986" s="16" t="str">
        <f>Eintragen!B986</f>
        <v>Diverses</v>
      </c>
      <c r="P986" s="15">
        <f>Eintragen!D986</f>
        <v>10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4"/>
        <v>38</v>
      </c>
      <c r="J987" s="11" t="str">
        <f t="shared" si="5"/>
        <v>Produkte</v>
      </c>
      <c r="K987" s="11" t="str">
        <f t="shared" si="6"/>
        <v>BUs</v>
      </c>
      <c r="L987" s="11" t="str">
        <f t="shared" si="7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BU4</v>
      </c>
      <c r="B988" s="12">
        <f>Eintragen!C988</f>
        <v>63.5</v>
      </c>
      <c r="C988" s="13">
        <f>Tabelle1[[#This Row],[Datum]]</f>
        <v>44463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nicht eindeutig</v>
      </c>
      <c r="I988" s="14">
        <f t="shared" si="4"/>
        <v>38</v>
      </c>
      <c r="J988" s="11" t="str">
        <f t="shared" si="5"/>
        <v>Produkte</v>
      </c>
      <c r="K988" s="11" t="str">
        <f t="shared" si="6"/>
        <v>BUs</v>
      </c>
      <c r="L988" s="11" t="str">
        <f t="shared" si="7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BU4</v>
      </c>
      <c r="O988" s="16" t="str">
        <f>Eintragen!B988</f>
        <v>Diverses</v>
      </c>
      <c r="P988" s="15">
        <f>Eintragen!D988</f>
        <v>10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 t="shared" si="4"/>
        <v>39</v>
      </c>
      <c r="J989" s="11" t="str">
        <f t="shared" si="5"/>
        <v>Produkte</v>
      </c>
      <c r="K989" s="11" t="str">
        <f t="shared" si="6"/>
        <v>BUs</v>
      </c>
      <c r="L989" s="11" t="str">
        <f t="shared" si="7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BU3</v>
      </c>
      <c r="B990" s="12">
        <f>Eintragen!C990</f>
        <v>40</v>
      </c>
      <c r="C990" s="13">
        <f>Tabelle1[[#This Row],[Datum]]</f>
        <v>44466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nicht eindeutig</v>
      </c>
      <c r="I990" s="14">
        <f t="shared" si="4"/>
        <v>39</v>
      </c>
      <c r="J990" s="11" t="str">
        <f t="shared" si="5"/>
        <v>Produkte</v>
      </c>
      <c r="K990" s="11" t="str">
        <f t="shared" si="6"/>
        <v>BUs</v>
      </c>
      <c r="L990" s="11" t="str">
        <f t="shared" si="7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Bu3</v>
      </c>
      <c r="O990" s="16" t="str">
        <f>Eintragen!B990</f>
        <v>Diverses</v>
      </c>
      <c r="P990" s="15">
        <f>Eintragen!D990</f>
        <v>10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BU3</v>
      </c>
      <c r="B991" s="12">
        <f>Eintragen!C991</f>
        <v>20.5</v>
      </c>
      <c r="C991" s="13">
        <f>Tabelle1[[#This Row],[Datum]]</f>
        <v>44459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Rest</v>
      </c>
      <c r="G991" s="13" t="str">
        <f>IF(ISBLANK(Eintragen!F991),VLOOKUP(Tabelle3[[#This Row],[Grund Ziffer]],'Liste Gründe'!A:D,3,FALSE),Eintragen!F991)</f>
        <v>Qualitätsprobleme</v>
      </c>
      <c r="H991" s="11" t="str">
        <f>IF(ISBLANK(Tabelle1[[#This Row],[noch genauer]]),"-",Tabelle1[[#This Row],[noch genauer]])</f>
        <v>wurde nicht eingesetzt</v>
      </c>
      <c r="I991" s="14">
        <f t="shared" si="4"/>
        <v>38</v>
      </c>
      <c r="J991" s="11" t="str">
        <f t="shared" si="5"/>
        <v>Produkte</v>
      </c>
      <c r="K991" s="11" t="str">
        <f t="shared" si="6"/>
        <v>BUs</v>
      </c>
      <c r="L991" s="11" t="str">
        <f t="shared" si="7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L33</v>
      </c>
      <c r="O991" s="16" t="str">
        <f>Eintragen!B991</f>
        <v>Diverses</v>
      </c>
      <c r="P991" s="15">
        <f>Eintragen!D991</f>
        <v>22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BU2</v>
      </c>
      <c r="B992" s="12">
        <f>Eintragen!C992</f>
        <v>69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 t="shared" si="4"/>
        <v>39</v>
      </c>
      <c r="J992" s="11" t="str">
        <f t="shared" si="5"/>
        <v>Produkte</v>
      </c>
      <c r="K992" s="11" t="str">
        <f t="shared" si="6"/>
        <v>BUs</v>
      </c>
      <c r="L992" s="11" t="str">
        <f t="shared" si="7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BU2</v>
      </c>
      <c r="B993" s="12">
        <f>Eintragen!C993</f>
        <v>85.5</v>
      </c>
      <c r="C993" s="13">
        <f>Tabelle1[[#This Row],[Datum]]</f>
        <v>44467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 t="shared" si="4"/>
        <v>39</v>
      </c>
      <c r="J993" s="11" t="str">
        <f t="shared" si="5"/>
        <v>Produkte</v>
      </c>
      <c r="K993" s="11" t="str">
        <f t="shared" si="6"/>
        <v>BUs</v>
      </c>
      <c r="L993" s="11" t="str">
        <f t="shared" si="7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BU2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BU4</v>
      </c>
      <c r="B994" s="12">
        <f>Eintragen!C994</f>
        <v>19</v>
      </c>
      <c r="C994" s="13">
        <f>Tabelle1[[#This Row],[Datum]]</f>
        <v>44467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nicht eindeutig</v>
      </c>
      <c r="I994" s="14">
        <f t="shared" si="4"/>
        <v>39</v>
      </c>
      <c r="J994" s="11" t="str">
        <f t="shared" si="5"/>
        <v>Produkte</v>
      </c>
      <c r="K994" s="11" t="str">
        <f t="shared" si="6"/>
        <v>BUs</v>
      </c>
      <c r="L994" s="11" t="str">
        <f t="shared" si="7"/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10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BU3</v>
      </c>
      <c r="B995" s="12">
        <f>Eintragen!C995</f>
        <v>9</v>
      </c>
      <c r="C995" s="13">
        <f>Tabelle1[[#This Row],[Datum]]</f>
        <v>44468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Schimmel</v>
      </c>
      <c r="G995" s="13" t="str">
        <f>IF(ISBLANK(Eintragen!F995),VLOOKUP(Tabelle3[[#This Row],[Grund Ziffer]],'Liste Gründe'!A:D,3,FALSE),Eintragen!F995)</f>
        <v>VOS &gt; Einsatz</v>
      </c>
      <c r="H995" s="11" t="str">
        <f>IF(ISBLANK(Tabelle1[[#This Row],[noch genauer]]),"-",Tabelle1[[#This Row],[noch genauer]])</f>
        <v>-</v>
      </c>
      <c r="I995" s="14">
        <f t="shared" si="4"/>
        <v>39</v>
      </c>
      <c r="J995" s="11" t="str">
        <f t="shared" si="5"/>
        <v>Produkte</v>
      </c>
      <c r="K995" s="11" t="str">
        <f t="shared" si="6"/>
        <v>BUs</v>
      </c>
      <c r="L995" s="11" t="str">
        <f t="shared" si="7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L9</v>
      </c>
      <c r="O995" s="16" t="str">
        <f>Eintragen!B995</f>
        <v>Diverses</v>
      </c>
      <c r="P995" s="15">
        <f>Eintragen!D995</f>
        <v>12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20</v>
      </c>
      <c r="C996" s="13">
        <f>Tabelle1[[#This Row],[Datum]]</f>
        <v>44467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Linienbezogen</v>
      </c>
      <c r="G996" s="13" t="str">
        <f>IF(ISBLANK(Eintragen!F996),VLOOKUP(Tabelle3[[#This Row],[Grund Ziffer]],'Liste Gründe'!A:D,3,FALSE),Eintragen!F996)</f>
        <v>Maschinenabfall</v>
      </c>
      <c r="H996" s="11" t="str">
        <f>IF(ISBLANK(Tabelle1[[#This Row],[noch genauer]]),"-",Tabelle1[[#This Row],[noch genauer]])</f>
        <v>nicht eindeutig</v>
      </c>
      <c r="I996" s="14">
        <f t="shared" si="4"/>
        <v>39</v>
      </c>
      <c r="J996" s="11" t="str">
        <f t="shared" si="5"/>
        <v>Produkte</v>
      </c>
      <c r="K996" s="11" t="str">
        <f t="shared" si="6"/>
        <v>BUs</v>
      </c>
      <c r="L996" s="11" t="str">
        <f t="shared" si="7"/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Bu3</v>
      </c>
      <c r="O996" s="16" t="str">
        <f>Eintragen!B996</f>
        <v>Diverses</v>
      </c>
      <c r="P996" s="15">
        <f>Eintragen!D996</f>
        <v>10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BU3</v>
      </c>
      <c r="B997" s="12">
        <f>Eintragen!C997</f>
        <v>13</v>
      </c>
      <c r="C997" s="13">
        <f>Tabelle1[[#This Row],[Datum]]</f>
        <v>44467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nicht eindeutig</v>
      </c>
      <c r="I997" s="14">
        <f t="shared" si="4"/>
        <v>39</v>
      </c>
      <c r="J997" s="11" t="str">
        <f t="shared" si="5"/>
        <v>Produkte</v>
      </c>
      <c r="K997" s="11" t="str">
        <f t="shared" si="6"/>
        <v>BUs</v>
      </c>
      <c r="L997" s="11" t="str">
        <f t="shared" si="7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L33</v>
      </c>
      <c r="O997" s="16" t="str">
        <f>Eintragen!B997</f>
        <v>Diverses</v>
      </c>
      <c r="P997" s="15">
        <f>Eintragen!D997</f>
        <v>10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BU1</v>
      </c>
      <c r="B998" s="12">
        <f>Eintragen!C998</f>
        <v>85.8</v>
      </c>
      <c r="C998" s="13">
        <f>Tabelle1[[#This Row],[Datum]]</f>
        <v>44468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4"/>
        <v>39</v>
      </c>
      <c r="J998" s="11" t="str">
        <f t="shared" si="5"/>
        <v>Produkte</v>
      </c>
      <c r="K998" s="11" t="str">
        <f t="shared" si="6"/>
        <v>BUs</v>
      </c>
      <c r="L998" s="11" t="str">
        <f t="shared" si="7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Strudelline</v>
      </c>
      <c r="O998" s="16" t="str">
        <f>Eintragen!B998</f>
        <v>Diverses</v>
      </c>
      <c r="P998" s="15">
        <f>Eintragen!D998</f>
        <v>10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BU2</v>
      </c>
      <c r="B999" s="12">
        <f>Eintragen!C999</f>
        <v>12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nicht eindeutig</v>
      </c>
      <c r="I999" s="14">
        <f t="shared" si="4"/>
        <v>39</v>
      </c>
      <c r="J999" s="11" t="str">
        <f t="shared" si="5"/>
        <v>Produkte</v>
      </c>
      <c r="K999" s="11" t="str">
        <f t="shared" si="6"/>
        <v>BUs</v>
      </c>
      <c r="L999" s="11" t="str">
        <f t="shared" si="7"/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L2</v>
      </c>
      <c r="O999" s="16" t="str">
        <f>Eintragen!B999</f>
        <v>Diverses</v>
      </c>
      <c r="P999" s="15">
        <f>Eintragen!D999</f>
        <v>10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BU2</v>
      </c>
      <c r="B1000" s="12">
        <f>Eintragen!C1000</f>
        <v>78</v>
      </c>
      <c r="C1000" s="13">
        <f>Tabelle1[[#This Row],[Datum]]</f>
        <v>44469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 t="shared" si="4"/>
        <v>39</v>
      </c>
      <c r="J1000" s="11" t="str">
        <f t="shared" si="5"/>
        <v>Produkte</v>
      </c>
      <c r="K1000" s="11" t="str">
        <f t="shared" si="6"/>
        <v>BUs</v>
      </c>
      <c r="L1000" s="11" t="str">
        <f t="shared" si="7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Bu2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BU4</v>
      </c>
      <c r="B1001" s="12">
        <f>Eintragen!C1001</f>
        <v>24</v>
      </c>
      <c r="C1001" s="13">
        <f>Tabelle1[[#This Row],[Datum]]</f>
        <v>44469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nicht eindeutig</v>
      </c>
      <c r="I1001" s="14">
        <f t="shared" si="4"/>
        <v>39</v>
      </c>
      <c r="J1001" s="11" t="str">
        <f t="shared" si="5"/>
        <v>Produkte</v>
      </c>
      <c r="K1001" s="11" t="str">
        <f t="shared" si="6"/>
        <v>BUs</v>
      </c>
      <c r="L1001" s="11" t="str">
        <f t="shared" si="7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Bu4</v>
      </c>
      <c r="O1001" s="16" t="str">
        <f>Eintragen!B1001</f>
        <v>Diverses</v>
      </c>
      <c r="P1001" s="15">
        <f>Eintragen!D1001</f>
        <v>10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 t="shared" si="4"/>
        <v>40</v>
      </c>
      <c r="J1002" s="11" t="str">
        <f t="shared" si="5"/>
        <v>Produkte</v>
      </c>
      <c r="K1002" s="11" t="str">
        <f t="shared" si="6"/>
        <v>BUs</v>
      </c>
      <c r="L1002" s="11" t="str">
        <f t="shared" si="7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Rest</v>
      </c>
      <c r="B1003" s="12">
        <f>Eintragen!C1003</f>
        <v>93</v>
      </c>
      <c r="C1003" s="13">
        <f>Tabelle1[[#This Row],[Datum]]</f>
        <v>44473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3" s="14" t="str">
        <f>IFERROR(VLOOKUP(Tabelle3[[#This Row],[Artikelnr.]],Artikel!A:C,3,FALSE),Tabelle3[[#This Row],[Artikelnr.]])</f>
        <v>Diverses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Rückstellproben</v>
      </c>
      <c r="H1003" s="11" t="str">
        <f>IF(ISBLANK(Tabelle1[[#This Row],[noch genauer]]),"-",Tabelle1[[#This Row],[noch genauer]])</f>
        <v>-</v>
      </c>
      <c r="I1003" s="14">
        <f t="shared" si="4"/>
        <v>40</v>
      </c>
      <c r="J1003" s="11" t="str">
        <f t="shared" si="5"/>
        <v>Produkte</v>
      </c>
      <c r="K1003" s="11" t="str">
        <f t="shared" si="6"/>
        <v>BUs</v>
      </c>
      <c r="L1003" s="11" t="str">
        <f t="shared" si="7"/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Diverses</v>
      </c>
      <c r="P1003" s="15">
        <f>Eintragen!D1003</f>
        <v>70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26</v>
      </c>
      <c r="C1004" s="13">
        <f>Tabelle1[[#This Row],[Datum]]</f>
        <v>44473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4" s="14" t="str">
        <f>IFERROR(VLOOKUP(Tabelle3[[#This Row],[Artikelnr.]],Artikel!A:C,3,FALSE),Tabelle3[[#This Row],[Artikelnr.]])</f>
        <v>Diverses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 Labor</v>
      </c>
      <c r="H1004" s="11" t="str">
        <f>IF(ISBLANK(Tabelle1[[#This Row],[noch genauer]]),"-",Tabelle1[[#This Row],[noch genauer]])</f>
        <v>Einwaage Labor</v>
      </c>
      <c r="I1004" s="14">
        <f t="shared" si="4"/>
        <v>40</v>
      </c>
      <c r="J1004" s="11" t="str">
        <f t="shared" si="5"/>
        <v>Produkte</v>
      </c>
      <c r="K1004" s="11" t="str">
        <f t="shared" si="6"/>
        <v>BUs</v>
      </c>
      <c r="L1004" s="11" t="str">
        <f t="shared" si="7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Diverses</v>
      </c>
      <c r="P1004" s="15">
        <f>Eintragen!D1004</f>
        <v>70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Rest</v>
      </c>
      <c r="B1005" s="12">
        <f>Eintragen!C1005</f>
        <v>49.7</v>
      </c>
      <c r="C1005" s="13">
        <f>Tabelle1[[#This Row],[Datum]]</f>
        <v>44473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5" s="14" t="str">
        <f>IFERROR(VLOOKUP(Tabelle3[[#This Row],[Artikelnr.]],Artikel!A:C,3,FALSE),Tabelle3[[#This Row],[Artikelnr.]])</f>
        <v>Diverses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Rückstellproben</v>
      </c>
      <c r="H1005" s="11" t="str">
        <f>IF(ISBLANK(Tabelle1[[#This Row],[noch genauer]]),"-",Tabelle1[[#This Row],[noch genauer]])</f>
        <v>-</v>
      </c>
      <c r="I1005" s="14">
        <f t="shared" si="4"/>
        <v>40</v>
      </c>
      <c r="J1005" s="11" t="str">
        <f t="shared" si="5"/>
        <v>Produkte</v>
      </c>
      <c r="K1005" s="11" t="str">
        <f t="shared" si="6"/>
        <v>BUs</v>
      </c>
      <c r="L1005" s="11" t="str">
        <f t="shared" si="7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Diverses</v>
      </c>
      <c r="P1005" s="15">
        <f>Eintragen!D1005</f>
        <v>70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BU3</v>
      </c>
      <c r="B1006" s="12">
        <f>Eintragen!C1006</f>
        <v>65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Schimmel</v>
      </c>
      <c r="G1006" s="13" t="str">
        <f>IF(ISBLANK(Eintragen!F1006),VLOOKUP(Tabelle3[[#This Row],[Grund Ziffer]],'Liste Gründe'!A:D,3,FALSE),Eintragen!F1006)</f>
        <v>Schimmel</v>
      </c>
      <c r="H1006" s="11" t="str">
        <f>IF(ISBLANK(Tabelle1[[#This Row],[noch genauer]]),"-",Tabelle1[[#This Row],[noch genauer]])</f>
        <v>-</v>
      </c>
      <c r="I1006" s="14">
        <f t="shared" si="4"/>
        <v>40</v>
      </c>
      <c r="J1006" s="11" t="str">
        <f t="shared" si="5"/>
        <v>Produkte</v>
      </c>
      <c r="K1006" s="11" t="str">
        <f t="shared" si="6"/>
        <v>BUs</v>
      </c>
      <c r="L1006" s="11" t="str">
        <f t="shared" si="7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L16</v>
      </c>
      <c r="O1006" s="16" t="str">
        <f>Eintragen!B1006</f>
        <v>Diverses</v>
      </c>
      <c r="P1006" s="15">
        <f>Eintragen!D1006</f>
        <v>12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20</v>
      </c>
      <c r="C1007" s="13">
        <f>Tabelle1[[#This Row],[Datum]]</f>
        <v>44473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Bodenabfall Abfüllung</v>
      </c>
      <c r="H1007" s="11" t="str">
        <f>IF(ISBLANK(Tabelle1[[#This Row],[noch genauer]]),"-",Tabelle1[[#This Row],[noch genauer]])</f>
        <v>-</v>
      </c>
      <c r="I1007" s="14">
        <f t="shared" si="4"/>
        <v>40</v>
      </c>
      <c r="J1007" s="11" t="str">
        <f t="shared" si="5"/>
        <v>Produkte</v>
      </c>
      <c r="K1007" s="11" t="str">
        <f t="shared" si="6"/>
        <v>BUs</v>
      </c>
      <c r="L1007" s="11" t="str">
        <f t="shared" si="7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Abfüllung</v>
      </c>
      <c r="O1007" s="16" t="str">
        <f>Eintragen!B1007</f>
        <v>Diverses</v>
      </c>
      <c r="P1007" s="15">
        <f>Eintragen!D1007</f>
        <v>31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BU3</v>
      </c>
      <c r="B1008" s="12">
        <f>Eintragen!C1008</f>
        <v>11</v>
      </c>
      <c r="C1008" s="13">
        <f>Tabelle1[[#This Row],[Datum]]</f>
        <v>44469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nicht eindeutig</v>
      </c>
      <c r="I1008" s="14">
        <f t="shared" si="4"/>
        <v>39</v>
      </c>
      <c r="J1008" s="11" t="str">
        <f t="shared" si="5"/>
        <v>Produkte</v>
      </c>
      <c r="K1008" s="11" t="str">
        <f t="shared" si="6"/>
        <v>BUs</v>
      </c>
      <c r="L1008" s="11" t="str">
        <f t="shared" si="7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L33</v>
      </c>
      <c r="O1008" s="16" t="str">
        <f>Eintragen!B1008</f>
        <v>Diverses</v>
      </c>
      <c r="P1008" s="15">
        <f>Eintragen!D1008</f>
        <v>10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Rest</v>
      </c>
      <c r="B1009" s="12">
        <f>Eintragen!C1009</f>
        <v>9.8000000000000007</v>
      </c>
      <c r="C1009" s="13">
        <f>Tabelle1[[#This Row],[Datum]]</f>
        <v>44474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Qualitätssicherung</v>
      </c>
      <c r="G1009" s="13" t="str">
        <f>IF(ISBLANK(Eintragen!F1009),VLOOKUP(Tabelle3[[#This Row],[Grund Ziffer]],'Liste Gründe'!A:D,3,FALSE),Eintragen!F1009)</f>
        <v>Sensorik</v>
      </c>
      <c r="H1009" s="11" t="str">
        <f>IF(ISBLANK(Tabelle1[[#This Row],[noch genauer]]),"-",Tabelle1[[#This Row],[noch genauer]])</f>
        <v>-</v>
      </c>
      <c r="I1009" s="14">
        <f t="shared" si="4"/>
        <v>40</v>
      </c>
      <c r="J1009" s="11" t="str">
        <f t="shared" si="5"/>
        <v>Produkte</v>
      </c>
      <c r="K1009" s="11" t="str">
        <f t="shared" si="6"/>
        <v>BUs</v>
      </c>
      <c r="L1009" s="11" t="str">
        <f t="shared" si="7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QM</v>
      </c>
      <c r="O1009" s="16" t="str">
        <f>Eintragen!B1009</f>
        <v>Diverses</v>
      </c>
      <c r="P1009" s="15">
        <f>Eintragen!D1009</f>
        <v>70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Rest</v>
      </c>
      <c r="B1010" s="12">
        <f>Eintragen!C1010</f>
        <v>15</v>
      </c>
      <c r="C1010" s="13">
        <f>Tabelle1[[#This Row],[Datum]]</f>
        <v>44474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Qualitätssicherung</v>
      </c>
      <c r="G1010" s="13" t="str">
        <f>IF(ISBLANK(Eintragen!F1010),VLOOKUP(Tabelle3[[#This Row],[Grund Ziffer]],'Liste Gründe'!A:D,3,FALSE),Eintragen!F1010)</f>
        <v>Laborprobe</v>
      </c>
      <c r="H1010" s="11" t="str">
        <f>IF(ISBLANK(Tabelle1[[#This Row],[noch genauer]]),"-",Tabelle1[[#This Row],[noch genauer]])</f>
        <v>-</v>
      </c>
      <c r="I1010" s="14">
        <f t="shared" si="4"/>
        <v>40</v>
      </c>
      <c r="J1010" s="11" t="str">
        <f t="shared" si="5"/>
        <v>Produkte</v>
      </c>
      <c r="K1010" s="11" t="str">
        <f t="shared" si="6"/>
        <v>BUs</v>
      </c>
      <c r="L1010" s="11" t="str">
        <f t="shared" si="7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Labor</v>
      </c>
      <c r="O1010" s="16" t="str">
        <f>Eintragen!B1010</f>
        <v>Diverses</v>
      </c>
      <c r="P1010" s="15">
        <f>Eintragen!D1010</f>
        <v>70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BU3</v>
      </c>
      <c r="B1011" s="12">
        <f>Eintragen!C1011</f>
        <v>47</v>
      </c>
      <c r="C1011" s="13">
        <f>Tabelle1[[#This Row],[Datum]]</f>
        <v>44473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4"/>
        <v>40</v>
      </c>
      <c r="J1011" s="11" t="str">
        <f t="shared" si="5"/>
        <v>Produkte</v>
      </c>
      <c r="K1011" s="11" t="str">
        <f t="shared" si="6"/>
        <v>BUs</v>
      </c>
      <c r="L1011" s="11" t="str">
        <f t="shared" si="7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L16</v>
      </c>
      <c r="O1011" s="16" t="str">
        <f>Eintragen!B1011</f>
        <v>Diverses</v>
      </c>
      <c r="P1011" s="15">
        <f>Eintragen!D1011</f>
        <v>10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180</v>
      </c>
      <c r="C1012" s="13">
        <f>Tabelle1[[#This Row],[Datum]]</f>
        <v>44473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4"/>
        <v>40</v>
      </c>
      <c r="J1012" s="11" t="str">
        <f t="shared" si="5"/>
        <v>Produkte</v>
      </c>
      <c r="K1012" s="11" t="str">
        <f t="shared" si="6"/>
        <v>BUs</v>
      </c>
      <c r="L1012" s="11" t="str">
        <f t="shared" si="7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10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BU2</v>
      </c>
      <c r="B1013" s="12">
        <f>Eintragen!C1013</f>
        <v>86</v>
      </c>
      <c r="C1013" s="13">
        <f>Tabelle1[[#This Row],[Datum]]</f>
        <v>44473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Linienbezogen</v>
      </c>
      <c r="G1013" s="13" t="str">
        <f>IF(ISBLANK(Eintragen!F1013),VLOOKUP(Tabelle3[[#This Row],[Grund Ziffer]],'Liste Gründe'!A:D,3,FALSE),Eintragen!F1013)</f>
        <v>Maschinenabfall</v>
      </c>
      <c r="H1013" s="11" t="str">
        <f>IF(ISBLANK(Tabelle1[[#This Row],[noch genauer]]),"-",Tabelle1[[#This Row],[noch genauer]])</f>
        <v>-</v>
      </c>
      <c r="I1013" s="14">
        <f t="shared" si="4"/>
        <v>40</v>
      </c>
      <c r="J1013" s="11" t="str">
        <f t="shared" si="5"/>
        <v>Produkte</v>
      </c>
      <c r="K1013" s="11" t="str">
        <f t="shared" si="6"/>
        <v>BUs</v>
      </c>
      <c r="L1013" s="11" t="str">
        <f t="shared" si="7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BU2</v>
      </c>
      <c r="O1013" s="16" t="str">
        <f>Eintragen!B1013</f>
        <v>Diverses</v>
      </c>
      <c r="P1013" s="15">
        <f>Eintragen!D1013</f>
        <v>30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BU3</v>
      </c>
      <c r="B1014" s="12">
        <f>Eintragen!C1014</f>
        <v>78.599999999999994</v>
      </c>
      <c r="C1014" s="13">
        <f>Tabelle1[[#This Row],[Datum]]</f>
        <v>44474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4"/>
        <v>40</v>
      </c>
      <c r="J1014" s="11" t="str">
        <f t="shared" si="5"/>
        <v>Produkte</v>
      </c>
      <c r="K1014" s="11" t="str">
        <f t="shared" si="6"/>
        <v>BUs</v>
      </c>
      <c r="L1014" s="11" t="str">
        <f t="shared" si="7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L9</v>
      </c>
      <c r="O1014" s="16" t="str">
        <f>Eintragen!B1014</f>
        <v>Diverses</v>
      </c>
      <c r="P1014" s="15">
        <f>Eintragen!D1014</f>
        <v>10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4"/>
        <v>40</v>
      </c>
      <c r="J1015" s="11" t="str">
        <f t="shared" si="5"/>
        <v>Produkte</v>
      </c>
      <c r="K1015" s="11" t="str">
        <f t="shared" si="6"/>
        <v>BUs</v>
      </c>
      <c r="L1015" s="11" t="str">
        <f t="shared" si="7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Rest</v>
      </c>
      <c r="B1016" s="12">
        <f>Eintragen!C1016</f>
        <v>80</v>
      </c>
      <c r="C1016" s="13">
        <f>Tabelle1[[#This Row],[Datum]]</f>
        <v>44474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-</v>
      </c>
      <c r="I1016" s="14">
        <f t="shared" si="4"/>
        <v>40</v>
      </c>
      <c r="J1016" s="11" t="str">
        <f t="shared" si="5"/>
        <v>Produkte</v>
      </c>
      <c r="K1016" s="11" t="str">
        <f t="shared" si="6"/>
        <v>BUs</v>
      </c>
      <c r="L1016" s="11" t="str">
        <f t="shared" si="7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Diverses</v>
      </c>
      <c r="P1016" s="15">
        <f>Eintragen!D1016</f>
        <v>70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Rest</v>
      </c>
      <c r="B1017" s="12">
        <f>Eintragen!C1017</f>
        <v>6.8</v>
      </c>
      <c r="C1017" s="13">
        <f>Tabelle1[[#This Row],[Datum]]</f>
        <v>44474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Laborprobe</v>
      </c>
      <c r="H1017" s="11" t="str">
        <f>IF(ISBLANK(Tabelle1[[#This Row],[noch genauer]]),"-",Tabelle1[[#This Row],[noch genauer]])</f>
        <v>-</v>
      </c>
      <c r="I1017" s="14">
        <f t="shared" si="4"/>
        <v>40</v>
      </c>
      <c r="J1017" s="11" t="str">
        <f t="shared" si="5"/>
        <v>Produkte</v>
      </c>
      <c r="K1017" s="11" t="str">
        <f t="shared" si="6"/>
        <v>BUs</v>
      </c>
      <c r="L1017" s="11" t="str">
        <f t="shared" si="7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Diverses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 t="shared" si="4"/>
        <v>40</v>
      </c>
      <c r="J1018" s="11" t="str">
        <f t="shared" si="5"/>
        <v>Produkte</v>
      </c>
      <c r="K1018" s="11" t="str">
        <f t="shared" si="6"/>
        <v>BUs</v>
      </c>
      <c r="L1018" s="11" t="str">
        <f t="shared" si="7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BU3</v>
      </c>
      <c r="B1019" s="12">
        <f>Eintragen!C1019</f>
        <v>10</v>
      </c>
      <c r="C1019" s="13">
        <f>Tabelle1[[#This Row],[Datum]]</f>
        <v>44474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4"/>
        <v>40</v>
      </c>
      <c r="J1019" s="11" t="str">
        <f t="shared" si="5"/>
        <v>Produkte</v>
      </c>
      <c r="K1019" s="11" t="str">
        <f t="shared" si="6"/>
        <v>BUs</v>
      </c>
      <c r="L1019" s="11" t="str">
        <f t="shared" si="7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BU3</v>
      </c>
      <c r="O1019" s="16" t="str">
        <f>Eintragen!B1019</f>
        <v>Diverses</v>
      </c>
      <c r="P1019" s="15">
        <f>Eintragen!D1019</f>
        <v>10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BU3</v>
      </c>
      <c r="B1020" s="12">
        <f>Eintragen!C1020</f>
        <v>20</v>
      </c>
      <c r="C1020" s="13">
        <f>Tabelle1[[#This Row],[Datum]]</f>
        <v>44474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 t="shared" si="4"/>
        <v>40</v>
      </c>
      <c r="J1020" s="11" t="str">
        <f t="shared" si="5"/>
        <v>Produkte</v>
      </c>
      <c r="K1020" s="11" t="str">
        <f t="shared" si="6"/>
        <v>BUs</v>
      </c>
      <c r="L1020" s="11" t="str">
        <f t="shared" si="7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L33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122</v>
      </c>
      <c r="C1021" s="13">
        <f>Tabelle1[[#This Row],[Datum]]</f>
        <v>44474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 t="shared" si="4"/>
        <v>40</v>
      </c>
      <c r="J1021" s="11" t="str">
        <f t="shared" si="5"/>
        <v>Produkte</v>
      </c>
      <c r="K1021" s="11" t="str">
        <f t="shared" si="6"/>
        <v>BUs</v>
      </c>
      <c r="L1021" s="11" t="str">
        <f t="shared" si="7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Strudelline</v>
      </c>
      <c r="O1021" s="16" t="str">
        <f>Eintragen!B1021</f>
        <v>Diverses</v>
      </c>
      <c r="P1021" s="15">
        <f>Eintragen!D1021</f>
        <v>10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4"/>
        <v>40</v>
      </c>
      <c r="J1022" s="11" t="str">
        <f t="shared" si="5"/>
        <v>Produkte</v>
      </c>
      <c r="K1022" s="11" t="str">
        <f t="shared" si="6"/>
        <v>BUs</v>
      </c>
      <c r="L1022" s="11" t="str">
        <f t="shared" si="7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BU1</v>
      </c>
      <c r="B1023" s="12">
        <f>Eintragen!C1023</f>
        <v>405</v>
      </c>
      <c r="C1023" s="13">
        <f>Tabelle1[[#This Row],[Datum]]</f>
        <v>44475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 t="shared" si="4"/>
        <v>40</v>
      </c>
      <c r="J1023" s="11" t="str">
        <f t="shared" si="5"/>
        <v>Produkte</v>
      </c>
      <c r="K1023" s="11" t="str">
        <f t="shared" si="6"/>
        <v>BUs</v>
      </c>
      <c r="L1023" s="11" t="str">
        <f t="shared" si="7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Abfüllung</v>
      </c>
      <c r="O1023" s="16" t="str">
        <f>Eintragen!B1023</f>
        <v>Diverses</v>
      </c>
      <c r="P1023" s="15">
        <f>Eintragen!D1023</f>
        <v>10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BU2</v>
      </c>
      <c r="B1024" s="12">
        <f>Eintragen!C1024</f>
        <v>69.900000000000006</v>
      </c>
      <c r="C1024" s="13">
        <f>Tabelle1[[#This Row],[Datum]]</f>
        <v>44475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 t="shared" si="4"/>
        <v>40</v>
      </c>
      <c r="J1024" s="11" t="str">
        <f t="shared" si="5"/>
        <v>Produkte</v>
      </c>
      <c r="K1024" s="11" t="str">
        <f t="shared" si="6"/>
        <v>BUs</v>
      </c>
      <c r="L1024" s="11" t="str">
        <f t="shared" si="7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BU2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BU3</v>
      </c>
      <c r="B1025" s="12">
        <f>Eintragen!C1025</f>
        <v>22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 t="shared" si="4"/>
        <v>40</v>
      </c>
      <c r="J1025" s="11" t="str">
        <f t="shared" si="5"/>
        <v>Produkte</v>
      </c>
      <c r="K1025" s="11" t="str">
        <f t="shared" si="6"/>
        <v>BUs</v>
      </c>
      <c r="L1025" s="11" t="str">
        <f t="shared" si="7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L33</v>
      </c>
      <c r="O1025" s="16" t="str">
        <f>Eintragen!B1025</f>
        <v>Diverses</v>
      </c>
      <c r="P1025" s="15">
        <f>Eintragen!D1025</f>
        <v>10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29.2</v>
      </c>
      <c r="C1026" s="13">
        <f>Tabelle1[[#This Row],[Datum]]</f>
        <v>44475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Qualitätssicherung</v>
      </c>
      <c r="G1026" s="13" t="str">
        <f>IF(ISBLANK(Eintragen!F1026),VLOOKUP(Tabelle3[[#This Row],[Grund Ziffer]],'Liste Gründe'!A:D,3,FALSE),Eintragen!F1026)</f>
        <v>Rückstellproben</v>
      </c>
      <c r="H1026" s="11" t="str">
        <f>IF(ISBLANK(Tabelle1[[#This Row],[noch genauer]]),"-",Tabelle1[[#This Row],[noch genauer]])</f>
        <v>-</v>
      </c>
      <c r="I1026" s="14">
        <f t="shared" ref="I1026:I1089" si="8">_xlfn.ISOWEEKNUM(C1026)</f>
        <v>40</v>
      </c>
      <c r="J1026" s="11" t="str">
        <f t="shared" ref="J1026:J1089" si="9">"Produkte"</f>
        <v>Produkte</v>
      </c>
      <c r="K1026" s="11" t="str">
        <f t="shared" ref="K1026:K1089" si="10">"BUs"</f>
        <v>BUs</v>
      </c>
      <c r="L1026" s="11" t="str">
        <f t="shared" ref="L1026:L1089" si="11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Labor</v>
      </c>
      <c r="O1026" s="16" t="str">
        <f>Eintragen!B1026</f>
        <v>Diverses</v>
      </c>
      <c r="P1026" s="15">
        <f>Eintragen!D1026</f>
        <v>70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Rest</v>
      </c>
      <c r="B1027" s="12">
        <f>Eintragen!C1027</f>
        <v>11</v>
      </c>
      <c r="C1027" s="13">
        <f>Tabelle1[[#This Row],[Datum]]</f>
        <v>44475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7" s="14" t="str">
        <f>IFERROR(VLOOKUP(Tabelle3[[#This Row],[Artikelnr.]],Artikel!A:C,3,FALSE),Tabelle3[[#This Row],[Artikelnr.]])</f>
        <v>Diverses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Sensorik</v>
      </c>
      <c r="H1027" s="11" t="str">
        <f>IF(ISBLANK(Tabelle1[[#This Row],[noch genauer]]),"-",Tabelle1[[#This Row],[noch genauer]])</f>
        <v>-</v>
      </c>
      <c r="I1027" s="14">
        <f t="shared" si="8"/>
        <v>40</v>
      </c>
      <c r="J1027" s="11" t="str">
        <f t="shared" si="9"/>
        <v>Produkte</v>
      </c>
      <c r="K1027" s="11" t="str">
        <f t="shared" si="10"/>
        <v>BUs</v>
      </c>
      <c r="L1027" s="11" t="str">
        <f t="shared" si="11"/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QM</v>
      </c>
      <c r="O1027" s="16" t="str">
        <f>Eintragen!B1027</f>
        <v>Diverses</v>
      </c>
      <c r="P1027" s="15">
        <f>Eintragen!D1027</f>
        <v>70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Rest</v>
      </c>
      <c r="B1028" s="12">
        <f>Eintragen!C1028</f>
        <v>7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Rückstellproben</v>
      </c>
      <c r="H1028" s="11" t="str">
        <f>IF(ISBLANK(Tabelle1[[#This Row],[noch genauer]]),"-",Tabelle1[[#This Row],[noch genauer]])</f>
        <v>-</v>
      </c>
      <c r="I1028" s="14">
        <f t="shared" si="8"/>
        <v>40</v>
      </c>
      <c r="J1028" s="11" t="str">
        <f t="shared" si="9"/>
        <v>Produkte</v>
      </c>
      <c r="K1028" s="11" t="str">
        <f t="shared" si="10"/>
        <v>BUs</v>
      </c>
      <c r="L1028" s="11" t="str">
        <f t="shared" si="11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Labor</v>
      </c>
      <c r="O1028" s="16" t="str">
        <f>Eintragen!B1028</f>
        <v>Diverses</v>
      </c>
      <c r="P1028" s="15">
        <f>Eintragen!D1028</f>
        <v>70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BU4</v>
      </c>
      <c r="B1029" s="12">
        <f>Eintragen!C1029</f>
        <v>19.399999999999999</v>
      </c>
      <c r="C1029" s="13">
        <f>Tabelle1[[#This Row],[Datum]]</f>
        <v>44475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9" s="14" t="str">
        <f>IFERROR(VLOOKUP(Tabelle3[[#This Row],[Artikelnr.]],Artikel!A:C,3,FALSE),Tabelle3[[#This Row],[Artikelnr.]])</f>
        <v>Diverses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Maschinenabfall</v>
      </c>
      <c r="H1029" s="11" t="str">
        <f>IF(ISBLANK(Tabelle1[[#This Row],[noch genauer]]),"-",Tabelle1[[#This Row],[noch genauer]])</f>
        <v>-</v>
      </c>
      <c r="I1029" s="14">
        <f t="shared" si="8"/>
        <v>40</v>
      </c>
      <c r="J1029" s="11" t="str">
        <f t="shared" si="9"/>
        <v>Produkte</v>
      </c>
      <c r="K1029" s="11" t="str">
        <f t="shared" si="10"/>
        <v>BUs</v>
      </c>
      <c r="L1029" s="11" t="str">
        <f t="shared" si="11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Bu4</v>
      </c>
      <c r="O1029" s="16" t="str">
        <f>Eintragen!B1029</f>
        <v>Diverses</v>
      </c>
      <c r="P1029" s="15">
        <f>Eintragen!D1029</f>
        <v>10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328</v>
      </c>
      <c r="C1030" s="13">
        <f>Tabelle1[[#This Row],[Datum]]</f>
        <v>44476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 t="shared" si="8"/>
        <v>40</v>
      </c>
      <c r="J1030" s="11" t="str">
        <f t="shared" si="9"/>
        <v>Produkte</v>
      </c>
      <c r="K1030" s="11" t="str">
        <f t="shared" si="10"/>
        <v>BUs</v>
      </c>
      <c r="L1030" s="11" t="str">
        <f t="shared" si="11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 t="str">
        <f>Eintragen!B1030</f>
        <v>Diverses</v>
      </c>
      <c r="P1030" s="15">
        <f>Eintragen!D1030</f>
        <v>10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BU4</v>
      </c>
      <c r="B1031" s="12">
        <f>Eintragen!C1031</f>
        <v>18</v>
      </c>
      <c r="C1031" s="13">
        <f>Tabelle1[[#This Row],[Datum]]</f>
        <v>44476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 t="shared" si="8"/>
        <v>40</v>
      </c>
      <c r="J1031" s="11" t="str">
        <f t="shared" si="9"/>
        <v>Produkte</v>
      </c>
      <c r="K1031" s="11" t="str">
        <f t="shared" si="10"/>
        <v>BUs</v>
      </c>
      <c r="L1031" s="11" t="str">
        <f t="shared" si="11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BU4</v>
      </c>
      <c r="O1031" s="16" t="str">
        <f>Eintragen!B1031</f>
        <v>Diverses</v>
      </c>
      <c r="P1031" s="15">
        <f>Eintragen!D1031</f>
        <v>10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BU3</v>
      </c>
      <c r="B1032" s="12">
        <f>Eintragen!C1032</f>
        <v>17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Maschinenabfall</v>
      </c>
      <c r="H1032" s="11" t="str">
        <f>IF(ISBLANK(Tabelle1[[#This Row],[noch genauer]]),"-",Tabelle1[[#This Row],[noch genauer]])</f>
        <v>-</v>
      </c>
      <c r="I1032" s="14">
        <f t="shared" si="8"/>
        <v>40</v>
      </c>
      <c r="J1032" s="11" t="str">
        <f t="shared" si="9"/>
        <v>Produkte</v>
      </c>
      <c r="K1032" s="11" t="str">
        <f t="shared" si="10"/>
        <v>BUs</v>
      </c>
      <c r="L1032" s="11" t="str">
        <f t="shared" si="11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L35</v>
      </c>
      <c r="O1032" s="16" t="str">
        <f>Eintragen!B1032</f>
        <v>Diverses</v>
      </c>
      <c r="P1032" s="15">
        <f>Eintragen!D1032</f>
        <v>10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BU3</v>
      </c>
      <c r="B1033" s="12">
        <f>Eintragen!C1033</f>
        <v>22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Linienbezogen</v>
      </c>
      <c r="G1033" s="13" t="str">
        <f>IF(ISBLANK(Eintragen!F1033),VLOOKUP(Tabelle3[[#This Row],[Grund Ziffer]],'Liste Gründe'!A:D,3,FALSE),Eintragen!F1033)</f>
        <v>Maschinenabfall</v>
      </c>
      <c r="H1033" s="11" t="str">
        <f>IF(ISBLANK(Tabelle1[[#This Row],[noch genauer]]),"-",Tabelle1[[#This Row],[noch genauer]])</f>
        <v>-</v>
      </c>
      <c r="I1033" s="14">
        <f t="shared" si="8"/>
        <v>40</v>
      </c>
      <c r="J1033" s="11" t="str">
        <f t="shared" si="9"/>
        <v>Produkte</v>
      </c>
      <c r="K1033" s="11" t="str">
        <f t="shared" si="10"/>
        <v>BUs</v>
      </c>
      <c r="L1033" s="11" t="str">
        <f t="shared" si="11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L11</v>
      </c>
      <c r="O1033" s="16" t="str">
        <f>Eintragen!B1033</f>
        <v>Diverses</v>
      </c>
      <c r="P1033" s="15">
        <f>Eintragen!D1033</f>
        <v>10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BU3</v>
      </c>
      <c r="B1034" s="12">
        <f>Eintragen!C1034</f>
        <v>14</v>
      </c>
      <c r="C1034" s="13">
        <f>Tabelle1[[#This Row],[Datum]]</f>
        <v>44476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4" s="14" t="str">
        <f>IFERROR(VLOOKUP(Tabelle3[[#This Row],[Artikelnr.]],Artikel!A:C,3,FALSE),Tabelle3[[#This Row],[Artikelnr.]])</f>
        <v>Diverses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Maschinenabfall</v>
      </c>
      <c r="H1034" s="11" t="str">
        <f>IF(ISBLANK(Tabelle1[[#This Row],[noch genauer]]),"-",Tabelle1[[#This Row],[noch genauer]])</f>
        <v>-</v>
      </c>
      <c r="I1034" s="14">
        <f t="shared" si="8"/>
        <v>40</v>
      </c>
      <c r="J1034" s="11" t="str">
        <f t="shared" si="9"/>
        <v>Produkte</v>
      </c>
      <c r="K1034" s="11" t="str">
        <f t="shared" si="10"/>
        <v>BUs</v>
      </c>
      <c r="L1034" s="11" t="str">
        <f t="shared" si="11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L33</v>
      </c>
      <c r="O1034" s="16" t="str">
        <f>Eintragen!B1034</f>
        <v>Diverses</v>
      </c>
      <c r="P1034" s="15">
        <f>Eintragen!D1034</f>
        <v>10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Rest</v>
      </c>
      <c r="B1035" s="12">
        <f>Eintragen!C1035</f>
        <v>45</v>
      </c>
      <c r="C1035" s="13">
        <f>Tabelle1[[#This Row],[Datum]]</f>
        <v>44476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5" s="14" t="str">
        <f>IFERROR(VLOOKUP(Tabelle3[[#This Row],[Artikelnr.]],Artikel!A:C,3,FALSE),Tabelle3[[#This Row],[Artikelnr.]])</f>
        <v>Diverses</v>
      </c>
      <c r="F1035" s="11" t="str">
        <f>VLOOKUP(Eintragen!D1035,'Liste Gründe'!A:D,2,FALSE)</f>
        <v>Rest</v>
      </c>
      <c r="G1035" s="13" t="str">
        <f>IF(ISBLANK(Eintragen!F1035),VLOOKUP(Tabelle3[[#This Row],[Grund Ziffer]],'Liste Gründe'!A:D,3,FALSE),Eintragen!F1035)</f>
        <v>MHD abgelaufen</v>
      </c>
      <c r="H1035" s="11" t="str">
        <f>IF(ISBLANK(Tabelle1[[#This Row],[noch genauer]]),"-",Tabelle1[[#This Row],[noch genauer]])</f>
        <v>-</v>
      </c>
      <c r="I1035" s="14">
        <f t="shared" si="8"/>
        <v>40</v>
      </c>
      <c r="J1035" s="11" t="str">
        <f t="shared" si="9"/>
        <v>Produkte</v>
      </c>
      <c r="K1035" s="11" t="str">
        <f t="shared" si="10"/>
        <v>BUs</v>
      </c>
      <c r="L1035" s="11" t="str">
        <f t="shared" si="11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Kantine</v>
      </c>
      <c r="O1035" s="16" t="str">
        <f>Eintragen!B1035</f>
        <v>Diverses</v>
      </c>
      <c r="P1035" s="15">
        <f>Eintragen!D1035</f>
        <v>22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BU3</v>
      </c>
      <c r="B1036" s="12">
        <f>Eintragen!C1036</f>
        <v>10</v>
      </c>
      <c r="C1036" s="13">
        <f>Tabelle1[[#This Row],[Datum]]</f>
        <v>44476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Maschinenabfall</v>
      </c>
      <c r="H1036" s="11" t="str">
        <f>IF(ISBLANK(Tabelle1[[#This Row],[noch genauer]]),"-",Tabelle1[[#This Row],[noch genauer]])</f>
        <v>-</v>
      </c>
      <c r="I1036" s="14">
        <f t="shared" si="8"/>
        <v>40</v>
      </c>
      <c r="J1036" s="11" t="str">
        <f t="shared" si="9"/>
        <v>Produkte</v>
      </c>
      <c r="K1036" s="11" t="str">
        <f t="shared" si="10"/>
        <v>BUs</v>
      </c>
      <c r="L1036" s="11" t="str">
        <f t="shared" si="11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L11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15</v>
      </c>
      <c r="C1037" s="13">
        <f>Tabelle1[[#This Row],[Datum]]</f>
        <v>44476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Luftzieher/Folienriss durch Transport</v>
      </c>
      <c r="H1037" s="11" t="str">
        <f>IF(ISBLANK(Tabelle1[[#This Row],[noch genauer]]),"-",Tabelle1[[#This Row],[noch genauer]])</f>
        <v>-</v>
      </c>
      <c r="I1037" s="14">
        <f t="shared" si="8"/>
        <v>40</v>
      </c>
      <c r="J1037" s="11" t="str">
        <f t="shared" si="9"/>
        <v>Produkte</v>
      </c>
      <c r="K1037" s="11" t="str">
        <f t="shared" si="10"/>
        <v>BUs</v>
      </c>
      <c r="L1037" s="11" t="str">
        <f t="shared" si="11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BU2</v>
      </c>
      <c r="O1037" s="16" t="str">
        <f>Eintragen!B1037</f>
        <v>Diverses</v>
      </c>
      <c r="P1037" s="15">
        <f>Eintragen!D1037</f>
        <v>12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Rest</v>
      </c>
      <c r="B1038" s="12">
        <f>Eintragen!C1038</f>
        <v>150</v>
      </c>
      <c r="C1038" s="13">
        <f>Tabelle1[[#This Row],[Datum]]</f>
        <v>44476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8" s="14" t="str">
        <f>IFERROR(VLOOKUP(Tabelle3[[#This Row],[Artikelnr.]],Artikel!A:C,3,FALSE),Tabelle3[[#This Row],[Artikelnr.]])</f>
        <v>Diverses</v>
      </c>
      <c r="F1038" s="11" t="str">
        <f>VLOOKUP(Eintragen!D1038,'Liste Gründe'!A:D,2,FALSE)</f>
        <v>Qualitätssicherung</v>
      </c>
      <c r="G1038" s="13" t="str">
        <f>IF(ISBLANK(Eintragen!F1038),VLOOKUP(Tabelle3[[#This Row],[Grund Ziffer]],'Liste Gründe'!A:D,3,FALSE),Eintragen!F1038)</f>
        <v>Laborprobe</v>
      </c>
      <c r="H1038" s="11" t="str">
        <f>IF(ISBLANK(Tabelle1[[#This Row],[noch genauer]]),"-",Tabelle1[[#This Row],[noch genauer]])</f>
        <v>-</v>
      </c>
      <c r="I1038" s="14">
        <f t="shared" si="8"/>
        <v>40</v>
      </c>
      <c r="J1038" s="11" t="str">
        <f t="shared" si="9"/>
        <v>Produkte</v>
      </c>
      <c r="K1038" s="11" t="str">
        <f t="shared" si="10"/>
        <v>BUs</v>
      </c>
      <c r="L1038" s="11" t="str">
        <f t="shared" si="11"/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Diverses</v>
      </c>
      <c r="P1038" s="15">
        <f>Eintragen!D1038</f>
        <v>70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3</v>
      </c>
      <c r="C1039" s="13">
        <f>Tabelle1[[#This Row],[Datum]]</f>
        <v>44477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Rest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8"/>
        <v>40</v>
      </c>
      <c r="J1039" s="11" t="str">
        <f t="shared" si="9"/>
        <v>Produkte</v>
      </c>
      <c r="K1039" s="11" t="str">
        <f t="shared" si="10"/>
        <v>BUs</v>
      </c>
      <c r="L1039" s="11" t="str">
        <f t="shared" si="11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22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53.6</v>
      </c>
      <c r="C1040" s="13">
        <f>Tabelle1[[#This Row],[Datum]]</f>
        <v>44477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Rest</v>
      </c>
      <c r="G1040" s="13" t="str">
        <f>IF(ISBLANK(Eintragen!F1040),VLOOKUP(Tabelle3[[#This Row],[Grund Ziffer]],'Liste Gründe'!A:D,3,FALSE),Eintragen!F1040)</f>
        <v>Rückstellproben</v>
      </c>
      <c r="H1040" s="11" t="str">
        <f>IF(ISBLANK(Tabelle1[[#This Row],[noch genauer]]),"-",Tabelle1[[#This Row],[noch genauer]])</f>
        <v>-</v>
      </c>
      <c r="I1040" s="14">
        <f t="shared" si="8"/>
        <v>40</v>
      </c>
      <c r="J1040" s="11" t="str">
        <f t="shared" si="9"/>
        <v>Produkte</v>
      </c>
      <c r="K1040" s="11" t="str">
        <f t="shared" si="10"/>
        <v>BUs</v>
      </c>
      <c r="L1040" s="11" t="str">
        <f t="shared" si="11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Diverses</v>
      </c>
      <c r="P1040" s="15">
        <f>Eintragen!D1040</f>
        <v>22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Rest</v>
      </c>
      <c r="B1041" s="12">
        <f>Eintragen!C1041</f>
        <v>15.5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 t="shared" si="8"/>
        <v>40</v>
      </c>
      <c r="J1041" s="11" t="str">
        <f t="shared" si="9"/>
        <v>Produkte</v>
      </c>
      <c r="K1041" s="11" t="str">
        <f t="shared" si="10"/>
        <v>BUs</v>
      </c>
      <c r="L1041" s="11" t="str">
        <f t="shared" si="11"/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22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56</v>
      </c>
      <c r="C1042" s="13">
        <f>Tabelle1[[#This Row],[Datum]]</f>
        <v>44477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Rest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8"/>
        <v>40</v>
      </c>
      <c r="J1042" s="11" t="str">
        <f t="shared" si="9"/>
        <v>Produkte</v>
      </c>
      <c r="K1042" s="11" t="str">
        <f t="shared" si="10"/>
        <v>BUs</v>
      </c>
      <c r="L1042" s="11" t="str">
        <f t="shared" si="11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22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6.5</v>
      </c>
      <c r="C1043" s="13">
        <f>Tabelle1[[#This Row],[Datum]]</f>
        <v>44477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Rest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-</v>
      </c>
      <c r="I1043" s="14">
        <f t="shared" si="8"/>
        <v>40</v>
      </c>
      <c r="J1043" s="11" t="str">
        <f t="shared" si="9"/>
        <v>Produkte</v>
      </c>
      <c r="K1043" s="11" t="str">
        <f t="shared" si="10"/>
        <v>BUs</v>
      </c>
      <c r="L1043" s="11" t="str">
        <f t="shared" si="11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22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63</v>
      </c>
      <c r="C1044" s="13">
        <f>Tabelle1[[#This Row],[Datum]]</f>
        <v>44477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 t="shared" si="8"/>
        <v>40</v>
      </c>
      <c r="J1044" s="11" t="str">
        <f t="shared" si="9"/>
        <v>Produkte</v>
      </c>
      <c r="K1044" s="11" t="str">
        <f t="shared" si="10"/>
        <v>BUs</v>
      </c>
      <c r="L1044" s="11" t="str">
        <f t="shared" si="11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10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Rest</v>
      </c>
      <c r="B1045" s="12">
        <f>Eintragen!C1045</f>
        <v>62.6</v>
      </c>
      <c r="C1045" s="13">
        <f>Tabelle1[[#This Row],[Datum]]</f>
        <v>44477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Rest</v>
      </c>
      <c r="G1045" s="13" t="str">
        <f>IF(ISBLANK(Eintragen!F1045),VLOOKUP(Tabelle3[[#This Row],[Grund Ziffer]],'Liste Gründe'!A:D,3,FALSE),Eintragen!F1045)</f>
        <v>Rückstellproben</v>
      </c>
      <c r="H1045" s="11" t="str">
        <f>IF(ISBLANK(Tabelle1[[#This Row],[noch genauer]]),"-",Tabelle1[[#This Row],[noch genauer]])</f>
        <v>-</v>
      </c>
      <c r="I1045" s="14">
        <f t="shared" si="8"/>
        <v>40</v>
      </c>
      <c r="J1045" s="11" t="str">
        <f t="shared" si="9"/>
        <v>Produkte</v>
      </c>
      <c r="K1045" s="11" t="str">
        <f t="shared" si="10"/>
        <v>BUs</v>
      </c>
      <c r="L1045" s="11" t="str">
        <f t="shared" si="11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Labor</v>
      </c>
      <c r="O1045" s="16" t="str">
        <f>Eintragen!B1045</f>
        <v>Diverses</v>
      </c>
      <c r="P1045" s="15">
        <f>Eintragen!D1045</f>
        <v>22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33</v>
      </c>
      <c r="C1046" s="13">
        <f>Tabelle1[[#This Row],[Datum]]</f>
        <v>44477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 t="shared" si="8"/>
        <v>40</v>
      </c>
      <c r="J1046" s="11" t="str">
        <f t="shared" si="9"/>
        <v>Produkte</v>
      </c>
      <c r="K1046" s="11" t="str">
        <f t="shared" si="10"/>
        <v>BUs</v>
      </c>
      <c r="L1046" s="11" t="str">
        <f t="shared" si="11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L33</v>
      </c>
      <c r="O1046" s="16" t="str">
        <f>Eintragen!B1046</f>
        <v>Diverses</v>
      </c>
      <c r="P1046" s="15">
        <f>Eintragen!D1046</f>
        <v>10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BU3</v>
      </c>
      <c r="B1047" s="12">
        <f>Eintragen!C1047</f>
        <v>25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 t="shared" si="8"/>
        <v>41</v>
      </c>
      <c r="J1047" s="11" t="str">
        <f t="shared" si="9"/>
        <v>Produkte</v>
      </c>
      <c r="K1047" s="11" t="str">
        <f t="shared" si="10"/>
        <v>BUs</v>
      </c>
      <c r="L1047" s="11" t="str">
        <f t="shared" si="11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WVP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BU4</v>
      </c>
      <c r="B1048" s="12">
        <f>Eintragen!C1048</f>
        <v>82</v>
      </c>
      <c r="C1048" s="13">
        <f>Tabelle1[[#This Row],[Datum]]</f>
        <v>44482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 t="shared" si="8"/>
        <v>41</v>
      </c>
      <c r="J1048" s="11" t="str">
        <f t="shared" si="9"/>
        <v>Produkte</v>
      </c>
      <c r="K1048" s="11" t="str">
        <f t="shared" si="10"/>
        <v>BUs</v>
      </c>
      <c r="L1048" s="11" t="str">
        <f t="shared" si="11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BU4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Rest</v>
      </c>
      <c r="B1049" s="12">
        <f>Eintragen!C1049</f>
        <v>73</v>
      </c>
      <c r="C1049" s="13">
        <f>Tabelle1[[#This Row],[Datum]]</f>
        <v>44477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Qualitätssicherung</v>
      </c>
      <c r="G1049" s="13" t="str">
        <f>IF(ISBLANK(Eintragen!F1049),VLOOKUP(Tabelle3[[#This Row],[Grund Ziffer]],'Liste Gründe'!A:D,3,FALSE),Eintragen!F1049)</f>
        <v>Sensorik</v>
      </c>
      <c r="H1049" s="11" t="str">
        <f>IF(ISBLANK(Tabelle1[[#This Row],[noch genauer]]),"-",Tabelle1[[#This Row],[noch genauer]])</f>
        <v>-</v>
      </c>
      <c r="I1049" s="14">
        <f t="shared" si="8"/>
        <v>40</v>
      </c>
      <c r="J1049" s="11" t="str">
        <f t="shared" si="9"/>
        <v>Produkte</v>
      </c>
      <c r="K1049" s="11" t="str">
        <f t="shared" si="10"/>
        <v>BUs</v>
      </c>
      <c r="L1049" s="11" t="str">
        <f t="shared" si="11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QM</v>
      </c>
      <c r="O1049" s="16" t="str">
        <f>Eintragen!B1049</f>
        <v>diverses</v>
      </c>
      <c r="P1049" s="15">
        <f>Eintragen!D1049</f>
        <v>74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Rest</v>
      </c>
      <c r="B1050" s="12">
        <f>Eintragen!C1050</f>
        <v>86</v>
      </c>
      <c r="C1050" s="13">
        <f>Tabelle1[[#This Row],[Datum]]</f>
        <v>44477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Qualitätssicherung</v>
      </c>
      <c r="G1050" s="13" t="str">
        <f>IF(ISBLANK(Eintragen!F1050),VLOOKUP(Tabelle3[[#This Row],[Grund Ziffer]],'Liste Gründe'!A:D,3,FALSE),Eintragen!F1050)</f>
        <v>Einwaage</v>
      </c>
      <c r="H1050" s="11" t="str">
        <f>IF(ISBLANK(Tabelle1[[#This Row],[noch genauer]]),"-",Tabelle1[[#This Row],[noch genauer]])</f>
        <v>-</v>
      </c>
      <c r="I1050" s="14">
        <f t="shared" si="8"/>
        <v>40</v>
      </c>
      <c r="J1050" s="11" t="str">
        <f t="shared" si="9"/>
        <v>Produkte</v>
      </c>
      <c r="K1050" s="11" t="str">
        <f t="shared" si="10"/>
        <v>BUs</v>
      </c>
      <c r="L1050" s="11" t="str">
        <f t="shared" si="11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Labor</v>
      </c>
      <c r="O1050" s="16" t="str">
        <f>Eintragen!B1050</f>
        <v>diverses</v>
      </c>
      <c r="P1050" s="15">
        <f>Eintragen!D1050</f>
        <v>71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Rest</v>
      </c>
      <c r="B1051" s="12">
        <f>Eintragen!C1051</f>
        <v>127</v>
      </c>
      <c r="C1051" s="13">
        <f>Tabelle1[[#This Row],[Datum]]</f>
        <v>44477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Qualitätssicherung</v>
      </c>
      <c r="G1051" s="13" t="str">
        <f>IF(ISBLANK(Eintragen!F1051),VLOOKUP(Tabelle3[[#This Row],[Grund Ziffer]],'Liste Gründe'!A:D,3,FALSE),Eintragen!F1051)</f>
        <v>Rückstellproben</v>
      </c>
      <c r="H1051" s="11" t="str">
        <f>IF(ISBLANK(Tabelle1[[#This Row],[noch genauer]]),"-",Tabelle1[[#This Row],[noch genauer]])</f>
        <v>-</v>
      </c>
      <c r="I1051" s="14">
        <f t="shared" si="8"/>
        <v>40</v>
      </c>
      <c r="J1051" s="11" t="str">
        <f t="shared" si="9"/>
        <v>Produkte</v>
      </c>
      <c r="K1051" s="11" t="str">
        <f t="shared" si="10"/>
        <v>BUs</v>
      </c>
      <c r="L1051" s="11" t="str">
        <f t="shared" si="11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Labor</v>
      </c>
      <c r="O1051" s="16" t="str">
        <f>Eintragen!B1051</f>
        <v>diverses</v>
      </c>
      <c r="P1051" s="15">
        <f>Eintragen!D1051</f>
        <v>70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BU4</v>
      </c>
      <c r="B1052" s="12">
        <f>Eintragen!C1052</f>
        <v>30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 t="shared" si="8"/>
        <v>41</v>
      </c>
      <c r="J1052" s="11" t="str">
        <f t="shared" si="9"/>
        <v>Produkte</v>
      </c>
      <c r="K1052" s="11" t="str">
        <f t="shared" si="10"/>
        <v>BUs</v>
      </c>
      <c r="L1052" s="11" t="str">
        <f t="shared" si="11"/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BU4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BU2</v>
      </c>
      <c r="B1053" s="12">
        <f>Eintragen!C1053</f>
        <v>65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 t="shared" si="8"/>
        <v>41</v>
      </c>
      <c r="J1053" s="11" t="str">
        <f t="shared" si="9"/>
        <v>Produkte</v>
      </c>
      <c r="K1053" s="11" t="str">
        <f t="shared" si="10"/>
        <v>BUs</v>
      </c>
      <c r="L1053" s="11" t="str">
        <f t="shared" si="11"/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BU2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357</v>
      </c>
      <c r="C1054" s="13">
        <f>Tabelle1[[#This Row],[Datum]]</f>
        <v>44480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4" s="14" t="str">
        <f>IFERROR(VLOOKUP(Tabelle3[[#This Row],[Artikelnr.]],Artikel!A:C,3,FALSE),Tabelle3[[#This Row],[Artikelnr.]])</f>
        <v>Diverses</v>
      </c>
      <c r="F1054" s="11" t="str">
        <f>VLOOKUP(Eintragen!D1054,'Liste Gründe'!A:D,2,FALSE)</f>
        <v>Linienbezogen</v>
      </c>
      <c r="G1054" s="13" t="str">
        <f>IF(ISBLANK(Eintragen!F1054),VLOOKUP(Tabelle3[[#This Row],[Grund Ziffer]],'Liste Gründe'!A:D,3,FALSE),Eintragen!F1054)</f>
        <v>Maschinenabfall</v>
      </c>
      <c r="H1054" s="11" t="str">
        <f>IF(ISBLANK(Tabelle1[[#This Row],[noch genauer]]),"-",Tabelle1[[#This Row],[noch genauer]])</f>
        <v>-</v>
      </c>
      <c r="I1054" s="14">
        <f t="shared" si="8"/>
        <v>41</v>
      </c>
      <c r="J1054" s="11" t="str">
        <f t="shared" si="9"/>
        <v>Produkte</v>
      </c>
      <c r="K1054" s="11" t="str">
        <f t="shared" si="10"/>
        <v>BUs</v>
      </c>
      <c r="L1054" s="11" t="str">
        <f t="shared" si="11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Abfüllung</v>
      </c>
      <c r="O1054" s="16" t="str">
        <f>Eintragen!B1054</f>
        <v>Diverses</v>
      </c>
      <c r="P1054" s="15">
        <f>Eintragen!D1054</f>
        <v>30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193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Linienbezogen</v>
      </c>
      <c r="G1055" s="13" t="str">
        <f>IF(ISBLANK(Eintragen!F1055),VLOOKUP(Tabelle3[[#This Row],[Grund Ziffer]],'Liste Gründe'!A:D,3,FALSE),Eintragen!F1055)</f>
        <v>Maschinenabfall</v>
      </c>
      <c r="H1055" s="11" t="str">
        <f>IF(ISBLANK(Tabelle1[[#This Row],[noch genauer]]),"-",Tabelle1[[#This Row],[noch genauer]])</f>
        <v>-</v>
      </c>
      <c r="I1055" s="14">
        <f t="shared" si="8"/>
        <v>41</v>
      </c>
      <c r="J1055" s="11" t="str">
        <f t="shared" si="9"/>
        <v>Produkte</v>
      </c>
      <c r="K1055" s="11" t="str">
        <f t="shared" si="10"/>
        <v>BUs</v>
      </c>
      <c r="L1055" s="11" t="str">
        <f t="shared" si="11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Abfüllung</v>
      </c>
      <c r="O1055" s="16" t="str">
        <f>Eintragen!B1055</f>
        <v>Diverses</v>
      </c>
      <c r="P1055" s="15">
        <f>Eintragen!D1055</f>
        <v>30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BU1</v>
      </c>
      <c r="B1056" s="12">
        <f>Eintragen!C1056</f>
        <v>20.5</v>
      </c>
      <c r="C1056" s="13">
        <f>Tabelle1[[#This Row],[Datum]]</f>
        <v>44480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6" s="14" t="str">
        <f>IFERROR(VLOOKUP(Tabelle3[[#This Row],[Artikelnr.]],Artikel!A:C,3,FALSE),Tabelle3[[#This Row],[Artikelnr.]])</f>
        <v>Diverses</v>
      </c>
      <c r="F1056" s="11" t="str">
        <f>VLOOKUP(Eintragen!D1056,'Liste Gründe'!A:D,2,FALSE)</f>
        <v>Verpackungsfehler</v>
      </c>
      <c r="G1056" s="13" t="str">
        <f>IF(ISBLANK(Eintragen!F1056),VLOOKUP(Tabelle3[[#This Row],[Grund Ziffer]],'Liste Gründe'!A:D,3,FALSE),Eintragen!F1056)</f>
        <v>kein SSC</v>
      </c>
      <c r="H1056" s="11" t="str">
        <f>IF(ISBLANK(Tabelle1[[#This Row],[noch genauer]]),"-",Tabelle1[[#This Row],[noch genauer]])</f>
        <v>-</v>
      </c>
      <c r="I1056" s="14">
        <f t="shared" si="8"/>
        <v>41</v>
      </c>
      <c r="J1056" s="11" t="str">
        <f t="shared" si="9"/>
        <v>Produkte</v>
      </c>
      <c r="K1056" s="11" t="str">
        <f t="shared" si="10"/>
        <v>BUs</v>
      </c>
      <c r="L1056" s="11" t="str">
        <f t="shared" si="11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Abfüllung</v>
      </c>
      <c r="O1056" s="16" t="str">
        <f>Eintragen!B1056</f>
        <v>Diverses</v>
      </c>
      <c r="P1056" s="15">
        <f>Eintragen!D1056</f>
        <v>13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BU2</v>
      </c>
      <c r="B1057" s="12">
        <f>Eintragen!C1057</f>
        <v>98</v>
      </c>
      <c r="C1057" s="13">
        <f>Tabelle1[[#This Row],[Datum]]</f>
        <v>44480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7" s="14" t="str">
        <f>IFERROR(VLOOKUP(Tabelle3[[#This Row],[Artikelnr.]],Artikel!A:C,3,FALSE),Tabelle3[[#This Row],[Artikelnr.]])</f>
        <v>Diverses</v>
      </c>
      <c r="F1057" s="11" t="str">
        <f>VLOOKUP(Eintragen!D1057,'Liste Gründe'!A:D,2,FALSE)</f>
        <v>Linienbezogen</v>
      </c>
      <c r="G1057" s="13" t="str">
        <f>IF(ISBLANK(Eintragen!F1057),VLOOKUP(Tabelle3[[#This Row],[Grund Ziffer]],'Liste Gründe'!A:D,3,FALSE),Eintragen!F1057)</f>
        <v>Maschinenabfall</v>
      </c>
      <c r="H1057" s="11" t="str">
        <f>IF(ISBLANK(Tabelle1[[#This Row],[noch genauer]]),"-",Tabelle1[[#This Row],[noch genauer]])</f>
        <v>-</v>
      </c>
      <c r="I1057" s="14">
        <f t="shared" si="8"/>
        <v>41</v>
      </c>
      <c r="J1057" s="11" t="str">
        <f t="shared" si="9"/>
        <v>Produkte</v>
      </c>
      <c r="K1057" s="11" t="str">
        <f t="shared" si="10"/>
        <v>BUs</v>
      </c>
      <c r="L1057" s="11" t="str">
        <f t="shared" si="11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BU2</v>
      </c>
      <c r="O1057" s="16" t="str">
        <f>Eintragen!B1057</f>
        <v>Diverses</v>
      </c>
      <c r="P1057" s="15">
        <f>Eintragen!D1057</f>
        <v>30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32</v>
      </c>
      <c r="C1058" s="13">
        <f>Tabelle1[[#This Row],[Datum]]</f>
        <v>44480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-</v>
      </c>
      <c r="I1058" s="14">
        <f t="shared" si="8"/>
        <v>41</v>
      </c>
      <c r="J1058" s="11" t="str">
        <f t="shared" si="9"/>
        <v>Produkte</v>
      </c>
      <c r="K1058" s="11" t="str">
        <f t="shared" si="10"/>
        <v>BUs</v>
      </c>
      <c r="L1058" s="11" t="str">
        <f t="shared" si="11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L35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7</v>
      </c>
      <c r="C1059" s="13">
        <f>Tabelle1[[#This Row],[Datum]]</f>
        <v>44480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 t="shared" si="8"/>
        <v>41</v>
      </c>
      <c r="J1059" s="11" t="str">
        <f t="shared" si="9"/>
        <v>Produkte</v>
      </c>
      <c r="K1059" s="11" t="str">
        <f t="shared" si="10"/>
        <v>BUs</v>
      </c>
      <c r="L1059" s="11" t="str">
        <f t="shared" si="11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L9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BU4</v>
      </c>
      <c r="B1060" s="12">
        <f>Eintragen!C1060</f>
        <v>28</v>
      </c>
      <c r="C1060" s="13">
        <f>Tabelle1[[#This Row],[Datum]]</f>
        <v>44480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-</v>
      </c>
      <c r="I1060" s="14">
        <f t="shared" si="8"/>
        <v>41</v>
      </c>
      <c r="J1060" s="11" t="str">
        <f t="shared" si="9"/>
        <v>Produkte</v>
      </c>
      <c r="K1060" s="11" t="str">
        <f t="shared" si="10"/>
        <v>BUs</v>
      </c>
      <c r="L1060" s="11" t="str">
        <f t="shared" si="11"/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BU4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BU1</v>
      </c>
      <c r="B1061" s="12">
        <f>Eintragen!C1061</f>
        <v>156</v>
      </c>
      <c r="C1061" s="13">
        <f>Tabelle1[[#This Row],[Datum]]</f>
        <v>44480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Reinigung</v>
      </c>
      <c r="H1061" s="11" t="str">
        <f>IF(ISBLANK(Tabelle1[[#This Row],[noch genauer]]),"-",Tabelle1[[#This Row],[noch genauer]])</f>
        <v>-</v>
      </c>
      <c r="I1061" s="14">
        <f t="shared" si="8"/>
        <v>41</v>
      </c>
      <c r="J1061" s="11" t="str">
        <f t="shared" si="9"/>
        <v>Produkte</v>
      </c>
      <c r="K1061" s="11" t="str">
        <f t="shared" si="10"/>
        <v>BUs</v>
      </c>
      <c r="L1061" s="11" t="str">
        <f t="shared" si="11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Abfüllung</v>
      </c>
      <c r="O1061" s="16" t="str">
        <f>Eintragen!B1061</f>
        <v>Diverses</v>
      </c>
      <c r="P1061" s="15">
        <f>Eintragen!D1061</f>
        <v>10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167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Linienbezogen</v>
      </c>
      <c r="G1062" s="13" t="str">
        <f>IF(ISBLANK(Eintragen!F1062),VLOOKUP(Tabelle3[[#This Row],[Grund Ziffer]],'Liste Gründe'!A:D,3,FALSE),Eintragen!F1062)</f>
        <v>Reinigung</v>
      </c>
      <c r="H1062" s="11" t="str">
        <f>IF(ISBLANK(Tabelle1[[#This Row],[noch genauer]]),"-",Tabelle1[[#This Row],[noch genauer]])</f>
        <v>-</v>
      </c>
      <c r="I1062" s="14">
        <f t="shared" si="8"/>
        <v>41</v>
      </c>
      <c r="J1062" s="11" t="str">
        <f t="shared" si="9"/>
        <v>Produkte</v>
      </c>
      <c r="K1062" s="11" t="str">
        <f t="shared" si="10"/>
        <v>BUs</v>
      </c>
      <c r="L1062" s="11" t="str">
        <f t="shared" si="11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Abfüllung</v>
      </c>
      <c r="O1062" s="16" t="str">
        <f>Eintragen!B1062</f>
        <v>Diverses</v>
      </c>
      <c r="P1062" s="15">
        <f>Eintragen!D1062</f>
        <v>10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BU2</v>
      </c>
      <c r="B1063" s="12">
        <f>Eintragen!C1063</f>
        <v>125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8"/>
        <v>41</v>
      </c>
      <c r="J1063" s="11" t="str">
        <f t="shared" si="9"/>
        <v>Produkte</v>
      </c>
      <c r="K1063" s="11" t="str">
        <f t="shared" si="10"/>
        <v>BUs</v>
      </c>
      <c r="L1063" s="11" t="str">
        <f t="shared" si="11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BU2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Rest</v>
      </c>
      <c r="B1064" s="12">
        <f>Eintragen!C1064</f>
        <v>80</v>
      </c>
      <c r="C1064" s="13">
        <f>Tabelle1[[#This Row],[Datum]]</f>
        <v>44480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Qualitätssicherung</v>
      </c>
      <c r="G1064" s="13" t="str">
        <f>IF(ISBLANK(Eintragen!F1064),VLOOKUP(Tabelle3[[#This Row],[Grund Ziffer]],'Liste Gründe'!A:D,3,FALSE),Eintragen!F1064)</f>
        <v>Laborproben</v>
      </c>
      <c r="H1064" s="11" t="str">
        <f>IF(ISBLANK(Tabelle1[[#This Row],[noch genauer]]),"-",Tabelle1[[#This Row],[noch genauer]])</f>
        <v>-</v>
      </c>
      <c r="I1064" s="14">
        <f t="shared" si="8"/>
        <v>41</v>
      </c>
      <c r="J1064" s="11" t="str">
        <f t="shared" si="9"/>
        <v>Produkte</v>
      </c>
      <c r="K1064" s="11" t="str">
        <f t="shared" si="10"/>
        <v>BUs</v>
      </c>
      <c r="L1064" s="11" t="str">
        <f t="shared" si="11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Labor</v>
      </c>
      <c r="O1064" s="16" t="str">
        <f>Eintragen!B1064</f>
        <v>Diverses</v>
      </c>
      <c r="P1064" s="15">
        <f>Eintragen!D1064</f>
        <v>73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14</v>
      </c>
      <c r="C1065" s="13">
        <f>Tabelle1[[#This Row],[Datum]]</f>
        <v>44480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Rinde Extra</v>
      </c>
      <c r="I1065" s="14">
        <f t="shared" si="8"/>
        <v>41</v>
      </c>
      <c r="J1065" s="11" t="str">
        <f t="shared" si="9"/>
        <v>Produkte</v>
      </c>
      <c r="K1065" s="11" t="str">
        <f t="shared" si="10"/>
        <v>BUs</v>
      </c>
      <c r="L1065" s="11" t="str">
        <f t="shared" si="11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Rest</v>
      </c>
      <c r="B1066" s="12">
        <f>Eintragen!C1066</f>
        <v>18</v>
      </c>
      <c r="C1066" s="13">
        <f>Tabelle1[[#This Row],[Datum]]</f>
        <v>44480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Einwaage</v>
      </c>
      <c r="H1066" s="11" t="str">
        <f>IF(ISBLANK(Tabelle1[[#This Row],[noch genauer]]),"-",Tabelle1[[#This Row],[noch genauer]])</f>
        <v>-</v>
      </c>
      <c r="I1066" s="14">
        <f t="shared" si="8"/>
        <v>41</v>
      </c>
      <c r="J1066" s="11" t="str">
        <f t="shared" si="9"/>
        <v>Produkte</v>
      </c>
      <c r="K1066" s="11" t="str">
        <f t="shared" si="10"/>
        <v>BUs</v>
      </c>
      <c r="L1066" s="11" t="str">
        <f t="shared" si="11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Diverses</v>
      </c>
      <c r="P1066" s="15">
        <f>Eintragen!D1066</f>
        <v>71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Rest</v>
      </c>
      <c r="B1067" s="12">
        <f>Eintragen!C1067</f>
        <v>1.5</v>
      </c>
      <c r="C1067" s="13">
        <f>Tabelle1[[#This Row],[Datum]]</f>
        <v>44480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Qualitätssicherung</v>
      </c>
      <c r="G1067" s="13" t="str">
        <f>IF(ISBLANK(Eintragen!F1067),VLOOKUP(Tabelle3[[#This Row],[Grund Ziffer]],'Liste Gründe'!A:D,3,FALSE),Eintragen!F1067)</f>
        <v>Sensorik</v>
      </c>
      <c r="H1067" s="11" t="str">
        <f>IF(ISBLANK(Tabelle1[[#This Row],[noch genauer]]),"-",Tabelle1[[#This Row],[noch genauer]])</f>
        <v>mehr VOS als Rework</v>
      </c>
      <c r="I1067" s="14">
        <f t="shared" si="8"/>
        <v>41</v>
      </c>
      <c r="J1067" s="11" t="str">
        <f t="shared" si="9"/>
        <v>Produkte</v>
      </c>
      <c r="K1067" s="11" t="str">
        <f t="shared" si="10"/>
        <v>BUs</v>
      </c>
      <c r="L1067" s="11" t="str">
        <f t="shared" si="11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Labor</v>
      </c>
      <c r="O1067" s="16" t="str">
        <f>Eintragen!B1067</f>
        <v>Diverses</v>
      </c>
      <c r="P1067" s="15">
        <f>Eintragen!D1067</f>
        <v>74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BU1</v>
      </c>
      <c r="B1068" s="12">
        <f>Eintragen!C1068</f>
        <v>258</v>
      </c>
      <c r="C1068" s="13">
        <f>Tabelle1[[#This Row],[Datum]]</f>
        <v>44481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mehr VOS als Rework</v>
      </c>
      <c r="I1068" s="14">
        <f t="shared" si="8"/>
        <v>41</v>
      </c>
      <c r="J1068" s="11" t="str">
        <f t="shared" si="9"/>
        <v>Produkte</v>
      </c>
      <c r="K1068" s="11" t="str">
        <f t="shared" si="10"/>
        <v>BUs</v>
      </c>
      <c r="L1068" s="11" t="str">
        <f t="shared" si="11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Abfüllung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BU4</v>
      </c>
      <c r="B1069" s="12">
        <f>Eintragen!C1069</f>
        <v>20</v>
      </c>
      <c r="C1069" s="13">
        <f>Tabelle1[[#This Row],[Datum]]</f>
        <v>44481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8"/>
        <v>41</v>
      </c>
      <c r="J1069" s="11" t="str">
        <f t="shared" si="9"/>
        <v>Produkte</v>
      </c>
      <c r="K1069" s="11" t="str">
        <f t="shared" si="10"/>
        <v>BUs</v>
      </c>
      <c r="L1069" s="11" t="str">
        <f t="shared" si="11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bu4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BU3</v>
      </c>
      <c r="B1070" s="12">
        <f>Eintragen!C1070</f>
        <v>26</v>
      </c>
      <c r="C1070" s="13">
        <f>Tabelle1[[#This Row],[Datum]]</f>
        <v>44481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spezifischer Einsatz</v>
      </c>
      <c r="I1070" s="14">
        <f t="shared" si="8"/>
        <v>41</v>
      </c>
      <c r="J1070" s="11" t="str">
        <f t="shared" si="9"/>
        <v>Produkte</v>
      </c>
      <c r="K1070" s="11" t="str">
        <f t="shared" si="10"/>
        <v>BUs</v>
      </c>
      <c r="L1070" s="11" t="str">
        <f t="shared" si="11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l33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Rest</v>
      </c>
      <c r="B1071" s="12">
        <f>Eintragen!C1071</f>
        <v>2</v>
      </c>
      <c r="C1071" s="13">
        <f>Tabelle1[[#This Row],[Datum]]</f>
        <v>44482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Schimmel</v>
      </c>
      <c r="G1071" s="13" t="str">
        <f>IF(ISBLANK(Eintragen!F1071),VLOOKUP(Tabelle3[[#This Row],[Grund Ziffer]],'Liste Gründe'!A:D,3,FALSE),Eintragen!F1071)</f>
        <v>MHD abgelaufen</v>
      </c>
      <c r="H1071" s="11" t="str">
        <f>IF(ISBLANK(Tabelle1[[#This Row],[noch genauer]]),"-",Tabelle1[[#This Row],[noch genauer]])</f>
        <v>-</v>
      </c>
      <c r="I1071" s="14">
        <f t="shared" si="8"/>
        <v>41</v>
      </c>
      <c r="J1071" s="11" t="str">
        <f t="shared" si="9"/>
        <v>Produkte</v>
      </c>
      <c r="K1071" s="11" t="str">
        <f t="shared" si="10"/>
        <v>BUs</v>
      </c>
      <c r="L1071" s="11" t="str">
        <f t="shared" si="11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Labor</v>
      </c>
      <c r="O1071" s="16" t="str">
        <f>Eintragen!B1071</f>
        <v>Diverses</v>
      </c>
      <c r="P1071" s="15">
        <f>Eintragen!D1071</f>
        <v>11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BU3</v>
      </c>
      <c r="B1072" s="12">
        <f>Eintragen!C1072</f>
        <v>25</v>
      </c>
      <c r="C1072" s="13">
        <f>Tabelle1[[#This Row],[Datum]]</f>
        <v>44482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Linienbezogen</v>
      </c>
      <c r="G1072" s="13" t="str">
        <f>IF(ISBLANK(Eintragen!F1072),VLOOKUP(Tabelle3[[#This Row],[Grund Ziffer]],'Liste Gründe'!A:D,3,FALSE),Eintragen!F1072)</f>
        <v>Maschinenabfall</v>
      </c>
      <c r="H1072" s="11" t="str">
        <f>IF(ISBLANK(Tabelle1[[#This Row],[noch genauer]]),"-",Tabelle1[[#This Row],[noch genauer]])</f>
        <v>-</v>
      </c>
      <c r="I1072" s="14">
        <f t="shared" si="8"/>
        <v>41</v>
      </c>
      <c r="J1072" s="11" t="str">
        <f t="shared" si="9"/>
        <v>Produkte</v>
      </c>
      <c r="K1072" s="11" t="str">
        <f t="shared" si="10"/>
        <v>BUs</v>
      </c>
      <c r="L1072" s="11" t="str">
        <f t="shared" si="11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WVP</v>
      </c>
      <c r="O1072" s="16" t="str">
        <f>Eintragen!B1072</f>
        <v>Diverses</v>
      </c>
      <c r="P1072" s="15">
        <f>Eintragen!D1072</f>
        <v>30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Rest</v>
      </c>
      <c r="B1073" s="12">
        <f>Eintragen!C1073</f>
        <v>10.3</v>
      </c>
      <c r="C1073" s="13">
        <f>Tabelle1[[#This Row],[Datum]]</f>
        <v>44482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Qualitätssicherung</v>
      </c>
      <c r="G1073" s="13" t="str">
        <f>IF(ISBLANK(Eintragen!F1073),VLOOKUP(Tabelle3[[#This Row],[Grund Ziffer]],'Liste Gründe'!A:D,3,FALSE),Eintragen!F1073)</f>
        <v>Sensorik</v>
      </c>
      <c r="H1073" s="11" t="str">
        <f>IF(ISBLANK(Tabelle1[[#This Row],[noch genauer]]),"-",Tabelle1[[#This Row],[noch genauer]])</f>
        <v>-</v>
      </c>
      <c r="I1073" s="14">
        <f t="shared" si="8"/>
        <v>41</v>
      </c>
      <c r="J1073" s="11" t="str">
        <f t="shared" si="9"/>
        <v>Produkte</v>
      </c>
      <c r="K1073" s="11" t="str">
        <f t="shared" si="10"/>
        <v>BUs</v>
      </c>
      <c r="L1073" s="11" t="str">
        <f t="shared" si="11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QM</v>
      </c>
      <c r="O1073" s="16" t="str">
        <f>Eintragen!B1073</f>
        <v>Diverses</v>
      </c>
      <c r="P1073" s="15">
        <f>Eintragen!D1073</f>
        <v>74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Rest</v>
      </c>
      <c r="B1074" s="12">
        <f>Eintragen!C1074</f>
        <v>1.5</v>
      </c>
      <c r="C1074" s="13">
        <f>Tabelle1[[#This Row],[Datum]]</f>
        <v>44482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Qualitätssicherung</v>
      </c>
      <c r="G1074" s="13" t="str">
        <f>IF(ISBLANK(Eintragen!F1074),VLOOKUP(Tabelle3[[#This Row],[Grund Ziffer]],'Liste Gründe'!A:D,3,FALSE),Eintragen!F1074)</f>
        <v>Sensorik</v>
      </c>
      <c r="H1074" s="11" t="str">
        <f>IF(ISBLANK(Tabelle1[[#This Row],[noch genauer]]),"-",Tabelle1[[#This Row],[noch genauer]])</f>
        <v>-</v>
      </c>
      <c r="I1074" s="14">
        <f t="shared" si="8"/>
        <v>41</v>
      </c>
      <c r="J1074" s="11" t="str">
        <f t="shared" si="9"/>
        <v>Produkte</v>
      </c>
      <c r="K1074" s="11" t="str">
        <f t="shared" si="10"/>
        <v>BUs</v>
      </c>
      <c r="L1074" s="11" t="str">
        <f t="shared" si="11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LAbor</v>
      </c>
      <c r="O1074" s="16" t="str">
        <f>Eintragen!B1074</f>
        <v>Diverses</v>
      </c>
      <c r="P1074" s="15">
        <f>Eintragen!D1074</f>
        <v>74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3</v>
      </c>
      <c r="C1075" s="13">
        <f>Tabelle1[[#This Row],[Datum]]</f>
        <v>44482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Maschinenabfall</v>
      </c>
      <c r="H1075" s="11" t="str">
        <f>IF(ISBLANK(Tabelle1[[#This Row],[noch genauer]]),"-",Tabelle1[[#This Row],[noch genauer]])</f>
        <v>-</v>
      </c>
      <c r="I1075" s="14">
        <f t="shared" si="8"/>
        <v>41</v>
      </c>
      <c r="J1075" s="11" t="str">
        <f t="shared" si="9"/>
        <v>Produkte</v>
      </c>
      <c r="K1075" s="11" t="str">
        <f t="shared" si="10"/>
        <v>BUs</v>
      </c>
      <c r="L1075" s="11" t="str">
        <f t="shared" si="11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L9</v>
      </c>
      <c r="O1075" s="16" t="str">
        <f>Eintragen!B1075</f>
        <v>Diverses</v>
      </c>
      <c r="P1075" s="15">
        <f>Eintragen!D1075</f>
        <v>30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BU4</v>
      </c>
      <c r="B1076" s="12">
        <f>Eintragen!C1076</f>
        <v>15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Maschinenabfall</v>
      </c>
      <c r="H1076" s="11" t="str">
        <f>IF(ISBLANK(Tabelle1[[#This Row],[noch genauer]]),"-",Tabelle1[[#This Row],[noch genauer]])</f>
        <v>-</v>
      </c>
      <c r="I1076" s="14">
        <f t="shared" si="8"/>
        <v>41</v>
      </c>
      <c r="J1076" s="11" t="str">
        <f t="shared" si="9"/>
        <v>Produkte</v>
      </c>
      <c r="K1076" s="11" t="str">
        <f t="shared" si="10"/>
        <v>BUs</v>
      </c>
      <c r="L1076" s="11" t="str">
        <f t="shared" si="11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BU4</v>
      </c>
      <c r="O1076" s="16" t="str">
        <f>Eintragen!B1076</f>
        <v>Diverses</v>
      </c>
      <c r="P1076" s="15">
        <f>Eintragen!D1076</f>
        <v>30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35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Maschinenabfall</v>
      </c>
      <c r="H1077" s="11" t="str">
        <f>IF(ISBLANK(Tabelle1[[#This Row],[noch genauer]]),"-",Tabelle1[[#This Row],[noch genauer]])</f>
        <v>-</v>
      </c>
      <c r="I1077" s="14">
        <f t="shared" si="8"/>
        <v>41</v>
      </c>
      <c r="J1077" s="11" t="str">
        <f t="shared" si="9"/>
        <v>Produkte</v>
      </c>
      <c r="K1077" s="11" t="str">
        <f t="shared" si="10"/>
        <v>BUs</v>
      </c>
      <c r="L1077" s="11" t="str">
        <f t="shared" si="11"/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BU3</v>
      </c>
      <c r="O1077" s="16" t="str">
        <f>Eintragen!B1077</f>
        <v>Diverses</v>
      </c>
      <c r="P1077" s="15">
        <f>Eintragen!D1077</f>
        <v>30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41.5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 t="shared" si="8"/>
        <v>41</v>
      </c>
      <c r="J1078" s="11" t="str">
        <f t="shared" si="9"/>
        <v>Produkte</v>
      </c>
      <c r="K1078" s="11" t="str">
        <f t="shared" si="10"/>
        <v>BUs</v>
      </c>
      <c r="L1078" s="11" t="str">
        <f t="shared" si="11"/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Schmelze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267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Maschinenabfall</v>
      </c>
      <c r="H1079" s="11" t="str">
        <f>IF(ISBLANK(Tabelle1[[#This Row],[noch genauer]]),"-",Tabelle1[[#This Row],[noch genauer]])</f>
        <v>-</v>
      </c>
      <c r="I1079" s="14">
        <f t="shared" si="8"/>
        <v>41</v>
      </c>
      <c r="J1079" s="11" t="str">
        <f t="shared" si="9"/>
        <v>Produkte</v>
      </c>
      <c r="K1079" s="11" t="str">
        <f t="shared" si="10"/>
        <v>BUs</v>
      </c>
      <c r="L1079" s="11" t="str">
        <f t="shared" si="11"/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30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200</v>
      </c>
      <c r="C1080" s="13">
        <f>Tabelle1[[#This Row],[Datum]]</f>
        <v>44484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8"/>
        <v>41</v>
      </c>
      <c r="J1080" s="11" t="str">
        <f t="shared" si="9"/>
        <v>Produkte</v>
      </c>
      <c r="K1080" s="11" t="str">
        <f t="shared" si="10"/>
        <v>BUs</v>
      </c>
      <c r="L1080" s="11" t="str">
        <f t="shared" si="11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189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 t="shared" si="8"/>
        <v>41</v>
      </c>
      <c r="J1081" s="11" t="str">
        <f t="shared" si="9"/>
        <v>Produkte</v>
      </c>
      <c r="K1081" s="11" t="str">
        <f t="shared" si="10"/>
        <v>BUs</v>
      </c>
      <c r="L1081" s="11" t="str">
        <f t="shared" si="11"/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Abfüllung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8</v>
      </c>
      <c r="C1082" s="13">
        <f>Tabelle1[[#This Row],[Datum]]</f>
        <v>44427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2" s="14" t="str">
        <f>IFERROR(VLOOKUP(Tabelle3[[#This Row],[Artikelnr.]],Artikel!A:C,3,FALSE),Tabelle3[[#This Row],[Artikelnr.]])</f>
        <v>Diverses aus Abfüllung</v>
      </c>
      <c r="F1082" s="11" t="str">
        <f>VLOOKUP(Eintragen!D1082,'Liste Gründe'!A:D,2,FALSE)</f>
        <v>Rest</v>
      </c>
      <c r="G1082" s="13" t="str">
        <f>IF(ISBLANK(Eintragen!F1082),VLOOKUP(Tabelle3[[#This Row],[Grund Ziffer]],'Liste Gründe'!A:D,3,FALSE),Eintragen!F1082)</f>
        <v>Fremdkörper</v>
      </c>
      <c r="H1082" s="11" t="str">
        <f>IF(ISBLANK(Tabelle1[[#This Row],[noch genauer]]),"-",Tabelle1[[#This Row],[noch genauer]])</f>
        <v>Metall</v>
      </c>
      <c r="I1082" s="14">
        <f t="shared" si="8"/>
        <v>33</v>
      </c>
      <c r="J1082" s="11" t="str">
        <f t="shared" si="9"/>
        <v>Produkte</v>
      </c>
      <c r="K1082" s="11" t="str">
        <f t="shared" si="10"/>
        <v>BUs</v>
      </c>
      <c r="L1082" s="11" t="str">
        <f t="shared" si="11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Abfüllung</v>
      </c>
      <c r="O1082" s="16" t="str">
        <f>Eintragen!B1082</f>
        <v>Diverses aus Abfüllung</v>
      </c>
      <c r="P1082" s="15">
        <f>Eintragen!D1082</f>
        <v>22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55.6</v>
      </c>
      <c r="C1083" s="13">
        <f>Tabelle1[[#This Row],[Datum]]</f>
        <v>44427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3" s="14" t="str">
        <f>IFERROR(VLOOKUP(Tabelle3[[#This Row],[Artikelnr.]],Artikel!A:C,3,FALSE),Tabelle3[[#This Row],[Artikelnr.]])</f>
        <v>Diverses aus Abfüllung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Maschinenabfall</v>
      </c>
      <c r="H1083" s="11" t="str">
        <f>IF(ISBLANK(Tabelle1[[#This Row],[noch genauer]]),"-",Tabelle1[[#This Row],[noch genauer]])</f>
        <v>nicht eindeutig</v>
      </c>
      <c r="I1083" s="14">
        <f t="shared" si="8"/>
        <v>33</v>
      </c>
      <c r="J1083" s="11" t="str">
        <f t="shared" si="9"/>
        <v>Produkte</v>
      </c>
      <c r="K1083" s="11" t="str">
        <f t="shared" si="10"/>
        <v>BUs</v>
      </c>
      <c r="L1083" s="11" t="str">
        <f t="shared" si="11"/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Abfüllung</v>
      </c>
      <c r="O1083" s="16" t="str">
        <f>Eintragen!B1083</f>
        <v>Diverses aus Abfüllung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BU1</v>
      </c>
      <c r="B1084" s="12">
        <f>Eintragen!C1084</f>
        <v>91.2</v>
      </c>
      <c r="C1084" s="13">
        <f>Tabelle1[[#This Row],[Datum]]</f>
        <v>44427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4" s="14" t="str">
        <f>IFERROR(VLOOKUP(Tabelle3[[#This Row],[Artikelnr.]],Artikel!A:C,3,FALSE),Tabelle3[[#This Row],[Artikelnr.]])</f>
        <v>Diverses aus Abfüllung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Maschinenabfall</v>
      </c>
      <c r="H1084" s="11" t="str">
        <f>IF(ISBLANK(Tabelle1[[#This Row],[noch genauer]]),"-",Tabelle1[[#This Row],[noch genauer]])</f>
        <v>nicht eindeutig</v>
      </c>
      <c r="I1084" s="14">
        <f t="shared" si="8"/>
        <v>33</v>
      </c>
      <c r="J1084" s="11" t="str">
        <f t="shared" si="9"/>
        <v>Produkte</v>
      </c>
      <c r="K1084" s="11" t="str">
        <f t="shared" si="10"/>
        <v>BUs</v>
      </c>
      <c r="L1084" s="11" t="str">
        <f t="shared" si="11"/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Abfüllung</v>
      </c>
      <c r="O1084" s="16" t="str">
        <f>Eintragen!B1084</f>
        <v>Diverses aus Abfüllung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BU1</v>
      </c>
      <c r="B1085" s="12">
        <f>Eintragen!C1085</f>
        <v>143.5</v>
      </c>
      <c r="C1085" s="13">
        <f>Tabelle1[[#This Row],[Datum]]</f>
        <v>44428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Maschinenabfall</v>
      </c>
      <c r="H1085" s="11" t="str">
        <f>IF(ISBLANK(Tabelle1[[#This Row],[noch genauer]]),"-",Tabelle1[[#This Row],[noch genauer]])</f>
        <v>nicht eindeutig</v>
      </c>
      <c r="I1085" s="14">
        <f t="shared" si="8"/>
        <v>33</v>
      </c>
      <c r="J1085" s="11" t="str">
        <f t="shared" si="9"/>
        <v>Produkte</v>
      </c>
      <c r="K1085" s="11" t="str">
        <f t="shared" si="10"/>
        <v>BUs</v>
      </c>
      <c r="L1085" s="11" t="str">
        <f t="shared" si="11"/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10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BU1</v>
      </c>
      <c r="B1086" s="12">
        <f>Eintragen!C1086</f>
        <v>242.5</v>
      </c>
      <c r="C1086" s="13">
        <f>Tabelle1[[#This Row],[Datum]]</f>
        <v>44428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Maschinenabfall</v>
      </c>
      <c r="H1086" s="11" t="str">
        <f>IF(ISBLANK(Tabelle1[[#This Row],[noch genauer]]),"-",Tabelle1[[#This Row],[noch genauer]])</f>
        <v>nicht eindeutig</v>
      </c>
      <c r="I1086" s="14">
        <f t="shared" si="8"/>
        <v>33</v>
      </c>
      <c r="J1086" s="11" t="str">
        <f t="shared" si="9"/>
        <v>Produkte</v>
      </c>
      <c r="K1086" s="11" t="str">
        <f t="shared" si="10"/>
        <v>BUs</v>
      </c>
      <c r="L1086" s="11" t="str">
        <f t="shared" si="11"/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10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BU1</v>
      </c>
      <c r="B1087" s="12">
        <f>Eintragen!C1087</f>
        <v>280</v>
      </c>
      <c r="C1087" s="13">
        <f>Tabelle1[[#This Row],[Datum]]</f>
        <v>44431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Maschinenabfall</v>
      </c>
      <c r="H1087" s="11" t="str">
        <f>IF(ISBLANK(Tabelle1[[#This Row],[noch genauer]]),"-",Tabelle1[[#This Row],[noch genauer]])</f>
        <v>nicht eindeutig</v>
      </c>
      <c r="I1087" s="14">
        <f t="shared" si="8"/>
        <v>34</v>
      </c>
      <c r="J1087" s="11" t="str">
        <f t="shared" si="9"/>
        <v>Produkte</v>
      </c>
      <c r="K1087" s="11" t="str">
        <f t="shared" si="10"/>
        <v>BUs</v>
      </c>
      <c r="L1087" s="11" t="str">
        <f t="shared" si="11"/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10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BU1</v>
      </c>
      <c r="B1088" s="12">
        <f>Eintragen!C1088</f>
        <v>279.5</v>
      </c>
      <c r="C1088" s="13">
        <f>Tabelle1[[#This Row],[Datum]]</f>
        <v>44431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nicht eindeutig</v>
      </c>
      <c r="I1088" s="14">
        <f t="shared" si="8"/>
        <v>34</v>
      </c>
      <c r="J1088" s="11" t="str">
        <f t="shared" si="9"/>
        <v>Produkte</v>
      </c>
      <c r="K1088" s="11" t="str">
        <f t="shared" si="10"/>
        <v>BUs</v>
      </c>
      <c r="L1088" s="11" t="str">
        <f t="shared" si="11"/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10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BU1</v>
      </c>
      <c r="B1089" s="12">
        <f>Eintragen!C1089</f>
        <v>203</v>
      </c>
      <c r="C1089" s="13">
        <f>Tabelle1[[#This Row],[Datum]]</f>
        <v>44432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Reinigung</v>
      </c>
      <c r="H1089" s="11" t="str">
        <f>IF(ISBLANK(Tabelle1[[#This Row],[noch genauer]]),"-",Tabelle1[[#This Row],[noch genauer]])</f>
        <v>erforderlich</v>
      </c>
      <c r="I1089" s="14">
        <f t="shared" si="8"/>
        <v>34</v>
      </c>
      <c r="J1089" s="11" t="str">
        <f t="shared" si="9"/>
        <v>Produkte</v>
      </c>
      <c r="K1089" s="11" t="str">
        <f t="shared" si="10"/>
        <v>BUs</v>
      </c>
      <c r="L1089" s="11" t="str">
        <f t="shared" si="11"/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10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BU1</v>
      </c>
      <c r="B1090" s="12">
        <f>Eintragen!C1090</f>
        <v>146.4</v>
      </c>
      <c r="C1090" s="13">
        <f>Tabelle1[[#This Row],[Datum]]</f>
        <v>44433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Reinigung</v>
      </c>
      <c r="H1090" s="11" t="str">
        <f>IF(ISBLANK(Tabelle1[[#This Row],[noch genauer]]),"-",Tabelle1[[#This Row],[noch genauer]])</f>
        <v>erforderlich</v>
      </c>
      <c r="I1090" s="14">
        <f t="shared" ref="I1090:I1153" si="12">_xlfn.ISOWEEKNUM(C1090)</f>
        <v>34</v>
      </c>
      <c r="J1090" s="11" t="str">
        <f t="shared" ref="J1090:J1153" si="13">"Produkte"</f>
        <v>Produkte</v>
      </c>
      <c r="K1090" s="11" t="str">
        <f t="shared" ref="K1090:K1153" si="14">"BUs"</f>
        <v>BUs</v>
      </c>
      <c r="L1090" s="11" t="str">
        <f t="shared" ref="L1090:L1153" si="15">"Symptome"</f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10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BU1</v>
      </c>
      <c r="B1091" s="12">
        <f>Eintragen!C1091</f>
        <v>320</v>
      </c>
      <c r="C1091" s="13">
        <f>Tabelle1[[#This Row],[Datum]]</f>
        <v>44433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nicht eindeutig</v>
      </c>
      <c r="I1091" s="14">
        <f t="shared" si="12"/>
        <v>34</v>
      </c>
      <c r="J1091" s="11" t="str">
        <f t="shared" si="13"/>
        <v>Produkte</v>
      </c>
      <c r="K1091" s="11" t="str">
        <f t="shared" si="14"/>
        <v>BUs</v>
      </c>
      <c r="L1091" s="11" t="str">
        <f t="shared" si="15"/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10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BU1</v>
      </c>
      <c r="B1092" s="12">
        <f>Eintragen!C1092</f>
        <v>150</v>
      </c>
      <c r="C1092" s="13">
        <f>Tabelle1[[#This Row],[Datum]]</f>
        <v>44434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Reinigung</v>
      </c>
      <c r="H1092" s="11" t="str">
        <f>IF(ISBLANK(Tabelle1[[#This Row],[noch genauer]]),"-",Tabelle1[[#This Row],[noch genauer]])</f>
        <v>erforderlich</v>
      </c>
      <c r="I1092" s="14">
        <f t="shared" si="12"/>
        <v>34</v>
      </c>
      <c r="J1092" s="11" t="str">
        <f t="shared" si="13"/>
        <v>Produkte</v>
      </c>
      <c r="K1092" s="11" t="str">
        <f t="shared" si="14"/>
        <v>BUs</v>
      </c>
      <c r="L1092" s="11" t="str">
        <f t="shared" si="15"/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10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BU1</v>
      </c>
      <c r="B1093" s="12">
        <f>Eintragen!C1093</f>
        <v>390</v>
      </c>
      <c r="C1093" s="13">
        <f>Tabelle1[[#This Row],[Datum]]</f>
        <v>44434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Reinigung</v>
      </c>
      <c r="H1093" s="11" t="str">
        <f>IF(ISBLANK(Tabelle1[[#This Row],[noch genauer]]),"-",Tabelle1[[#This Row],[noch genauer]])</f>
        <v>erforderlich</v>
      </c>
      <c r="I1093" s="14">
        <f t="shared" si="12"/>
        <v>34</v>
      </c>
      <c r="J1093" s="11" t="str">
        <f t="shared" si="13"/>
        <v>Produkte</v>
      </c>
      <c r="K1093" s="11" t="str">
        <f t="shared" si="14"/>
        <v>BUs</v>
      </c>
      <c r="L1093" s="11" t="str">
        <f t="shared" si="15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10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BU1</v>
      </c>
      <c r="B1094" s="12">
        <f>Eintragen!C1094</f>
        <v>526.6</v>
      </c>
      <c r="C1094" s="13">
        <f>Tabelle1[[#This Row],[Datum]]</f>
        <v>44438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nicht eindeutig</v>
      </c>
      <c r="I1094" s="14">
        <f t="shared" si="12"/>
        <v>35</v>
      </c>
      <c r="J1094" s="11" t="str">
        <f t="shared" si="13"/>
        <v>Produkte</v>
      </c>
      <c r="K1094" s="11" t="str">
        <f t="shared" si="14"/>
        <v>BUs</v>
      </c>
      <c r="L1094" s="11" t="str">
        <f t="shared" si="15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10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BU1</v>
      </c>
      <c r="B1095" s="12">
        <f>Eintragen!C1095</f>
        <v>23.2</v>
      </c>
      <c r="C1095" s="13">
        <f>Tabelle1[[#This Row],[Datum]]</f>
        <v>44439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Reinigung</v>
      </c>
      <c r="H1095" s="11" t="str">
        <f>IF(ISBLANK(Tabelle1[[#This Row],[noch genauer]]),"-",Tabelle1[[#This Row],[noch genauer]])</f>
        <v>erforderlich</v>
      </c>
      <c r="I1095" s="14">
        <f t="shared" si="12"/>
        <v>35</v>
      </c>
      <c r="J1095" s="11" t="str">
        <f t="shared" si="13"/>
        <v>Produkte</v>
      </c>
      <c r="K1095" s="11" t="str">
        <f t="shared" si="14"/>
        <v>BUs</v>
      </c>
      <c r="L1095" s="11" t="str">
        <f t="shared" si="15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10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BU1</v>
      </c>
      <c r="B1096" s="12">
        <f>Eintragen!C1096</f>
        <v>115</v>
      </c>
      <c r="C1096" s="13">
        <f>Tabelle1[[#This Row],[Datum]]</f>
        <v>44439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Reinigung</v>
      </c>
      <c r="H1096" s="11" t="str">
        <f>IF(ISBLANK(Tabelle1[[#This Row],[noch genauer]]),"-",Tabelle1[[#This Row],[noch genauer]])</f>
        <v>erforderlich</v>
      </c>
      <c r="I1096" s="14">
        <f t="shared" si="12"/>
        <v>35</v>
      </c>
      <c r="J1096" s="11" t="str">
        <f t="shared" si="13"/>
        <v>Produkte</v>
      </c>
      <c r="K1096" s="11" t="str">
        <f t="shared" si="14"/>
        <v>BUs</v>
      </c>
      <c r="L1096" s="11" t="str">
        <f t="shared" si="15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10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23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nicht eindeutig</v>
      </c>
      <c r="I1097" s="14">
        <f t="shared" si="12"/>
        <v>35</v>
      </c>
      <c r="J1097" s="11" t="str">
        <f t="shared" si="13"/>
        <v>Produkte</v>
      </c>
      <c r="K1097" s="11" t="str">
        <f t="shared" si="14"/>
        <v>BUs</v>
      </c>
      <c r="L1097" s="11" t="str">
        <f t="shared" si="15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10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BU1</v>
      </c>
      <c r="B1098" s="12">
        <f>Eintragen!C1098</f>
        <v>45.4</v>
      </c>
      <c r="C1098" s="13">
        <f>Tabelle1[[#This Row],[Datum]]</f>
        <v>44440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nicht eindeutig</v>
      </c>
      <c r="I1098" s="14">
        <f t="shared" si="12"/>
        <v>35</v>
      </c>
      <c r="J1098" s="11" t="str">
        <f t="shared" si="13"/>
        <v>Produkte</v>
      </c>
      <c r="K1098" s="11" t="str">
        <f t="shared" si="14"/>
        <v>BUs</v>
      </c>
      <c r="L1098" s="11" t="str">
        <f t="shared" si="15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10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BU1</v>
      </c>
      <c r="B1099" s="12">
        <f>Eintragen!C1099</f>
        <v>40.5</v>
      </c>
      <c r="C1099" s="13">
        <f>Tabelle1[[#This Row],[Datum]]</f>
        <v>44441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nicht eindeutig</v>
      </c>
      <c r="I1099" s="14">
        <f t="shared" si="12"/>
        <v>35</v>
      </c>
      <c r="J1099" s="11" t="str">
        <f t="shared" si="13"/>
        <v>Produkte</v>
      </c>
      <c r="K1099" s="11" t="str">
        <f t="shared" si="14"/>
        <v>BUs</v>
      </c>
      <c r="L1099" s="11" t="str">
        <f t="shared" si="15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10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BU1</v>
      </c>
      <c r="B1100" s="12">
        <f>Eintragen!C1100</f>
        <v>166</v>
      </c>
      <c r="C1100" s="13">
        <f>Tabelle1[[#This Row],[Datum]]</f>
        <v>44441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Linienbezogen</v>
      </c>
      <c r="G1100" s="13" t="str">
        <f>IF(ISBLANK(Eintragen!F1100),VLOOKUP(Tabelle3[[#This Row],[Grund Ziffer]],'Liste Gründe'!A:D,3,FALSE),Eintragen!F1100)</f>
        <v>Reinigung</v>
      </c>
      <c r="H1100" s="11" t="str">
        <f>IF(ISBLANK(Tabelle1[[#This Row],[noch genauer]]),"-",Tabelle1[[#This Row],[noch genauer]])</f>
        <v>erforderlich</v>
      </c>
      <c r="I1100" s="14">
        <f t="shared" si="12"/>
        <v>35</v>
      </c>
      <c r="J1100" s="11" t="str">
        <f t="shared" si="13"/>
        <v>Produkte</v>
      </c>
      <c r="K1100" s="11" t="str">
        <f t="shared" si="14"/>
        <v>BUs</v>
      </c>
      <c r="L1100" s="11" t="str">
        <f t="shared" si="15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10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326.8</v>
      </c>
      <c r="C1101" s="13">
        <f>Tabelle1[[#This Row],[Datum]]</f>
        <v>44442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nicht eindeutig</v>
      </c>
      <c r="I1101" s="14">
        <f t="shared" si="12"/>
        <v>35</v>
      </c>
      <c r="J1101" s="11" t="str">
        <f t="shared" si="13"/>
        <v>Produkte</v>
      </c>
      <c r="K1101" s="11" t="str">
        <f t="shared" si="14"/>
        <v>BUs</v>
      </c>
      <c r="L1101" s="11" t="str">
        <f t="shared" si="15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10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BU1</v>
      </c>
      <c r="B1102" s="12">
        <f>Eintragen!C1102</f>
        <v>55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nicht eindeutig</v>
      </c>
      <c r="I1102" s="14">
        <f t="shared" si="12"/>
        <v>36</v>
      </c>
      <c r="J1102" s="11" t="str">
        <f t="shared" si="13"/>
        <v>Produkte</v>
      </c>
      <c r="K1102" s="11" t="str">
        <f t="shared" si="14"/>
        <v>BUs</v>
      </c>
      <c r="L1102" s="11" t="str">
        <f t="shared" si="15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10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BU1</v>
      </c>
      <c r="B1103" s="12">
        <f>Eintragen!C1103</f>
        <v>122.5</v>
      </c>
      <c r="C1103" s="13">
        <f>Tabelle1[[#This Row],[Datum]]</f>
        <v>44445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nicht eindeutig</v>
      </c>
      <c r="I1103" s="14">
        <f t="shared" si="12"/>
        <v>36</v>
      </c>
      <c r="J1103" s="11" t="str">
        <f t="shared" si="13"/>
        <v>Produkte</v>
      </c>
      <c r="K1103" s="11" t="str">
        <f t="shared" si="14"/>
        <v>BUs</v>
      </c>
      <c r="L1103" s="11" t="str">
        <f t="shared" si="15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10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BU1</v>
      </c>
      <c r="B1104" s="12">
        <f>Eintragen!C1104</f>
        <v>170.6</v>
      </c>
      <c r="C1104" s="13">
        <f>Tabelle1[[#This Row],[Datum]]</f>
        <v>44446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nicht eindeutig</v>
      </c>
      <c r="I1104" s="14">
        <f t="shared" si="12"/>
        <v>36</v>
      </c>
      <c r="J1104" s="11" t="str">
        <f t="shared" si="13"/>
        <v>Produkte</v>
      </c>
      <c r="K1104" s="11" t="str">
        <f t="shared" si="14"/>
        <v>BUs</v>
      </c>
      <c r="L1104" s="11" t="str">
        <f t="shared" si="15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10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BU1</v>
      </c>
      <c r="B1105" s="12">
        <f>Eintragen!C1105</f>
        <v>47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Bodenabfall Abfüllung</v>
      </c>
      <c r="H1105" s="11" t="str">
        <f>IF(ISBLANK(Tabelle1[[#This Row],[noch genauer]]),"-",Tabelle1[[#This Row],[noch genauer]])</f>
        <v>Schlaufe gerissen</v>
      </c>
      <c r="I1105" s="14">
        <f t="shared" si="12"/>
        <v>36</v>
      </c>
      <c r="J1105" s="11" t="str">
        <f t="shared" si="13"/>
        <v>Produkte</v>
      </c>
      <c r="K1105" s="11" t="str">
        <f t="shared" si="14"/>
        <v>BUs</v>
      </c>
      <c r="L1105" s="11" t="str">
        <f t="shared" si="15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10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BU1</v>
      </c>
      <c r="B1106" s="12">
        <f>Eintragen!C1106</f>
        <v>12.8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nicht eindeutig</v>
      </c>
      <c r="I1106" s="14">
        <f t="shared" si="12"/>
        <v>36</v>
      </c>
      <c r="J1106" s="11" t="str">
        <f t="shared" si="13"/>
        <v>Produkte</v>
      </c>
      <c r="K1106" s="11" t="str">
        <f t="shared" si="14"/>
        <v>BUs</v>
      </c>
      <c r="L1106" s="11" t="str">
        <f t="shared" si="15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10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BU1</v>
      </c>
      <c r="B1107" s="12">
        <f>Eintragen!C1107</f>
        <v>16.2</v>
      </c>
      <c r="C1107" s="13">
        <f>Tabelle1[[#This Row],[Datum]]</f>
        <v>44447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nicht eindeutig</v>
      </c>
      <c r="I1107" s="14">
        <f t="shared" si="12"/>
        <v>36</v>
      </c>
      <c r="J1107" s="11" t="str">
        <f t="shared" si="13"/>
        <v>Produkte</v>
      </c>
      <c r="K1107" s="11" t="str">
        <f t="shared" si="14"/>
        <v>BUs</v>
      </c>
      <c r="L1107" s="11" t="str">
        <f t="shared" si="15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10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40</v>
      </c>
      <c r="C1108" s="13">
        <f>Tabelle1[[#This Row],[Datum]]</f>
        <v>44447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erforderlich</v>
      </c>
      <c r="I1108" s="14">
        <f t="shared" si="12"/>
        <v>36</v>
      </c>
      <c r="J1108" s="11" t="str">
        <f t="shared" si="13"/>
        <v>Produkte</v>
      </c>
      <c r="K1108" s="11" t="str">
        <f t="shared" si="14"/>
        <v>BUs</v>
      </c>
      <c r="L1108" s="11" t="str">
        <f t="shared" si="15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55</v>
      </c>
      <c r="C1109" s="13">
        <f>Tabelle1[[#This Row],[Datum]]</f>
        <v>44447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nicht eindeutig</v>
      </c>
      <c r="I1109" s="14">
        <f t="shared" si="12"/>
        <v>36</v>
      </c>
      <c r="J1109" s="11" t="str">
        <f t="shared" si="13"/>
        <v>Produkte</v>
      </c>
      <c r="K1109" s="11" t="str">
        <f t="shared" si="14"/>
        <v>BUs</v>
      </c>
      <c r="L1109" s="11" t="str">
        <f t="shared" si="15"/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10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50.6</v>
      </c>
      <c r="C1110" s="13">
        <f>Tabelle1[[#This Row],[Datum]]</f>
        <v>44448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nicht eindeutig</v>
      </c>
      <c r="I1110" s="14">
        <f t="shared" si="12"/>
        <v>36</v>
      </c>
      <c r="J1110" s="11" t="str">
        <f t="shared" si="13"/>
        <v>Produkte</v>
      </c>
      <c r="K1110" s="11" t="str">
        <f t="shared" si="14"/>
        <v>BUs</v>
      </c>
      <c r="L1110" s="11" t="str">
        <f t="shared" si="15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10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BU1</v>
      </c>
      <c r="B1111" s="12">
        <f>Eintragen!C1111</f>
        <v>108</v>
      </c>
      <c r="C1111" s="13">
        <f>Tabelle1[[#This Row],[Datum]]</f>
        <v>44448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nicht eindeutig</v>
      </c>
      <c r="I1111" s="14">
        <f t="shared" si="12"/>
        <v>36</v>
      </c>
      <c r="J1111" s="11" t="str">
        <f t="shared" si="13"/>
        <v>Produkte</v>
      </c>
      <c r="K1111" s="11" t="str">
        <f t="shared" si="14"/>
        <v>BUs</v>
      </c>
      <c r="L1111" s="11" t="str">
        <f t="shared" si="15"/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10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BU1</v>
      </c>
      <c r="B1112" s="12">
        <f>Eintragen!C1112</f>
        <v>16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nicht eindeutig</v>
      </c>
      <c r="I1112" s="14">
        <f t="shared" si="12"/>
        <v>36</v>
      </c>
      <c r="J1112" s="11" t="str">
        <f t="shared" si="13"/>
        <v>Produkte</v>
      </c>
      <c r="K1112" s="11" t="str">
        <f t="shared" si="14"/>
        <v>BUs</v>
      </c>
      <c r="L1112" s="11" t="str">
        <f t="shared" si="15"/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10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BU1</v>
      </c>
      <c r="B1113" s="12">
        <f>Eintragen!C1113</f>
        <v>19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nicht eindeutig</v>
      </c>
      <c r="I1113" s="14">
        <f t="shared" si="12"/>
        <v>36</v>
      </c>
      <c r="J1113" s="11" t="str">
        <f t="shared" si="13"/>
        <v>Produkte</v>
      </c>
      <c r="K1113" s="11" t="str">
        <f t="shared" si="14"/>
        <v>BUs</v>
      </c>
      <c r="L1113" s="11" t="str">
        <f t="shared" si="15"/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10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BU1</v>
      </c>
      <c r="B1114" s="12">
        <f>Eintragen!C1114</f>
        <v>81</v>
      </c>
      <c r="C1114" s="13">
        <f>Tabelle1[[#This Row],[Datum]]</f>
        <v>44449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nicht eindeutig</v>
      </c>
      <c r="I1114" s="14">
        <f t="shared" si="12"/>
        <v>36</v>
      </c>
      <c r="J1114" s="11" t="str">
        <f t="shared" si="13"/>
        <v>Produkte</v>
      </c>
      <c r="K1114" s="11" t="str">
        <f t="shared" si="14"/>
        <v>BUs</v>
      </c>
      <c r="L1114" s="11" t="str">
        <f t="shared" si="15"/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10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BU1</v>
      </c>
      <c r="B1115" s="12">
        <f>Eintragen!C1115</f>
        <v>120</v>
      </c>
      <c r="C1115" s="13">
        <f>Tabelle1[[#This Row],[Datum]]</f>
        <v>44449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nicht eindeutig</v>
      </c>
      <c r="I1115" s="14">
        <f t="shared" si="12"/>
        <v>36</v>
      </c>
      <c r="J1115" s="11" t="str">
        <f t="shared" si="13"/>
        <v>Produkte</v>
      </c>
      <c r="K1115" s="11" t="str">
        <f t="shared" si="14"/>
        <v>BUs</v>
      </c>
      <c r="L1115" s="11" t="str">
        <f t="shared" si="15"/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10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BU1</v>
      </c>
      <c r="B1116" s="12">
        <f>Eintragen!C1116</f>
        <v>141.4</v>
      </c>
      <c r="C1116" s="13">
        <f>Tabelle1[[#This Row],[Datum]]</f>
        <v>44449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nicht eindeutig</v>
      </c>
      <c r="I1116" s="14">
        <f t="shared" si="12"/>
        <v>36</v>
      </c>
      <c r="J1116" s="11" t="str">
        <f t="shared" si="13"/>
        <v>Produkte</v>
      </c>
      <c r="K1116" s="11" t="str">
        <f t="shared" si="14"/>
        <v>BUs</v>
      </c>
      <c r="L1116" s="11" t="str">
        <f t="shared" si="15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10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BU1</v>
      </c>
      <c r="B1117" s="12">
        <f>Eintragen!C1117</f>
        <v>210</v>
      </c>
      <c r="C1117" s="13">
        <f>Tabelle1[[#This Row],[Datum]]</f>
        <v>44449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Reinigung</v>
      </c>
      <c r="H1117" s="11" t="str">
        <f>IF(ISBLANK(Tabelle1[[#This Row],[noch genauer]]),"-",Tabelle1[[#This Row],[noch genauer]])</f>
        <v>erforderlich</v>
      </c>
      <c r="I1117" s="14">
        <f t="shared" si="12"/>
        <v>36</v>
      </c>
      <c r="J1117" s="11" t="str">
        <f t="shared" si="13"/>
        <v>Produkte</v>
      </c>
      <c r="K1117" s="11" t="str">
        <f t="shared" si="14"/>
        <v>BUs</v>
      </c>
      <c r="L1117" s="11" t="str">
        <f t="shared" si="15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10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BU1</v>
      </c>
      <c r="B1118" s="12">
        <f>Eintragen!C1118</f>
        <v>12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nicht eindeutig</v>
      </c>
      <c r="I1118" s="14">
        <f t="shared" si="12"/>
        <v>37</v>
      </c>
      <c r="J1118" s="11" t="str">
        <f t="shared" si="13"/>
        <v>Produkte</v>
      </c>
      <c r="K1118" s="11" t="str">
        <f t="shared" si="14"/>
        <v>BUs</v>
      </c>
      <c r="L1118" s="11" t="str">
        <f t="shared" si="15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10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14.8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nicht eindeutig</v>
      </c>
      <c r="I1119" s="14">
        <f t="shared" si="12"/>
        <v>37</v>
      </c>
      <c r="J1119" s="11" t="str">
        <f t="shared" si="13"/>
        <v>Produkte</v>
      </c>
      <c r="K1119" s="11" t="str">
        <f t="shared" si="14"/>
        <v>BUs</v>
      </c>
      <c r="L1119" s="11" t="str">
        <f t="shared" si="15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10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23.4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nicht eindeutig</v>
      </c>
      <c r="I1120" s="14">
        <f t="shared" si="12"/>
        <v>37</v>
      </c>
      <c r="J1120" s="11" t="str">
        <f t="shared" si="13"/>
        <v>Produkte</v>
      </c>
      <c r="K1120" s="11" t="str">
        <f t="shared" si="14"/>
        <v>BUs</v>
      </c>
      <c r="L1120" s="11" t="str">
        <f t="shared" si="15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10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BU1</v>
      </c>
      <c r="B1121" s="12">
        <f>Eintragen!C1121</f>
        <v>24.2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nicht eindeutig</v>
      </c>
      <c r="I1121" s="14">
        <f t="shared" si="12"/>
        <v>37</v>
      </c>
      <c r="J1121" s="11" t="str">
        <f t="shared" si="13"/>
        <v>Produkte</v>
      </c>
      <c r="K1121" s="11" t="str">
        <f t="shared" si="14"/>
        <v>BUs</v>
      </c>
      <c r="L1121" s="11" t="str">
        <f t="shared" si="15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10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BU1</v>
      </c>
      <c r="B1122" s="12">
        <f>Eintragen!C1122</f>
        <v>31.6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nicht eindeutig</v>
      </c>
      <c r="I1122" s="14">
        <f t="shared" si="12"/>
        <v>37</v>
      </c>
      <c r="J1122" s="11" t="str">
        <f t="shared" si="13"/>
        <v>Produkte</v>
      </c>
      <c r="K1122" s="11" t="str">
        <f t="shared" si="14"/>
        <v>BUs</v>
      </c>
      <c r="L1122" s="11" t="str">
        <f t="shared" si="15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10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BU1</v>
      </c>
      <c r="B1123" s="12">
        <f>Eintragen!C1123</f>
        <v>44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nicht eindeutig</v>
      </c>
      <c r="I1123" s="14">
        <f t="shared" si="12"/>
        <v>37</v>
      </c>
      <c r="J1123" s="11" t="str">
        <f t="shared" si="13"/>
        <v>Produkte</v>
      </c>
      <c r="K1123" s="11" t="str">
        <f t="shared" si="14"/>
        <v>BUs</v>
      </c>
      <c r="L1123" s="11" t="str">
        <f t="shared" si="15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10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BU1</v>
      </c>
      <c r="B1124" s="12">
        <f>Eintragen!C1124</f>
        <v>50</v>
      </c>
      <c r="C1124" s="13">
        <f>Tabelle1[[#This Row],[Datum]]</f>
        <v>44452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nicht eindeutig</v>
      </c>
      <c r="I1124" s="14">
        <f t="shared" si="12"/>
        <v>37</v>
      </c>
      <c r="J1124" s="11" t="str">
        <f t="shared" si="13"/>
        <v>Produkte</v>
      </c>
      <c r="K1124" s="11" t="str">
        <f t="shared" si="14"/>
        <v>BUs</v>
      </c>
      <c r="L1124" s="11" t="str">
        <f t="shared" si="15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10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53</v>
      </c>
      <c r="C1125" s="13">
        <f>Tabelle1[[#This Row],[Datum]]</f>
        <v>44452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nicht eindeutig</v>
      </c>
      <c r="I1125" s="14">
        <f t="shared" si="12"/>
        <v>37</v>
      </c>
      <c r="J1125" s="11" t="str">
        <f t="shared" si="13"/>
        <v>Produkte</v>
      </c>
      <c r="K1125" s="11" t="str">
        <f t="shared" si="14"/>
        <v>BUs</v>
      </c>
      <c r="L1125" s="11" t="str">
        <f t="shared" si="15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10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98</v>
      </c>
      <c r="C1126" s="13">
        <f>Tabelle1[[#This Row],[Datum]]</f>
        <v>44452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nicht eindeutig</v>
      </c>
      <c r="I1126" s="14">
        <f t="shared" si="12"/>
        <v>37</v>
      </c>
      <c r="J1126" s="11" t="str">
        <f t="shared" si="13"/>
        <v>Produkte</v>
      </c>
      <c r="K1126" s="11" t="str">
        <f t="shared" si="14"/>
        <v>BUs</v>
      </c>
      <c r="L1126" s="11" t="str">
        <f t="shared" si="15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10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100</v>
      </c>
      <c r="C1127" s="13">
        <f>Tabelle1[[#This Row],[Datum]]</f>
        <v>44452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nicht eindeutig</v>
      </c>
      <c r="I1127" s="14">
        <f t="shared" si="12"/>
        <v>37</v>
      </c>
      <c r="J1127" s="11" t="str">
        <f t="shared" si="13"/>
        <v>Produkte</v>
      </c>
      <c r="K1127" s="11" t="str">
        <f t="shared" si="14"/>
        <v>BUs</v>
      </c>
      <c r="L1127" s="11" t="str">
        <f t="shared" si="15"/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10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BU1</v>
      </c>
      <c r="B1128" s="12">
        <f>Eintragen!C1128</f>
        <v>35</v>
      </c>
      <c r="C1128" s="13">
        <f>Tabelle1[[#This Row],[Datum]]</f>
        <v>44454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nicht eindeutig</v>
      </c>
      <c r="I1128" s="14">
        <f t="shared" si="12"/>
        <v>37</v>
      </c>
      <c r="J1128" s="11" t="str">
        <f t="shared" si="13"/>
        <v>Produkte</v>
      </c>
      <c r="K1128" s="11" t="str">
        <f t="shared" si="14"/>
        <v>BUs</v>
      </c>
      <c r="L1128" s="11" t="str">
        <f t="shared" si="15"/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10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BU1</v>
      </c>
      <c r="B1129" s="12">
        <f>Eintragen!C1129</f>
        <v>62</v>
      </c>
      <c r="C1129" s="13">
        <f>Tabelle1[[#This Row],[Datum]]</f>
        <v>44454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nicht eindeutig</v>
      </c>
      <c r="I1129" s="14">
        <f t="shared" si="12"/>
        <v>37</v>
      </c>
      <c r="J1129" s="11" t="str">
        <f t="shared" si="13"/>
        <v>Produkte</v>
      </c>
      <c r="K1129" s="11" t="str">
        <f t="shared" si="14"/>
        <v>BUs</v>
      </c>
      <c r="L1129" s="11" t="str">
        <f t="shared" si="15"/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10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BU1</v>
      </c>
      <c r="B1130" s="12">
        <f>Eintragen!C1130</f>
        <v>101</v>
      </c>
      <c r="C1130" s="13">
        <f>Tabelle1[[#This Row],[Datum]]</f>
        <v>44454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nicht eindeutig</v>
      </c>
      <c r="I1130" s="14">
        <f t="shared" si="12"/>
        <v>37</v>
      </c>
      <c r="J1130" s="11" t="str">
        <f t="shared" si="13"/>
        <v>Produkte</v>
      </c>
      <c r="K1130" s="11" t="str">
        <f t="shared" si="14"/>
        <v>BUs</v>
      </c>
      <c r="L1130" s="11" t="str">
        <f t="shared" si="15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10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BU1</v>
      </c>
      <c r="B1131" s="12">
        <f>Eintragen!C1131</f>
        <v>113</v>
      </c>
      <c r="C1131" s="13">
        <f>Tabelle1[[#This Row],[Datum]]</f>
        <v>44454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nicht eindeutig</v>
      </c>
      <c r="I1131" s="14">
        <f t="shared" si="12"/>
        <v>37</v>
      </c>
      <c r="J1131" s="11" t="str">
        <f t="shared" si="13"/>
        <v>Produkte</v>
      </c>
      <c r="K1131" s="11" t="str">
        <f t="shared" si="14"/>
        <v>BUs</v>
      </c>
      <c r="L1131" s="11" t="str">
        <f t="shared" si="15"/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10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BU1</v>
      </c>
      <c r="B1132" s="12">
        <f>Eintragen!C1132</f>
        <v>77.400000000000006</v>
      </c>
      <c r="C1132" s="13">
        <f>Tabelle1[[#This Row],[Datum]]</f>
        <v>44455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Bodenabfall Abfüllung</v>
      </c>
      <c r="H1132" s="11" t="str">
        <f>IF(ISBLANK(Tabelle1[[#This Row],[noch genauer]]),"-",Tabelle1[[#This Row],[noch genauer]])</f>
        <v>Clip gerissen</v>
      </c>
      <c r="I1132" s="14">
        <f t="shared" si="12"/>
        <v>37</v>
      </c>
      <c r="J1132" s="11" t="str">
        <f t="shared" si="13"/>
        <v>Produkte</v>
      </c>
      <c r="K1132" s="11" t="str">
        <f t="shared" si="14"/>
        <v>BUs</v>
      </c>
      <c r="L1132" s="11" t="str">
        <f t="shared" si="15"/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10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57.8</v>
      </c>
      <c r="C1133" s="13">
        <f>Tabelle1[[#This Row],[Datum]]</f>
        <v>44455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nicht eindeutig</v>
      </c>
      <c r="I1133" s="14">
        <f t="shared" si="12"/>
        <v>37</v>
      </c>
      <c r="J1133" s="11" t="str">
        <f t="shared" si="13"/>
        <v>Produkte</v>
      </c>
      <c r="K1133" s="11" t="str">
        <f t="shared" si="14"/>
        <v>BUs</v>
      </c>
      <c r="L1133" s="11" t="str">
        <f t="shared" si="15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10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97.8</v>
      </c>
      <c r="C1134" s="13">
        <f>Tabelle1[[#This Row],[Datum]]</f>
        <v>44455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nicht eindeutig</v>
      </c>
      <c r="I1134" s="14">
        <f t="shared" si="12"/>
        <v>37</v>
      </c>
      <c r="J1134" s="11" t="str">
        <f t="shared" si="13"/>
        <v>Produkte</v>
      </c>
      <c r="K1134" s="11" t="str">
        <f t="shared" si="14"/>
        <v>BUs</v>
      </c>
      <c r="L1134" s="11" t="str">
        <f t="shared" si="15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10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160</v>
      </c>
      <c r="C1135" s="13">
        <f>Tabelle1[[#This Row],[Datum]]</f>
        <v>44456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Reinigung</v>
      </c>
      <c r="H1135" s="11" t="str">
        <f>IF(ISBLANK(Tabelle1[[#This Row],[noch genauer]]),"-",Tabelle1[[#This Row],[noch genauer]])</f>
        <v>erforderlich</v>
      </c>
      <c r="I1135" s="14">
        <f t="shared" si="12"/>
        <v>37</v>
      </c>
      <c r="J1135" s="11" t="str">
        <f t="shared" si="13"/>
        <v>Produkte</v>
      </c>
      <c r="K1135" s="11" t="str">
        <f t="shared" si="14"/>
        <v>BUs</v>
      </c>
      <c r="L1135" s="11" t="str">
        <f t="shared" si="15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10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BU1</v>
      </c>
      <c r="B1136" s="12">
        <f>Eintragen!C1136</f>
        <v>200</v>
      </c>
      <c r="C1136" s="13">
        <f>Tabelle1[[#This Row],[Datum]]</f>
        <v>44456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nicht eindeutig</v>
      </c>
      <c r="I1136" s="14">
        <f t="shared" si="12"/>
        <v>37</v>
      </c>
      <c r="J1136" s="11" t="str">
        <f t="shared" si="13"/>
        <v>Produkte</v>
      </c>
      <c r="K1136" s="11" t="str">
        <f t="shared" si="14"/>
        <v>BUs</v>
      </c>
      <c r="L1136" s="11" t="str">
        <f t="shared" si="15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10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BU1</v>
      </c>
      <c r="B1137" s="12">
        <f>Eintragen!C1137</f>
        <v>10</v>
      </c>
      <c r="C1137" s="13">
        <f>Tabelle1[[#This Row],[Datum]]</f>
        <v>44459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Bodenabfall Abfüllung</v>
      </c>
      <c r="H1137" s="11" t="str">
        <f>IF(ISBLANK(Tabelle1[[#This Row],[noch genauer]]),"-",Tabelle1[[#This Row],[noch genauer]])</f>
        <v>Clip gerissen</v>
      </c>
      <c r="I1137" s="14">
        <f t="shared" si="12"/>
        <v>38</v>
      </c>
      <c r="J1137" s="11" t="str">
        <f t="shared" si="13"/>
        <v>Produkte</v>
      </c>
      <c r="K1137" s="11" t="str">
        <f t="shared" si="14"/>
        <v>BUs</v>
      </c>
      <c r="L1137" s="11" t="str">
        <f t="shared" si="15"/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10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BU1</v>
      </c>
      <c r="B1138" s="12">
        <f>Eintragen!C1138</f>
        <v>185</v>
      </c>
      <c r="C1138" s="13">
        <f>Tabelle1[[#This Row],[Datum]]</f>
        <v>44459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nicht eindeutig</v>
      </c>
      <c r="I1138" s="14">
        <f t="shared" si="12"/>
        <v>38</v>
      </c>
      <c r="J1138" s="11" t="str">
        <f t="shared" si="13"/>
        <v>Produkte</v>
      </c>
      <c r="K1138" s="11" t="str">
        <f t="shared" si="14"/>
        <v>BUs</v>
      </c>
      <c r="L1138" s="11" t="str">
        <f t="shared" si="15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10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46.4</v>
      </c>
      <c r="C1139" s="13">
        <f>Tabelle1[[#This Row],[Datum]]</f>
        <v>44460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nicht eindeutig</v>
      </c>
      <c r="I1139" s="14">
        <f t="shared" si="12"/>
        <v>38</v>
      </c>
      <c r="J1139" s="11" t="str">
        <f t="shared" si="13"/>
        <v>Produkte</v>
      </c>
      <c r="K1139" s="11" t="str">
        <f t="shared" si="14"/>
        <v>BUs</v>
      </c>
      <c r="L1139" s="11" t="str">
        <f t="shared" si="15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10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BU1</v>
      </c>
      <c r="B1140" s="12">
        <f>Eintragen!C1140</f>
        <v>82</v>
      </c>
      <c r="C1140" s="13">
        <f>Tabelle1[[#This Row],[Datum]]</f>
        <v>44461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nicht eindeutig</v>
      </c>
      <c r="I1140" s="14">
        <f t="shared" si="12"/>
        <v>38</v>
      </c>
      <c r="J1140" s="11" t="str">
        <f t="shared" si="13"/>
        <v>Produkte</v>
      </c>
      <c r="K1140" s="11" t="str">
        <f t="shared" si="14"/>
        <v>BUs</v>
      </c>
      <c r="L1140" s="11" t="str">
        <f t="shared" si="15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10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BU1</v>
      </c>
      <c r="B1141" s="12">
        <f>Eintragen!C1141</f>
        <v>88.5</v>
      </c>
      <c r="C1141" s="13">
        <f>Tabelle1[[#This Row],[Datum]]</f>
        <v>44461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nicht eindeutig</v>
      </c>
      <c r="I1141" s="14">
        <f t="shared" si="12"/>
        <v>38</v>
      </c>
      <c r="J1141" s="11" t="str">
        <f t="shared" si="13"/>
        <v>Produkte</v>
      </c>
      <c r="K1141" s="11" t="str">
        <f t="shared" si="14"/>
        <v>BUs</v>
      </c>
      <c r="L1141" s="11" t="str">
        <f t="shared" si="15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10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BU1</v>
      </c>
      <c r="B1142" s="12">
        <f>Eintragen!C1142</f>
        <v>40.4</v>
      </c>
      <c r="C1142" s="13">
        <f>Tabelle1[[#This Row],[Datum]]</f>
        <v>44462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Bodenabfall Abfüllung</v>
      </c>
      <c r="H1142" s="11" t="str">
        <f>IF(ISBLANK(Tabelle1[[#This Row],[noch genauer]]),"-",Tabelle1[[#This Row],[noch genauer]])</f>
        <v>aus der Hand gerutscht</v>
      </c>
      <c r="I1142" s="14">
        <f t="shared" si="12"/>
        <v>38</v>
      </c>
      <c r="J1142" s="11" t="str">
        <f t="shared" si="13"/>
        <v>Produkte</v>
      </c>
      <c r="K1142" s="11" t="str">
        <f t="shared" si="14"/>
        <v>BUs</v>
      </c>
      <c r="L1142" s="11" t="str">
        <f t="shared" si="15"/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10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BU1</v>
      </c>
      <c r="B1143" s="12">
        <f>Eintragen!C1143</f>
        <v>113</v>
      </c>
      <c r="C1143" s="13">
        <f>Tabelle1[[#This Row],[Datum]]</f>
        <v>44462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Maschinenabfall</v>
      </c>
      <c r="H1143" s="11" t="str">
        <f>IF(ISBLANK(Tabelle1[[#This Row],[noch genauer]]),"-",Tabelle1[[#This Row],[noch genauer]])</f>
        <v>nicht eindeutig</v>
      </c>
      <c r="I1143" s="14">
        <f t="shared" si="12"/>
        <v>38</v>
      </c>
      <c r="J1143" s="11" t="str">
        <f t="shared" si="13"/>
        <v>Produkte</v>
      </c>
      <c r="K1143" s="11" t="str">
        <f t="shared" si="14"/>
        <v>BUs</v>
      </c>
      <c r="L1143" s="11" t="str">
        <f t="shared" si="15"/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BU1</v>
      </c>
      <c r="B1144" s="12">
        <f>Eintragen!C1144</f>
        <v>89.5</v>
      </c>
      <c r="C1144" s="13">
        <f>Tabelle1[[#This Row],[Datum]]</f>
        <v>44463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Maschinenabfall</v>
      </c>
      <c r="H1144" s="11" t="str">
        <f>IF(ISBLANK(Tabelle1[[#This Row],[noch genauer]]),"-",Tabelle1[[#This Row],[noch genauer]])</f>
        <v>nicht eindeutig</v>
      </c>
      <c r="I1144" s="14">
        <f t="shared" si="12"/>
        <v>38</v>
      </c>
      <c r="J1144" s="11" t="str">
        <f t="shared" si="13"/>
        <v>Produkte</v>
      </c>
      <c r="K1144" s="11" t="str">
        <f t="shared" si="14"/>
        <v>BUs</v>
      </c>
      <c r="L1144" s="11" t="str">
        <f t="shared" si="15"/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BU1</v>
      </c>
      <c r="B1145" s="12">
        <f>Eintragen!C1145</f>
        <v>95</v>
      </c>
      <c r="C1145" s="13">
        <f>Tabelle1[[#This Row],[Datum]]</f>
        <v>44463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Maschinenabfall</v>
      </c>
      <c r="H1145" s="11" t="str">
        <f>IF(ISBLANK(Tabelle1[[#This Row],[noch genauer]]),"-",Tabelle1[[#This Row],[noch genauer]])</f>
        <v>nicht eindeutig</v>
      </c>
      <c r="I1145" s="14">
        <f t="shared" si="12"/>
        <v>38</v>
      </c>
      <c r="J1145" s="11" t="str">
        <f t="shared" si="13"/>
        <v>Produkte</v>
      </c>
      <c r="K1145" s="11" t="str">
        <f t="shared" si="14"/>
        <v>BUs</v>
      </c>
      <c r="L1145" s="11" t="str">
        <f t="shared" si="15"/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BU1</v>
      </c>
      <c r="B1146" s="12">
        <f>Eintragen!C1146</f>
        <v>132.5</v>
      </c>
      <c r="C1146" s="13">
        <f>Tabelle1[[#This Row],[Datum]]</f>
        <v>44466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Maschinenabfall</v>
      </c>
      <c r="H1146" s="11" t="str">
        <f>IF(ISBLANK(Tabelle1[[#This Row],[noch genauer]]),"-",Tabelle1[[#This Row],[noch genauer]])</f>
        <v>nicht eindeutig</v>
      </c>
      <c r="I1146" s="14">
        <f t="shared" si="12"/>
        <v>39</v>
      </c>
      <c r="J1146" s="11" t="str">
        <f t="shared" si="13"/>
        <v>Produkte</v>
      </c>
      <c r="K1146" s="11" t="str">
        <f t="shared" si="14"/>
        <v>BUs</v>
      </c>
      <c r="L1146" s="11" t="str">
        <f t="shared" si="15"/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BU1</v>
      </c>
      <c r="B1147" s="12">
        <f>Eintragen!C1147</f>
        <v>141.19999999999999</v>
      </c>
      <c r="C1147" s="13">
        <f>Tabelle1[[#This Row],[Datum]]</f>
        <v>44467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Maschinenabfall</v>
      </c>
      <c r="H1147" s="11" t="str">
        <f>IF(ISBLANK(Tabelle1[[#This Row],[noch genauer]]),"-",Tabelle1[[#This Row],[noch genauer]])</f>
        <v>nicht eindeutig</v>
      </c>
      <c r="I1147" s="14">
        <f t="shared" si="12"/>
        <v>39</v>
      </c>
      <c r="J1147" s="11" t="str">
        <f t="shared" si="13"/>
        <v>Produkte</v>
      </c>
      <c r="K1147" s="11" t="str">
        <f t="shared" si="14"/>
        <v>BUs</v>
      </c>
      <c r="L1147" s="11" t="str">
        <f t="shared" si="15"/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BU1</v>
      </c>
      <c r="B1148" s="12">
        <f>Eintragen!C1148</f>
        <v>100</v>
      </c>
      <c r="C1148" s="13">
        <f>Tabelle1[[#This Row],[Datum]]</f>
        <v>44468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Maschinenabfall</v>
      </c>
      <c r="H1148" s="11" t="str">
        <f>IF(ISBLANK(Tabelle1[[#This Row],[noch genauer]]),"-",Tabelle1[[#This Row],[noch genauer]])</f>
        <v>nicht eindeutig</v>
      </c>
      <c r="I1148" s="14">
        <f t="shared" si="12"/>
        <v>39</v>
      </c>
      <c r="J1148" s="11" t="str">
        <f t="shared" si="13"/>
        <v>Produkte</v>
      </c>
      <c r="K1148" s="11" t="str">
        <f t="shared" si="14"/>
        <v>BUs</v>
      </c>
      <c r="L1148" s="11" t="str">
        <f t="shared" si="15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BU1</v>
      </c>
      <c r="B1149" s="12">
        <f>Eintragen!C1149</f>
        <v>97.5</v>
      </c>
      <c r="C1149" s="13">
        <f>Tabelle1[[#This Row],[Datum]]</f>
        <v>44469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Maschinenabfall</v>
      </c>
      <c r="H1149" s="11" t="str">
        <f>IF(ISBLANK(Tabelle1[[#This Row],[noch genauer]]),"-",Tabelle1[[#This Row],[noch genauer]])</f>
        <v>nicht eindeutig</v>
      </c>
      <c r="I1149" s="14">
        <f t="shared" si="12"/>
        <v>39</v>
      </c>
      <c r="J1149" s="11" t="str">
        <f t="shared" si="13"/>
        <v>Produkte</v>
      </c>
      <c r="K1149" s="11" t="str">
        <f t="shared" si="14"/>
        <v>BUs</v>
      </c>
      <c r="L1149" s="11" t="str">
        <f t="shared" si="15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BU1</v>
      </c>
      <c r="B1150" s="12">
        <f>Eintragen!C1150</f>
        <v>484</v>
      </c>
      <c r="C1150" s="13">
        <f>Tabelle1[[#This Row],[Datum]]</f>
        <v>44469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Maschinenabfall</v>
      </c>
      <c r="H1150" s="11" t="str">
        <f>IF(ISBLANK(Tabelle1[[#This Row],[noch genauer]]),"-",Tabelle1[[#This Row],[noch genauer]])</f>
        <v>nicht eindeutig</v>
      </c>
      <c r="I1150" s="14">
        <f t="shared" si="12"/>
        <v>39</v>
      </c>
      <c r="J1150" s="11" t="str">
        <f t="shared" si="13"/>
        <v>Produkte</v>
      </c>
      <c r="K1150" s="11" t="str">
        <f t="shared" si="14"/>
        <v>BUs</v>
      </c>
      <c r="L1150" s="11" t="str">
        <f t="shared" si="15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BU1</v>
      </c>
      <c r="B1151" s="12">
        <f>Eintragen!C1151</f>
        <v>183</v>
      </c>
      <c r="C1151" s="13">
        <f>Tabelle1[[#This Row],[Datum]]</f>
        <v>44428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Schmelze</v>
      </c>
      <c r="F1151" s="11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keine Verarbeitung</v>
      </c>
      <c r="H1151" s="11" t="str">
        <f>IF(ISBLANK(Tabelle1[[#This Row],[noch genauer]]),"-",Tabelle1[[#This Row],[noch genauer]])</f>
        <v>Aufgrund Konsistenz nicht genommen. Zu wenig VOS verarbeitet. Vom Warmen ins Kalte -&gt; Schimmel</v>
      </c>
      <c r="I1151" s="14">
        <f t="shared" si="12"/>
        <v>33</v>
      </c>
      <c r="J1151" s="11" t="str">
        <f t="shared" si="13"/>
        <v>Produkte</v>
      </c>
      <c r="K1151" s="11" t="str">
        <f t="shared" si="14"/>
        <v>BUs</v>
      </c>
      <c r="L1151" s="11" t="str">
        <f t="shared" si="15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Schmelze</v>
      </c>
      <c r="O1151" s="16" t="str">
        <f>Eintragen!B1151</f>
        <v>Diverses aus Schmelze</v>
      </c>
      <c r="P1151" s="15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229</v>
      </c>
      <c r="C1152" s="13">
        <f>Tabelle1[[#This Row],[Datum]]</f>
        <v>44431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Schmelze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erforderlich</v>
      </c>
      <c r="I1152" s="14">
        <f t="shared" si="12"/>
        <v>34</v>
      </c>
      <c r="J1152" s="11" t="str">
        <f t="shared" si="13"/>
        <v>Produkte</v>
      </c>
      <c r="K1152" s="11" t="str">
        <f t="shared" si="14"/>
        <v>BUs</v>
      </c>
      <c r="L1152" s="11" t="str">
        <f t="shared" si="15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Schmelze</v>
      </c>
      <c r="O1152" s="16" t="str">
        <f>Eintragen!B1152</f>
        <v>Diverses aus Schmelze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BU1</v>
      </c>
      <c r="B1153" s="12">
        <f>Eintragen!C1153</f>
        <v>10</v>
      </c>
      <c r="C1153" s="13">
        <f>Tabelle1[[#This Row],[Datum]]</f>
        <v>44433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Schmelze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Reinigung</v>
      </c>
      <c r="H1153" s="11" t="str">
        <f>IF(ISBLANK(Tabelle1[[#This Row],[noch genauer]]),"-",Tabelle1[[#This Row],[noch genauer]])</f>
        <v>erforderlich</v>
      </c>
      <c r="I1153" s="14">
        <f t="shared" si="12"/>
        <v>34</v>
      </c>
      <c r="J1153" s="11" t="str">
        <f t="shared" si="13"/>
        <v>Produkte</v>
      </c>
      <c r="K1153" s="11" t="str">
        <f t="shared" si="14"/>
        <v>BUs</v>
      </c>
      <c r="L1153" s="11" t="str">
        <f t="shared" si="15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Schmelze</v>
      </c>
      <c r="O1153" s="16" t="str">
        <f>Eintragen!B1153</f>
        <v>Diverses aus Schmelze</v>
      </c>
      <c r="P1153" s="15">
        <f>Eintragen!D1153</f>
        <v>10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BU1</v>
      </c>
      <c r="B1154" s="12">
        <f>Eintragen!C1154</f>
        <v>19.5</v>
      </c>
      <c r="C1154" s="13">
        <f>Tabelle1[[#This Row],[Datum]]</f>
        <v>44461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Rest</v>
      </c>
      <c r="G1154" s="13" t="str">
        <f>IF(ISBLANK(Eintragen!F1154),VLOOKUP(Tabelle3[[#This Row],[Grund Ziffer]],'Liste Gründe'!A:D,3,FALSE),Eintragen!F1154)</f>
        <v>Fremdkörper</v>
      </c>
      <c r="H1154" s="11" t="str">
        <f>IF(ISBLANK(Tabelle1[[#This Row],[noch genauer]]),"-",Tabelle1[[#This Row],[noch genauer]])</f>
        <v>Interleaver im Produkt von L34</v>
      </c>
      <c r="I1154" s="14">
        <f t="shared" ref="I1154:I1217" si="16">_xlfn.ISOWEEKNUM(C1154)</f>
        <v>38</v>
      </c>
      <c r="J1154" s="11" t="str">
        <f t="shared" ref="J1154:J1217" si="17">"Produkte"</f>
        <v>Produkte</v>
      </c>
      <c r="K1154" s="11" t="str">
        <f t="shared" ref="K1154:K1217" si="18">"BUs"</f>
        <v>BUs</v>
      </c>
      <c r="L1154" s="11" t="str">
        <f t="shared" ref="L1154:L1217" si="19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22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BU1</v>
      </c>
      <c r="B1155" s="12">
        <f>Eintragen!C1155</f>
        <v>62</v>
      </c>
      <c r="C1155" s="13">
        <f>Tabelle1[[#This Row],[Datum]]</f>
        <v>44468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nicht eindeutig</v>
      </c>
      <c r="I1155" s="14">
        <f t="shared" si="16"/>
        <v>39</v>
      </c>
      <c r="J1155" s="11" t="str">
        <f t="shared" si="17"/>
        <v>Produkte</v>
      </c>
      <c r="K1155" s="11" t="str">
        <f t="shared" si="18"/>
        <v>BUs</v>
      </c>
      <c r="L1155" s="11" t="str">
        <f t="shared" si="19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84</v>
      </c>
      <c r="C1156" s="13">
        <f>Tabelle1[[#This Row],[Datum]]</f>
        <v>44462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Muster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Muster</v>
      </c>
      <c r="H1156" s="11" t="str">
        <f>IF(ISBLANK(Tabelle1[[#This Row],[noch genauer]]),"-",Tabelle1[[#This Row],[noch genauer]])</f>
        <v>Muster</v>
      </c>
      <c r="I1156" s="14">
        <f t="shared" si="16"/>
        <v>38</v>
      </c>
      <c r="J1156" s="11" t="str">
        <f t="shared" si="17"/>
        <v>Produkte</v>
      </c>
      <c r="K1156" s="11" t="str">
        <f t="shared" si="18"/>
        <v>BUs</v>
      </c>
      <c r="L1156" s="11" t="str">
        <f t="shared" si="19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Muster</v>
      </c>
      <c r="O1156" s="16" t="str">
        <f>Eintragen!B1156</f>
        <v>Diverses Muster</v>
      </c>
      <c r="P1156" s="15">
        <f>Eintragen!D1156</f>
        <v>70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Rest</v>
      </c>
      <c r="B1157" s="12">
        <f>Eintragen!C1157</f>
        <v>75</v>
      </c>
      <c r="C1157" s="13">
        <f>Tabelle1[[#This Row],[Datum]]</f>
        <v>44463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Muster</v>
      </c>
      <c r="F1157" s="11" t="str">
        <f>VLOOKUP(Eintragen!D1157,'Liste Gründe'!A:D,2,FALSE)</f>
        <v>Qualitätssicherung</v>
      </c>
      <c r="G1157" s="13" t="str">
        <f>IF(ISBLANK(Eintragen!F1157),VLOOKUP(Tabelle3[[#This Row],[Grund Ziffer]],'Liste Gründe'!A:D,3,FALSE),Eintragen!F1157)</f>
        <v>Muster</v>
      </c>
      <c r="H1157" s="11" t="str">
        <f>IF(ISBLANK(Tabelle1[[#This Row],[noch genauer]]),"-",Tabelle1[[#This Row],[noch genauer]])</f>
        <v>Muster</v>
      </c>
      <c r="I1157" s="14">
        <f t="shared" si="16"/>
        <v>38</v>
      </c>
      <c r="J1157" s="11" t="str">
        <f t="shared" si="17"/>
        <v>Produkte</v>
      </c>
      <c r="K1157" s="11" t="str">
        <f t="shared" si="18"/>
        <v>BUs</v>
      </c>
      <c r="L1157" s="11" t="str">
        <f t="shared" si="19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Muster</v>
      </c>
      <c r="O1157" s="16" t="str">
        <f>Eintragen!B1157</f>
        <v>Diverses Muster</v>
      </c>
      <c r="P1157" s="15">
        <f>Eintragen!D1157</f>
        <v>70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Rest</v>
      </c>
      <c r="B1158" s="12">
        <f>Eintragen!C1158</f>
        <v>15</v>
      </c>
      <c r="C1158" s="13">
        <f>Tabelle1[[#This Row],[Datum]]</f>
        <v>44427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58" s="14" t="str">
        <f>IFERROR(VLOOKUP(Tabelle3[[#This Row],[Artikelnr.]],Artikel!A:C,3,FALSE),Tabelle3[[#This Row],[Artikelnr.]])</f>
        <v>Diverses QM</v>
      </c>
      <c r="F1158" s="11" t="str">
        <f>VLOOKUP(Eintragen!D1158,'Liste Gründe'!A:D,2,FALSE)</f>
        <v>Qualitätssicherung</v>
      </c>
      <c r="G1158" s="13" t="str">
        <f>IF(ISBLANK(Eintragen!F1158),VLOOKUP(Tabelle3[[#This Row],[Grund Ziffer]],'Liste Gründe'!A:D,3,FALSE),Eintragen!F1158)</f>
        <v>Sensorik</v>
      </c>
      <c r="H1158" s="11" t="str">
        <f>IF(ISBLANK(Tabelle1[[#This Row],[noch genauer]]),"-",Tabelle1[[#This Row],[noch genauer]])</f>
        <v>Sensorik</v>
      </c>
      <c r="I1158" s="14">
        <f t="shared" si="16"/>
        <v>33</v>
      </c>
      <c r="J1158" s="11" t="str">
        <f t="shared" si="17"/>
        <v>Produkte</v>
      </c>
      <c r="K1158" s="11" t="str">
        <f t="shared" si="18"/>
        <v>BUs</v>
      </c>
      <c r="L1158" s="11" t="str">
        <f t="shared" si="19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QM</v>
      </c>
      <c r="O1158" s="16" t="str">
        <f>Eintragen!B1158</f>
        <v>Diverses QM</v>
      </c>
      <c r="P1158" s="15">
        <f>Eintragen!D1158</f>
        <v>70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Rest</v>
      </c>
      <c r="B1159" s="12">
        <f>Eintragen!C1159</f>
        <v>10</v>
      </c>
      <c r="C1159" s="13">
        <f>Tabelle1[[#This Row],[Datum]]</f>
        <v>44428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59" s="14" t="str">
        <f>IFERROR(VLOOKUP(Tabelle3[[#This Row],[Artikelnr.]],Artikel!A:C,3,FALSE),Tabelle3[[#This Row],[Artikelnr.]])</f>
        <v>Diverses QM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Sensorik</v>
      </c>
      <c r="H1159" s="11" t="str">
        <f>IF(ISBLANK(Tabelle1[[#This Row],[noch genauer]]),"-",Tabelle1[[#This Row],[noch genauer]])</f>
        <v>Sensorik</v>
      </c>
      <c r="I1159" s="14">
        <f t="shared" si="16"/>
        <v>33</v>
      </c>
      <c r="J1159" s="11" t="str">
        <f t="shared" si="17"/>
        <v>Produkte</v>
      </c>
      <c r="K1159" s="11" t="str">
        <f t="shared" si="18"/>
        <v>BUs</v>
      </c>
      <c r="L1159" s="11" t="str">
        <f t="shared" si="19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QM</v>
      </c>
      <c r="O1159" s="16" t="str">
        <f>Eintragen!B1159</f>
        <v>Diverses QM</v>
      </c>
      <c r="P1159" s="15">
        <f>Eintragen!D1159</f>
        <v>70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Rest</v>
      </c>
      <c r="B1160" s="12">
        <f>Eintragen!C1160</f>
        <v>18</v>
      </c>
      <c r="C1160" s="13">
        <f>Tabelle1[[#This Row],[Datum]]</f>
        <v>44431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0" s="14" t="str">
        <f>IFERROR(VLOOKUP(Tabelle3[[#This Row],[Artikelnr.]],Artikel!A:C,3,FALSE),Tabelle3[[#This Row],[Artikelnr.]])</f>
        <v>Diverses QM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Sensorik</v>
      </c>
      <c r="H1160" s="11" t="str">
        <f>IF(ISBLANK(Tabelle1[[#This Row],[noch genauer]]),"-",Tabelle1[[#This Row],[noch genauer]])</f>
        <v>Sensorik</v>
      </c>
      <c r="I1160" s="14">
        <f t="shared" si="16"/>
        <v>34</v>
      </c>
      <c r="J1160" s="11" t="str">
        <f t="shared" si="17"/>
        <v>Produkte</v>
      </c>
      <c r="K1160" s="11" t="str">
        <f t="shared" si="18"/>
        <v>BUs</v>
      </c>
      <c r="L1160" s="11" t="str">
        <f t="shared" si="19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QM</v>
      </c>
      <c r="O1160" s="16" t="str">
        <f>Eintragen!B1160</f>
        <v>Diverses QM</v>
      </c>
      <c r="P1160" s="15">
        <f>Eintragen!D1160</f>
        <v>70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Rest</v>
      </c>
      <c r="B1161" s="12">
        <f>Eintragen!C1161</f>
        <v>10</v>
      </c>
      <c r="C1161" s="13">
        <f>Tabelle1[[#This Row],[Datum]]</f>
        <v>44433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 t="shared" si="16"/>
        <v>34</v>
      </c>
      <c r="J1161" s="11" t="str">
        <f t="shared" si="17"/>
        <v>Produkte</v>
      </c>
      <c r="K1161" s="11" t="str">
        <f t="shared" si="18"/>
        <v>BUs</v>
      </c>
      <c r="L1161" s="11" t="str">
        <f t="shared" si="19"/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70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Rest</v>
      </c>
      <c r="B1162" s="12">
        <f>Eintragen!C1162</f>
        <v>15</v>
      </c>
      <c r="C1162" s="13">
        <f>Tabelle1[[#This Row],[Datum]]</f>
        <v>44433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 t="shared" si="16"/>
        <v>34</v>
      </c>
      <c r="J1162" s="11" t="str">
        <f t="shared" si="17"/>
        <v>Produkte</v>
      </c>
      <c r="K1162" s="11" t="str">
        <f t="shared" si="18"/>
        <v>BUs</v>
      </c>
      <c r="L1162" s="11" t="str">
        <f t="shared" si="19"/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70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Rest</v>
      </c>
      <c r="B1163" s="12">
        <f>Eintragen!C1163</f>
        <v>10</v>
      </c>
      <c r="C1163" s="13">
        <f>Tabelle1[[#This Row],[Datum]]</f>
        <v>44434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 t="shared" si="16"/>
        <v>34</v>
      </c>
      <c r="J1163" s="11" t="str">
        <f t="shared" si="17"/>
        <v>Produkte</v>
      </c>
      <c r="K1163" s="11" t="str">
        <f t="shared" si="18"/>
        <v>BUs</v>
      </c>
      <c r="L1163" s="11" t="str">
        <f t="shared" si="19"/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70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Rest</v>
      </c>
      <c r="B1164" s="12">
        <f>Eintragen!C1164</f>
        <v>8</v>
      </c>
      <c r="C1164" s="13">
        <f>Tabelle1[[#This Row],[Datum]]</f>
        <v>44438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 t="shared" si="16"/>
        <v>35</v>
      </c>
      <c r="J1164" s="11" t="str">
        <f t="shared" si="17"/>
        <v>Produkte</v>
      </c>
      <c r="K1164" s="11" t="str">
        <f t="shared" si="18"/>
        <v>BUs</v>
      </c>
      <c r="L1164" s="11" t="str">
        <f t="shared" si="19"/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Rest</v>
      </c>
      <c r="B1165" s="12">
        <f>Eintragen!C1165</f>
        <v>10</v>
      </c>
      <c r="C1165" s="13">
        <f>Tabelle1[[#This Row],[Datum]]</f>
        <v>44440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 t="shared" si="16"/>
        <v>35</v>
      </c>
      <c r="J1165" s="11" t="str">
        <f t="shared" si="17"/>
        <v>Produkte</v>
      </c>
      <c r="K1165" s="11" t="str">
        <f t="shared" si="18"/>
        <v>BUs</v>
      </c>
      <c r="L1165" s="11" t="str">
        <f t="shared" si="19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Rest</v>
      </c>
      <c r="B1166" s="12">
        <f>Eintragen!C1166</f>
        <v>7.2</v>
      </c>
      <c r="C1166" s="13">
        <f>Tabelle1[[#This Row],[Datum]]</f>
        <v>44442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 t="shared" si="16"/>
        <v>35</v>
      </c>
      <c r="J1166" s="11" t="str">
        <f t="shared" si="17"/>
        <v>Produkte</v>
      </c>
      <c r="K1166" s="11" t="str">
        <f t="shared" si="18"/>
        <v>BUs</v>
      </c>
      <c r="L1166" s="11" t="str">
        <f t="shared" si="19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9</v>
      </c>
      <c r="C1167" s="13">
        <f>Tabelle1[[#This Row],[Datum]]</f>
        <v>44442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 t="shared" si="16"/>
        <v>35</v>
      </c>
      <c r="J1167" s="11" t="str">
        <f t="shared" si="17"/>
        <v>Produkte</v>
      </c>
      <c r="K1167" s="11" t="str">
        <f t="shared" si="18"/>
        <v>BUs</v>
      </c>
      <c r="L1167" s="11" t="str">
        <f t="shared" si="19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Rest</v>
      </c>
      <c r="B1168" s="12">
        <f>Eintragen!C1168</f>
        <v>13.5</v>
      </c>
      <c r="C1168" s="13">
        <f>Tabelle1[[#This Row],[Datum]]</f>
        <v>44442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 t="shared" si="16"/>
        <v>35</v>
      </c>
      <c r="J1168" s="11" t="str">
        <f t="shared" si="17"/>
        <v>Produkte</v>
      </c>
      <c r="K1168" s="11" t="str">
        <f t="shared" si="18"/>
        <v>BUs</v>
      </c>
      <c r="L1168" s="11" t="str">
        <f t="shared" si="19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Rest</v>
      </c>
      <c r="B1169" s="12">
        <f>Eintragen!C1169</f>
        <v>2</v>
      </c>
      <c r="C1169" s="13">
        <f>Tabelle1[[#This Row],[Datum]]</f>
        <v>44448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 t="shared" si="16"/>
        <v>36</v>
      </c>
      <c r="J1169" s="11" t="str">
        <f t="shared" si="17"/>
        <v>Produkte</v>
      </c>
      <c r="K1169" s="11" t="str">
        <f t="shared" si="18"/>
        <v>BUs</v>
      </c>
      <c r="L1169" s="11" t="str">
        <f t="shared" si="19"/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70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2</v>
      </c>
      <c r="C1170" s="13">
        <f>Tabelle1[[#This Row],[Datum]]</f>
        <v>44448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 t="shared" si="16"/>
        <v>36</v>
      </c>
      <c r="J1170" s="11" t="str">
        <f t="shared" si="17"/>
        <v>Produkte</v>
      </c>
      <c r="K1170" s="11" t="str">
        <f t="shared" si="18"/>
        <v>BUs</v>
      </c>
      <c r="L1170" s="11" t="str">
        <f t="shared" si="19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Rest</v>
      </c>
      <c r="B1171" s="12">
        <f>Eintragen!C1171</f>
        <v>4.5</v>
      </c>
      <c r="C1171" s="13">
        <f>Tabelle1[[#This Row],[Datum]]</f>
        <v>44448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 t="shared" si="16"/>
        <v>36</v>
      </c>
      <c r="J1171" s="11" t="str">
        <f t="shared" si="17"/>
        <v>Produkte</v>
      </c>
      <c r="K1171" s="11" t="str">
        <f t="shared" si="18"/>
        <v>BUs</v>
      </c>
      <c r="L1171" s="11" t="str">
        <f t="shared" si="19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70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Rest</v>
      </c>
      <c r="B1172" s="12">
        <f>Eintragen!C1172</f>
        <v>5.8</v>
      </c>
      <c r="C1172" s="13">
        <f>Tabelle1[[#This Row],[Datum]]</f>
        <v>44449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 t="shared" si="16"/>
        <v>36</v>
      </c>
      <c r="J1172" s="11" t="str">
        <f t="shared" si="17"/>
        <v>Produkte</v>
      </c>
      <c r="K1172" s="11" t="str">
        <f t="shared" si="18"/>
        <v>BUs</v>
      </c>
      <c r="L1172" s="11" t="str">
        <f t="shared" si="19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70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Rest</v>
      </c>
      <c r="B1173" s="12">
        <f>Eintragen!C1173</f>
        <v>5.3</v>
      </c>
      <c r="C1173" s="13">
        <f>Tabelle1[[#This Row],[Datum]]</f>
        <v>44452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 t="shared" si="16"/>
        <v>37</v>
      </c>
      <c r="J1173" s="11" t="str">
        <f t="shared" si="17"/>
        <v>Produkte</v>
      </c>
      <c r="K1173" s="11" t="str">
        <f t="shared" si="18"/>
        <v>BUs</v>
      </c>
      <c r="L1173" s="11" t="str">
        <f t="shared" si="19"/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70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Rest</v>
      </c>
      <c r="B1174" s="12">
        <f>Eintragen!C1174</f>
        <v>11.5</v>
      </c>
      <c r="C1174" s="13">
        <f>Tabelle1[[#This Row],[Datum]]</f>
        <v>44454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 t="shared" si="16"/>
        <v>37</v>
      </c>
      <c r="J1174" s="11" t="str">
        <f t="shared" si="17"/>
        <v>Produkte</v>
      </c>
      <c r="K1174" s="11" t="str">
        <f t="shared" si="18"/>
        <v>BUs</v>
      </c>
      <c r="L1174" s="11" t="str">
        <f t="shared" si="19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Rest</v>
      </c>
      <c r="B1175" s="12">
        <f>Eintragen!C1175</f>
        <v>14</v>
      </c>
      <c r="C1175" s="13">
        <f>Tabelle1[[#This Row],[Datum]]</f>
        <v>44454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 t="shared" si="16"/>
        <v>37</v>
      </c>
      <c r="J1175" s="11" t="str">
        <f t="shared" si="17"/>
        <v>Produkte</v>
      </c>
      <c r="K1175" s="11" t="str">
        <f t="shared" si="18"/>
        <v>BUs</v>
      </c>
      <c r="L1175" s="11" t="str">
        <f t="shared" si="19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44456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 t="shared" si="16"/>
        <v>37</v>
      </c>
      <c r="J1176" s="11" t="str">
        <f t="shared" si="17"/>
        <v>Produkte</v>
      </c>
      <c r="K1176" s="11" t="str">
        <f t="shared" si="18"/>
        <v>BUs</v>
      </c>
      <c r="L1176" s="11" t="str">
        <f t="shared" si="19"/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70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Rest</v>
      </c>
      <c r="B1177" s="12">
        <f>Eintragen!C1177</f>
        <v>16.2</v>
      </c>
      <c r="C1177" s="13">
        <f>Tabelle1[[#This Row],[Datum]]</f>
        <v>44456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 t="shared" si="16"/>
        <v>37</v>
      </c>
      <c r="J1177" s="11" t="str">
        <f t="shared" si="17"/>
        <v>Produkte</v>
      </c>
      <c r="K1177" s="11" t="str">
        <f t="shared" si="18"/>
        <v>BUs</v>
      </c>
      <c r="L1177" s="11" t="str">
        <f t="shared" si="19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70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Rest</v>
      </c>
      <c r="B1178" s="12">
        <f>Eintragen!C1178</f>
        <v>12.5</v>
      </c>
      <c r="C1178" s="13">
        <f>Tabelle1[[#This Row],[Datum]]</f>
        <v>44459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 t="shared" si="16"/>
        <v>38</v>
      </c>
      <c r="J1178" s="11" t="str">
        <f t="shared" si="17"/>
        <v>Produkte</v>
      </c>
      <c r="K1178" s="11" t="str">
        <f t="shared" si="18"/>
        <v>BUs</v>
      </c>
      <c r="L1178" s="11" t="str">
        <f t="shared" si="19"/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7</v>
      </c>
      <c r="C1179" s="13">
        <f>Tabelle1[[#This Row],[Datum]]</f>
        <v>44461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 t="shared" si="16"/>
        <v>38</v>
      </c>
      <c r="J1179" s="11" t="str">
        <f t="shared" si="17"/>
        <v>Produkte</v>
      </c>
      <c r="K1179" s="11" t="str">
        <f t="shared" si="18"/>
        <v>BUs</v>
      </c>
      <c r="L1179" s="11" t="str">
        <f t="shared" si="19"/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70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9</v>
      </c>
      <c r="C1180" s="13">
        <f>Tabelle1[[#This Row],[Datum]]</f>
        <v>44462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 t="shared" si="16"/>
        <v>38</v>
      </c>
      <c r="J1180" s="11" t="str">
        <f t="shared" si="17"/>
        <v>Produkte</v>
      </c>
      <c r="K1180" s="11" t="str">
        <f t="shared" si="18"/>
        <v>BUs</v>
      </c>
      <c r="L1180" s="11" t="str">
        <f t="shared" si="19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70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Rest</v>
      </c>
      <c r="B1181" s="12">
        <f>Eintragen!C1181</f>
        <v>7.5</v>
      </c>
      <c r="C1181" s="13">
        <f>Tabelle1[[#This Row],[Datum]]</f>
        <v>44463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 t="shared" si="16"/>
        <v>38</v>
      </c>
      <c r="J1181" s="11" t="str">
        <f t="shared" si="17"/>
        <v>Produkte</v>
      </c>
      <c r="K1181" s="11" t="str">
        <f t="shared" si="18"/>
        <v>BUs</v>
      </c>
      <c r="L1181" s="11" t="str">
        <f t="shared" si="19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Rest</v>
      </c>
      <c r="B1182" s="12">
        <f>Eintragen!C1182</f>
        <v>9</v>
      </c>
      <c r="C1182" s="13">
        <f>Tabelle1[[#This Row],[Datum]]</f>
        <v>44467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 t="shared" si="16"/>
        <v>39</v>
      </c>
      <c r="J1182" s="11" t="str">
        <f t="shared" si="17"/>
        <v>Produkte</v>
      </c>
      <c r="K1182" s="11" t="str">
        <f t="shared" si="18"/>
        <v>BUs</v>
      </c>
      <c r="L1182" s="11" t="str">
        <f t="shared" si="19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Rest</v>
      </c>
      <c r="B1183" s="12">
        <f>Eintragen!C1183</f>
        <v>9.4</v>
      </c>
      <c r="C1183" s="13">
        <f>Tabelle1[[#This Row],[Datum]]</f>
        <v>44467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 t="shared" si="16"/>
        <v>39</v>
      </c>
      <c r="J1183" s="11" t="str">
        <f t="shared" si="17"/>
        <v>Produkte</v>
      </c>
      <c r="K1183" s="11" t="str">
        <f t="shared" si="18"/>
        <v>BUs</v>
      </c>
      <c r="L1183" s="11" t="str">
        <f t="shared" si="19"/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11</v>
      </c>
      <c r="C1184" s="13">
        <f>Tabelle1[[#This Row],[Datum]]</f>
        <v>44467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 t="shared" si="16"/>
        <v>39</v>
      </c>
      <c r="J1184" s="11" t="str">
        <f t="shared" si="17"/>
        <v>Produkte</v>
      </c>
      <c r="K1184" s="11" t="str">
        <f t="shared" si="18"/>
        <v>BUs</v>
      </c>
      <c r="L1184" s="11" t="str">
        <f t="shared" si="19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70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Rest</v>
      </c>
      <c r="B1185" s="12">
        <f>Eintragen!C1185</f>
        <v>5</v>
      </c>
      <c r="C1185" s="13">
        <f>Tabelle1[[#This Row],[Datum]]</f>
        <v>44469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 t="shared" si="16"/>
        <v>39</v>
      </c>
      <c r="J1185" s="11" t="str">
        <f t="shared" si="17"/>
        <v>Produkte</v>
      </c>
      <c r="K1185" s="11" t="str">
        <f t="shared" si="18"/>
        <v>BUs</v>
      </c>
      <c r="L1185" s="11" t="str">
        <f t="shared" si="19"/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70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110</v>
      </c>
      <c r="C1186" s="13">
        <f>Tabelle1[[#This Row],[Datum]]</f>
        <v>44466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6" s="14" t="str">
        <f>IFERROR(VLOOKUP(Tabelle3[[#This Row],[Artikelnr.]],Artikel!A:C,3,FALSE),Tabelle3[[#This Row],[Artikelnr.]])</f>
        <v>Diverses Reinigung</v>
      </c>
      <c r="F1186" s="11" t="str">
        <f>VLOOKUP(Eintragen!D1186,'Liste Gründe'!A:D,2,FALSE)</f>
        <v>Linienbezogen</v>
      </c>
      <c r="G1186" s="13" t="str">
        <f>IF(ISBLANK(Eintragen!F1186),VLOOKUP(Tabelle3[[#This Row],[Grund Ziffer]],'Liste Gründe'!A:D,3,FALSE),Eintragen!F1186)</f>
        <v>Reinigung</v>
      </c>
      <c r="H1186" s="11" t="str">
        <f>IF(ISBLANK(Tabelle1[[#This Row],[noch genauer]]),"-",Tabelle1[[#This Row],[noch genauer]])</f>
        <v>erforderlich</v>
      </c>
      <c r="I1186" s="14">
        <f t="shared" si="16"/>
        <v>39</v>
      </c>
      <c r="J1186" s="11" t="str">
        <f t="shared" si="17"/>
        <v>Produkte</v>
      </c>
      <c r="K1186" s="11" t="str">
        <f t="shared" si="18"/>
        <v>BUs</v>
      </c>
      <c r="L1186" s="11" t="str">
        <f t="shared" si="19"/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BU4</v>
      </c>
      <c r="O1186" s="16" t="str">
        <f>Eintragen!B1186</f>
        <v>Diverses Reinigung</v>
      </c>
      <c r="P1186" s="15">
        <f>Eintragen!D1186</f>
        <v>10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BU3</v>
      </c>
      <c r="B1187" s="12">
        <f>Eintragen!C1187</f>
        <v>900</v>
      </c>
      <c r="C1187" s="13">
        <f>Tabelle1[[#This Row],[Datum]]</f>
        <v>44434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7" s="14" t="str">
        <f>IFERROR(VLOOKUP(Tabelle3[[#This Row],[Artikelnr.]],Artikel!A:C,3,FALSE),Tabelle3[[#This Row],[Artikelnr.]])</f>
        <v>Diverses Reinigung</v>
      </c>
      <c r="F1187" s="11" t="str">
        <f>VLOOKUP(Eintragen!D1187,'Liste Gründe'!A:D,2,FALSE)</f>
        <v>Linienbezogen</v>
      </c>
      <c r="G1187" s="13" t="str">
        <f>IF(ISBLANK(Eintragen!F1187),VLOOKUP(Tabelle3[[#This Row],[Grund Ziffer]],'Liste Gründe'!A:D,3,FALSE),Eintragen!F1187)</f>
        <v>Reinigung</v>
      </c>
      <c r="H1187" s="11" t="str">
        <f>IF(ISBLANK(Tabelle1[[#This Row],[noch genauer]]),"-",Tabelle1[[#This Row],[noch genauer]])</f>
        <v>erforderlich</v>
      </c>
      <c r="I1187" s="14">
        <f t="shared" si="16"/>
        <v>34</v>
      </c>
      <c r="J1187" s="11" t="str">
        <f t="shared" si="17"/>
        <v>Produkte</v>
      </c>
      <c r="K1187" s="11" t="str">
        <f t="shared" si="18"/>
        <v>BUs</v>
      </c>
      <c r="L1187" s="11" t="str">
        <f t="shared" si="19"/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Bu3</v>
      </c>
      <c r="O1187" s="16" t="str">
        <f>Eintragen!B1187</f>
        <v>Diverses Reinigung</v>
      </c>
      <c r="P1187" s="15">
        <f>Eintragen!D1187</f>
        <v>10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BU3</v>
      </c>
      <c r="B1188" s="12">
        <f>Eintragen!C1188</f>
        <v>90</v>
      </c>
      <c r="C1188" s="13">
        <f>Tabelle1[[#This Row],[Datum]]</f>
        <v>44466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8" s="14" t="str">
        <f>IFERROR(VLOOKUP(Tabelle3[[#This Row],[Artikelnr.]],Artikel!A:C,3,FALSE),Tabelle3[[#This Row],[Artikelnr.]])</f>
        <v>Diverses Reinigung</v>
      </c>
      <c r="F1188" s="11" t="str">
        <f>VLOOKUP(Eintragen!D1188,'Liste Gründe'!A:D,2,FALSE)</f>
        <v>Linienbezogen</v>
      </c>
      <c r="G1188" s="13" t="str">
        <f>IF(ISBLANK(Eintragen!F1188),VLOOKUP(Tabelle3[[#This Row],[Grund Ziffer]],'Liste Gründe'!A:D,3,FALSE),Eintragen!F1188)</f>
        <v>Reinigung</v>
      </c>
      <c r="H1188" s="11" t="str">
        <f>IF(ISBLANK(Tabelle1[[#This Row],[noch genauer]]),"-",Tabelle1[[#This Row],[noch genauer]])</f>
        <v>erforderlich</v>
      </c>
      <c r="I1188" s="14">
        <f t="shared" si="16"/>
        <v>39</v>
      </c>
      <c r="J1188" s="11" t="str">
        <f t="shared" si="17"/>
        <v>Produkte</v>
      </c>
      <c r="K1188" s="11" t="str">
        <f t="shared" si="18"/>
        <v>BUs</v>
      </c>
      <c r="L1188" s="11" t="str">
        <f t="shared" si="19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L33</v>
      </c>
      <c r="O1188" s="16" t="str">
        <f>Eintragen!B1188</f>
        <v>Diverses Reinigung</v>
      </c>
      <c r="P1188" s="15">
        <f>Eintragen!D1188</f>
        <v>10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 t="shared" si="16"/>
        <v>38</v>
      </c>
      <c r="J1189" s="11" t="str">
        <f t="shared" si="17"/>
        <v>Produkte</v>
      </c>
      <c r="K1189" s="11" t="str">
        <f t="shared" si="18"/>
        <v>BUs</v>
      </c>
      <c r="L1189" s="11" t="str">
        <f t="shared" si="19"/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16"/>
        <v>42</v>
      </c>
      <c r="J1190" s="11" t="str">
        <f t="shared" si="17"/>
        <v>Produkte</v>
      </c>
      <c r="K1190" s="11" t="str">
        <f t="shared" si="18"/>
        <v>BUs</v>
      </c>
      <c r="L1190" s="11" t="str">
        <f t="shared" si="19"/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 t="shared" si="16"/>
        <v>40</v>
      </c>
      <c r="J1191" s="11" t="str">
        <f t="shared" si="17"/>
        <v>Produkte</v>
      </c>
      <c r="K1191" s="11" t="str">
        <f t="shared" si="18"/>
        <v>BUs</v>
      </c>
      <c r="L1191" s="11" t="str">
        <f t="shared" si="19"/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10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 t="shared" si="16"/>
        <v>41</v>
      </c>
      <c r="J1192" s="11" t="str">
        <f t="shared" si="17"/>
        <v>Produkte</v>
      </c>
      <c r="K1192" s="11" t="str">
        <f t="shared" si="18"/>
        <v>BUs</v>
      </c>
      <c r="L1192" s="11" t="str">
        <f t="shared" si="19"/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 t="shared" si="16"/>
        <v>39</v>
      </c>
      <c r="J1193" s="11" t="str">
        <f t="shared" si="17"/>
        <v>Produkte</v>
      </c>
      <c r="K1193" s="11" t="str">
        <f t="shared" si="18"/>
        <v>BUs</v>
      </c>
      <c r="L1193" s="11" t="str">
        <f t="shared" si="19"/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 t="shared" si="16"/>
        <v>40</v>
      </c>
      <c r="J1194" s="11" t="str">
        <f t="shared" si="17"/>
        <v>Produkte</v>
      </c>
      <c r="K1194" s="11" t="str">
        <f t="shared" si="18"/>
        <v>BUs</v>
      </c>
      <c r="L1194" s="11" t="str">
        <f t="shared" si="19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 t="shared" si="16"/>
        <v>39</v>
      </c>
      <c r="J1195" s="11" t="str">
        <f t="shared" si="17"/>
        <v>Produkte</v>
      </c>
      <c r="K1195" s="11" t="str">
        <f t="shared" si="18"/>
        <v>BUs</v>
      </c>
      <c r="L1195" s="11" t="str">
        <f t="shared" si="19"/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 t="shared" si="16"/>
        <v>39</v>
      </c>
      <c r="J1196" s="11" t="str">
        <f t="shared" si="17"/>
        <v>Produkte</v>
      </c>
      <c r="K1196" s="11" t="str">
        <f t="shared" si="18"/>
        <v>BUs</v>
      </c>
      <c r="L1196" s="11" t="str">
        <f t="shared" si="19"/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 t="shared" si="16"/>
        <v>41</v>
      </c>
      <c r="J1197" s="11" t="str">
        <f t="shared" si="17"/>
        <v>Produkte</v>
      </c>
      <c r="K1197" s="11" t="str">
        <f t="shared" si="18"/>
        <v>BUs</v>
      </c>
      <c r="L1197" s="11" t="str">
        <f t="shared" si="19"/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 t="shared" si="16"/>
        <v>40</v>
      </c>
      <c r="J1198" s="11" t="str">
        <f t="shared" si="17"/>
        <v>Produkte</v>
      </c>
      <c r="K1198" s="11" t="str">
        <f t="shared" si="18"/>
        <v>BUs</v>
      </c>
      <c r="L1198" s="11" t="str">
        <f t="shared" si="19"/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 t="shared" si="16"/>
        <v>40</v>
      </c>
      <c r="J1199" s="11" t="str">
        <f t="shared" si="17"/>
        <v>Produkte</v>
      </c>
      <c r="K1199" s="11" t="str">
        <f t="shared" si="18"/>
        <v>BUs</v>
      </c>
      <c r="L1199" s="11" t="str">
        <f t="shared" si="19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 t="shared" si="16"/>
        <v>40</v>
      </c>
      <c r="J1200" s="11" t="str">
        <f t="shared" si="17"/>
        <v>Produkte</v>
      </c>
      <c r="K1200" s="11" t="str">
        <f t="shared" si="18"/>
        <v>BUs</v>
      </c>
      <c r="L1200" s="11" t="str">
        <f t="shared" si="19"/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 t="shared" si="16"/>
        <v>40</v>
      </c>
      <c r="J1201" s="11" t="str">
        <f t="shared" si="17"/>
        <v>Produkte</v>
      </c>
      <c r="K1201" s="11" t="str">
        <f t="shared" si="18"/>
        <v>BUs</v>
      </c>
      <c r="L1201" s="11" t="str">
        <f t="shared" si="19"/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 t="shared" si="16"/>
        <v>41</v>
      </c>
      <c r="J1202" s="11" t="str">
        <f t="shared" si="17"/>
        <v>Produkte</v>
      </c>
      <c r="K1202" s="11" t="str">
        <f t="shared" si="18"/>
        <v>BUs</v>
      </c>
      <c r="L1202" s="11" t="str">
        <f t="shared" si="19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 t="shared" si="16"/>
        <v>40</v>
      </c>
      <c r="J1203" s="11" t="str">
        <f t="shared" si="17"/>
        <v>Produkte</v>
      </c>
      <c r="K1203" s="11" t="str">
        <f t="shared" si="18"/>
        <v>BUs</v>
      </c>
      <c r="L1203" s="11" t="str">
        <f t="shared" si="19"/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 t="shared" si="16"/>
        <v>40</v>
      </c>
      <c r="J1204" s="11" t="str">
        <f t="shared" si="17"/>
        <v>Produkte</v>
      </c>
      <c r="K1204" s="11" t="str">
        <f t="shared" si="18"/>
        <v>BUs</v>
      </c>
      <c r="L1204" s="11" t="str">
        <f t="shared" si="19"/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 t="shared" si="16"/>
        <v>39</v>
      </c>
      <c r="J1205" s="11" t="str">
        <f t="shared" si="17"/>
        <v>Produkte</v>
      </c>
      <c r="K1205" s="11" t="str">
        <f t="shared" si="18"/>
        <v>BUs</v>
      </c>
      <c r="L1205" s="11" t="str">
        <f t="shared" si="19"/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16"/>
        <v>39</v>
      </c>
      <c r="J1206" s="11" t="str">
        <f t="shared" si="17"/>
        <v>Produkte</v>
      </c>
      <c r="K1206" s="11" t="str">
        <f t="shared" si="18"/>
        <v>BUs</v>
      </c>
      <c r="L1206" s="11" t="str">
        <f t="shared" si="19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16"/>
        <v>39</v>
      </c>
      <c r="J1207" s="11" t="str">
        <f t="shared" si="17"/>
        <v>Produkte</v>
      </c>
      <c r="K1207" s="11" t="str">
        <f t="shared" si="18"/>
        <v>BUs</v>
      </c>
      <c r="L1207" s="11" t="str">
        <f t="shared" si="19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BU3</v>
      </c>
      <c r="B1208" s="12">
        <f>Eintragen!C1208</f>
        <v>392</v>
      </c>
      <c r="C1208" s="13">
        <f>Tabelle1[[#This Row],[Datum]]</f>
        <v>44463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>gemischt, weil mehrere Produkte in einen Auftrag einfließen. VOS Trennung erforderlich</v>
      </c>
      <c r="I1208" s="14">
        <f t="shared" si="16"/>
        <v>38</v>
      </c>
      <c r="J1208" s="11" t="str">
        <f t="shared" si="17"/>
        <v>Produkte</v>
      </c>
      <c r="K1208" s="11" t="str">
        <f t="shared" si="18"/>
        <v>BUs</v>
      </c>
      <c r="L1208" s="11" t="str">
        <f t="shared" si="19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10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BU3</v>
      </c>
      <c r="B1209" s="12">
        <f>Eintragen!C1209</f>
        <v>345</v>
      </c>
      <c r="C1209" s="13">
        <f>Tabelle1[[#This Row],[Datum]]</f>
        <v>44461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>gemischt, weil mehrere Produkte in einen Auftrag einfließen. VOS Trennung erforderlich</v>
      </c>
      <c r="I1209" s="14">
        <f t="shared" si="16"/>
        <v>38</v>
      </c>
      <c r="J1209" s="11" t="str">
        <f t="shared" si="17"/>
        <v>Produkte</v>
      </c>
      <c r="K1209" s="11" t="str">
        <f t="shared" si="18"/>
        <v>BUs</v>
      </c>
      <c r="L1209" s="11" t="str">
        <f t="shared" si="19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10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BU3</v>
      </c>
      <c r="B1210" s="12">
        <f>Eintragen!C1210</f>
        <v>322</v>
      </c>
      <c r="C1210" s="13">
        <f>Tabelle1[[#This Row],[Datum]]</f>
        <v>44468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>gemischt, weil mehrere Produkte in einen Auftrag einfließen. VOS Trennung erforderlich</v>
      </c>
      <c r="I1210" s="14">
        <f t="shared" si="16"/>
        <v>39</v>
      </c>
      <c r="J1210" s="11" t="str">
        <f t="shared" si="17"/>
        <v>Produkte</v>
      </c>
      <c r="K1210" s="11" t="str">
        <f t="shared" si="18"/>
        <v>BUs</v>
      </c>
      <c r="L1210" s="11" t="str">
        <f t="shared" si="19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10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BU3</v>
      </c>
      <c r="B1211" s="12">
        <f>Eintragen!C1211</f>
        <v>206</v>
      </c>
      <c r="C1211" s="13">
        <f>Tabelle1[[#This Row],[Datum]]</f>
        <v>44462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>gemischt, weil mehrere Produkte in einen Auftrag einfließen. VOS Trennung erforderlich</v>
      </c>
      <c r="I1211" s="14">
        <f t="shared" si="16"/>
        <v>38</v>
      </c>
      <c r="J1211" s="11" t="str">
        <f t="shared" si="17"/>
        <v>Produkte</v>
      </c>
      <c r="K1211" s="11" t="str">
        <f t="shared" si="18"/>
        <v>BUs</v>
      </c>
      <c r="L1211" s="11" t="str">
        <f t="shared" si="19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10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>gemischt, weil mehrere Produkte in einen Auftrag einfließen. VOS Trennung erforderlich</v>
      </c>
      <c r="I1212" s="14">
        <f t="shared" si="16"/>
        <v>38</v>
      </c>
      <c r="J1212" s="11" t="str">
        <f t="shared" si="17"/>
        <v>Produkte</v>
      </c>
      <c r="K1212" s="11" t="str">
        <f t="shared" si="18"/>
        <v>BUs</v>
      </c>
      <c r="L1212" s="11" t="str">
        <f t="shared" si="19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10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BU3</v>
      </c>
      <c r="B1213" s="12">
        <f>Eintragen!C1213</f>
        <v>70.599999999999994</v>
      </c>
      <c r="C1213" s="13">
        <f>Tabelle1[[#This Row],[Datum]]</f>
        <v>44462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>gemischt, weil mehrere Produkte in einen Auftrag einfließen. VOS Trennung erforderlich</v>
      </c>
      <c r="I1213" s="14">
        <f t="shared" si="16"/>
        <v>38</v>
      </c>
      <c r="J1213" s="11" t="str">
        <f t="shared" si="17"/>
        <v>Produkte</v>
      </c>
      <c r="K1213" s="11" t="str">
        <f t="shared" si="18"/>
        <v>BUs</v>
      </c>
      <c r="L1213" s="11" t="str">
        <f t="shared" si="19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10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BU3</v>
      </c>
      <c r="B1214" s="12">
        <f>Eintragen!C1214</f>
        <v>62</v>
      </c>
      <c r="C1214" s="13">
        <f>Tabelle1[[#This Row],[Datum]]</f>
        <v>44466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>gemischt, weil mehrere Produkte in einen Auftrag einfließen. VOS Trennung erforderlich</v>
      </c>
      <c r="I1214" s="14">
        <f t="shared" si="16"/>
        <v>39</v>
      </c>
      <c r="J1214" s="11" t="str">
        <f t="shared" si="17"/>
        <v>Produkte</v>
      </c>
      <c r="K1214" s="11" t="str">
        <f t="shared" si="18"/>
        <v>BUs</v>
      </c>
      <c r="L1214" s="11" t="str">
        <f t="shared" si="19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10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BU3</v>
      </c>
      <c r="B1215" s="12">
        <f>Eintragen!C1215</f>
        <v>61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>gemischt, weil mehrere Produkte in einen Auftrag einfließen. VOS Trennung erforderlich</v>
      </c>
      <c r="I1215" s="14">
        <f t="shared" si="16"/>
        <v>39</v>
      </c>
      <c r="J1215" s="11" t="str">
        <f t="shared" si="17"/>
        <v>Produkte</v>
      </c>
      <c r="K1215" s="11" t="str">
        <f t="shared" si="18"/>
        <v>BUs</v>
      </c>
      <c r="L1215" s="11" t="str">
        <f t="shared" si="19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10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BU3</v>
      </c>
      <c r="B1216" s="12">
        <f>Eintragen!C1216</f>
        <v>57</v>
      </c>
      <c r="C1216" s="13">
        <f>Tabelle1[[#This Row],[Datum]]</f>
        <v>44467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>gemischt, weil mehrere Produkte in einen Auftrag einfließen. VOS Trennung erforderlich</v>
      </c>
      <c r="I1216" s="14">
        <f t="shared" si="16"/>
        <v>39</v>
      </c>
      <c r="J1216" s="11" t="str">
        <f t="shared" si="17"/>
        <v>Produkte</v>
      </c>
      <c r="K1216" s="11" t="str">
        <f t="shared" si="18"/>
        <v>BUs</v>
      </c>
      <c r="L1216" s="11" t="str">
        <f t="shared" si="19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10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 t="shared" si="16"/>
        <v>36</v>
      </c>
      <c r="J1217" s="11" t="str">
        <f t="shared" si="17"/>
        <v>Produkte</v>
      </c>
      <c r="K1217" s="11" t="str">
        <f t="shared" si="18"/>
        <v>BUs</v>
      </c>
      <c r="L1217" s="11" t="str">
        <f t="shared" si="19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Rest</v>
      </c>
      <c r="B1218" s="12">
        <f>Eintragen!C1218</f>
        <v>51</v>
      </c>
      <c r="C1218" s="13">
        <f>Tabelle1[[#This Row],[Datum]]</f>
        <v>44427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Laborprobe</v>
      </c>
      <c r="H1218" s="11" t="str">
        <f>IF(ISBLANK(Tabelle1[[#This Row],[noch genauer]]),"-",Tabelle1[[#This Row],[noch genauer]])</f>
        <v>Laborprobe</v>
      </c>
      <c r="I1218" s="14">
        <f t="shared" ref="I1218:I1281" si="20">_xlfn.ISOWEEKNUM(C1218)</f>
        <v>33</v>
      </c>
      <c r="J1218" s="11" t="str">
        <f t="shared" ref="J1218:J1281" si="21">"Produkte"</f>
        <v>Produkte</v>
      </c>
      <c r="K1218" s="11" t="str">
        <f t="shared" ref="K1218:K1281" si="22">"BUs"</f>
        <v>BUs</v>
      </c>
      <c r="L1218" s="11" t="str">
        <f t="shared" ref="L1218:L1281" si="23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70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Rest</v>
      </c>
      <c r="B1219" s="12">
        <f>Eintragen!C1219</f>
        <v>129.4</v>
      </c>
      <c r="C1219" s="13">
        <f>Tabelle1[[#This Row],[Datum]]</f>
        <v>44428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Rückstellproben</v>
      </c>
      <c r="H1219" s="11" t="str">
        <f>IF(ISBLANK(Tabelle1[[#This Row],[noch genauer]]),"-",Tabelle1[[#This Row],[noch genauer]])</f>
        <v>Rückstellproben</v>
      </c>
      <c r="I1219" s="14">
        <f t="shared" si="20"/>
        <v>33</v>
      </c>
      <c r="J1219" s="11" t="str">
        <f t="shared" si="21"/>
        <v>Produkte</v>
      </c>
      <c r="K1219" s="11" t="str">
        <f t="shared" si="22"/>
        <v>BUs</v>
      </c>
      <c r="L1219" s="11" t="str">
        <f t="shared" si="23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70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Rest</v>
      </c>
      <c r="B1220" s="12">
        <f>Eintragen!C1220</f>
        <v>150</v>
      </c>
      <c r="C1220" s="13">
        <f>Tabelle1[[#This Row],[Datum]]</f>
        <v>44428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Rückstellproben</v>
      </c>
      <c r="I1220" s="14">
        <f t="shared" si="20"/>
        <v>33</v>
      </c>
      <c r="J1220" s="11" t="str">
        <f t="shared" si="21"/>
        <v>Produkte</v>
      </c>
      <c r="K1220" s="11" t="str">
        <f t="shared" si="22"/>
        <v>BUs</v>
      </c>
      <c r="L1220" s="11" t="str">
        <f t="shared" si="23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86.6</v>
      </c>
      <c r="C1221" s="13">
        <f>Tabelle1[[#This Row],[Datum]]</f>
        <v>44428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Rückstellproben</v>
      </c>
      <c r="H1221" s="11" t="str">
        <f>IF(ISBLANK(Tabelle1[[#This Row],[noch genauer]]),"-",Tabelle1[[#This Row],[noch genauer]])</f>
        <v>Rückstellproben</v>
      </c>
      <c r="I1221" s="14">
        <f t="shared" si="20"/>
        <v>33</v>
      </c>
      <c r="J1221" s="11" t="str">
        <f t="shared" si="21"/>
        <v>Produkte</v>
      </c>
      <c r="K1221" s="11" t="str">
        <f t="shared" si="22"/>
        <v>BUs</v>
      </c>
      <c r="L1221" s="11" t="str">
        <f t="shared" si="23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70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4.5999999999999996</v>
      </c>
      <c r="C1222" s="13">
        <f>Tabelle1[[#This Row],[Datum]]</f>
        <v>44429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Rückstellproben</v>
      </c>
      <c r="H1222" s="11" t="str">
        <f>IF(ISBLANK(Tabelle1[[#This Row],[noch genauer]]),"-",Tabelle1[[#This Row],[noch genauer]])</f>
        <v>Rückstellproben</v>
      </c>
      <c r="I1222" s="14">
        <f t="shared" si="20"/>
        <v>33</v>
      </c>
      <c r="J1222" s="11" t="str">
        <f t="shared" si="21"/>
        <v>Produkte</v>
      </c>
      <c r="K1222" s="11" t="str">
        <f t="shared" si="22"/>
        <v>BUs</v>
      </c>
      <c r="L1222" s="11" t="str">
        <f t="shared" si="23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175</v>
      </c>
      <c r="C1223" s="13">
        <f>Tabelle1[[#This Row],[Datum]]</f>
        <v>44431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 t="shared" si="20"/>
        <v>34</v>
      </c>
      <c r="J1223" s="11" t="str">
        <f t="shared" si="21"/>
        <v>Produkte</v>
      </c>
      <c r="K1223" s="11" t="str">
        <f t="shared" si="22"/>
        <v>BUs</v>
      </c>
      <c r="L1223" s="11" t="str">
        <f t="shared" si="23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Rest</v>
      </c>
      <c r="B1224" s="12">
        <f>Eintragen!C1224</f>
        <v>10</v>
      </c>
      <c r="C1224" s="13">
        <f>Tabelle1[[#This Row],[Datum]]</f>
        <v>44431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Rückstellproben</v>
      </c>
      <c r="H1224" s="11" t="str">
        <f>IF(ISBLANK(Tabelle1[[#This Row],[noch genauer]]),"-",Tabelle1[[#This Row],[noch genauer]])</f>
        <v>Rückstellproben</v>
      </c>
      <c r="I1224" s="14">
        <f t="shared" si="20"/>
        <v>34</v>
      </c>
      <c r="J1224" s="11" t="str">
        <f t="shared" si="21"/>
        <v>Produkte</v>
      </c>
      <c r="K1224" s="11" t="str">
        <f t="shared" si="22"/>
        <v>BUs</v>
      </c>
      <c r="L1224" s="11" t="str">
        <f t="shared" si="23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Rest</v>
      </c>
      <c r="B1225" s="12">
        <f>Eintragen!C1225</f>
        <v>75</v>
      </c>
      <c r="C1225" s="13">
        <f>Tabelle1[[#This Row],[Datum]]</f>
        <v>44432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Einwaage Labor</v>
      </c>
      <c r="H1225" s="11" t="str">
        <f>IF(ISBLANK(Tabelle1[[#This Row],[noch genauer]]),"-",Tabelle1[[#This Row],[noch genauer]])</f>
        <v>Einwaage Labor</v>
      </c>
      <c r="I1225" s="14">
        <f t="shared" si="20"/>
        <v>34</v>
      </c>
      <c r="J1225" s="11" t="str">
        <f t="shared" si="21"/>
        <v>Produkte</v>
      </c>
      <c r="K1225" s="11" t="str">
        <f t="shared" si="22"/>
        <v>BUs</v>
      </c>
      <c r="L1225" s="11" t="str">
        <f t="shared" si="23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70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Rest</v>
      </c>
      <c r="B1226" s="12">
        <f>Eintragen!C1226</f>
        <v>54</v>
      </c>
      <c r="C1226" s="13">
        <f>Tabelle1[[#This Row],[Datum]]</f>
        <v>44432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Laborproben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Rückstellproben</v>
      </c>
      <c r="I1226" s="14">
        <f t="shared" si="20"/>
        <v>34</v>
      </c>
      <c r="J1226" s="11" t="str">
        <f t="shared" si="21"/>
        <v>Produkte</v>
      </c>
      <c r="K1226" s="11" t="str">
        <f t="shared" si="22"/>
        <v>BUs</v>
      </c>
      <c r="L1226" s="11" t="str">
        <f t="shared" si="23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Laborproben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Rest</v>
      </c>
      <c r="B1227" s="12">
        <f>Eintragen!C1227</f>
        <v>75</v>
      </c>
      <c r="C1227" s="13">
        <f>Tabelle1[[#This Row],[Datum]]</f>
        <v>44433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Laborprobe</v>
      </c>
      <c r="H1227" s="11" t="str">
        <f>IF(ISBLANK(Tabelle1[[#This Row],[noch genauer]]),"-",Tabelle1[[#This Row],[noch genauer]])</f>
        <v>Laborprobe</v>
      </c>
      <c r="I1227" s="14">
        <f t="shared" si="20"/>
        <v>34</v>
      </c>
      <c r="J1227" s="11" t="str">
        <f t="shared" si="21"/>
        <v>Produkte</v>
      </c>
      <c r="K1227" s="11" t="str">
        <f t="shared" si="22"/>
        <v>BUs</v>
      </c>
      <c r="L1227" s="11" t="str">
        <f t="shared" si="23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70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Rest</v>
      </c>
      <c r="B1228" s="12">
        <f>Eintragen!C1228</f>
        <v>40.4</v>
      </c>
      <c r="C1228" s="13">
        <f>Tabelle1[[#This Row],[Datum]]</f>
        <v>44433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Rückstellproben</v>
      </c>
      <c r="H1228" s="11" t="str">
        <f>IF(ISBLANK(Tabelle1[[#This Row],[noch genauer]]),"-",Tabelle1[[#This Row],[noch genauer]])</f>
        <v>Rückstellproben</v>
      </c>
      <c r="I1228" s="14">
        <f t="shared" si="20"/>
        <v>34</v>
      </c>
      <c r="J1228" s="11" t="str">
        <f t="shared" si="21"/>
        <v>Produkte</v>
      </c>
      <c r="K1228" s="11" t="str">
        <f t="shared" si="22"/>
        <v>BUs</v>
      </c>
      <c r="L1228" s="11" t="str">
        <f t="shared" si="23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Rest</v>
      </c>
      <c r="B1229" s="12">
        <f>Eintragen!C1229</f>
        <v>51</v>
      </c>
      <c r="C1229" s="13">
        <f>Tabelle1[[#This Row],[Datum]]</f>
        <v>44434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Laborprobe</v>
      </c>
      <c r="H1229" s="11" t="str">
        <f>IF(ISBLANK(Tabelle1[[#This Row],[noch genauer]]),"-",Tabelle1[[#This Row],[noch genauer]])</f>
        <v>Laborprobe</v>
      </c>
      <c r="I1229" s="14">
        <f t="shared" si="20"/>
        <v>34</v>
      </c>
      <c r="J1229" s="11" t="str">
        <f t="shared" si="21"/>
        <v>Produkte</v>
      </c>
      <c r="K1229" s="11" t="str">
        <f t="shared" si="22"/>
        <v>BUs</v>
      </c>
      <c r="L1229" s="11" t="str">
        <f t="shared" si="23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Rest</v>
      </c>
      <c r="B1230" s="12">
        <f>Eintragen!C1230</f>
        <v>28.8</v>
      </c>
      <c r="C1230" s="13">
        <f>Tabelle1[[#This Row],[Datum]]</f>
        <v>44434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Rückstellproben</v>
      </c>
      <c r="H1230" s="11" t="str">
        <f>IF(ISBLANK(Tabelle1[[#This Row],[noch genauer]]),"-",Tabelle1[[#This Row],[noch genauer]])</f>
        <v>Rückstellproben</v>
      </c>
      <c r="I1230" s="14">
        <f t="shared" si="20"/>
        <v>34</v>
      </c>
      <c r="J1230" s="11" t="str">
        <f t="shared" si="21"/>
        <v>Produkte</v>
      </c>
      <c r="K1230" s="11" t="str">
        <f t="shared" si="22"/>
        <v>BUs</v>
      </c>
      <c r="L1230" s="11" t="str">
        <f t="shared" si="23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Rest</v>
      </c>
      <c r="B1231" s="12">
        <f>Eintragen!C1231</f>
        <v>10.4</v>
      </c>
      <c r="C1231" s="13">
        <f>Tabelle1[[#This Row],[Datum]]</f>
        <v>44435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 t="shared" si="20"/>
        <v>34</v>
      </c>
      <c r="J1231" s="11" t="str">
        <f t="shared" si="21"/>
        <v>Produkte</v>
      </c>
      <c r="K1231" s="11" t="str">
        <f t="shared" si="22"/>
        <v>BUs</v>
      </c>
      <c r="L1231" s="11" t="str">
        <f t="shared" si="23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70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Rest</v>
      </c>
      <c r="B1232" s="12">
        <f>Eintragen!C1232</f>
        <v>70</v>
      </c>
      <c r="C1232" s="13">
        <f>Tabelle1[[#This Row],[Datum]]</f>
        <v>44435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 t="shared" si="20"/>
        <v>34</v>
      </c>
      <c r="J1232" s="11" t="str">
        <f t="shared" si="21"/>
        <v>Produkte</v>
      </c>
      <c r="K1232" s="11" t="str">
        <f t="shared" si="22"/>
        <v>BUs</v>
      </c>
      <c r="L1232" s="11" t="str">
        <f t="shared" si="23"/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70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Rest</v>
      </c>
      <c r="B1233" s="12">
        <f>Eintragen!C1233</f>
        <v>8.9</v>
      </c>
      <c r="C1233" s="13">
        <f>Tabelle1[[#This Row],[Datum]]</f>
        <v>44438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Laborproben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Laborprobe</v>
      </c>
      <c r="H1233" s="11" t="str">
        <f>IF(ISBLANK(Tabelle1[[#This Row],[noch genauer]]),"-",Tabelle1[[#This Row],[noch genauer]])</f>
        <v>Laborprobe</v>
      </c>
      <c r="I1233" s="14">
        <f t="shared" si="20"/>
        <v>35</v>
      </c>
      <c r="J1233" s="11" t="str">
        <f t="shared" si="21"/>
        <v>Produkte</v>
      </c>
      <c r="K1233" s="11" t="str">
        <f t="shared" si="22"/>
        <v>BUs</v>
      </c>
      <c r="L1233" s="11" t="str">
        <f t="shared" si="23"/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Laborproben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Rest</v>
      </c>
      <c r="B1234" s="12">
        <f>Eintragen!C1234</f>
        <v>8.9</v>
      </c>
      <c r="C1234" s="13">
        <f>Tabelle1[[#This Row],[Datum]]</f>
        <v>44438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Laborprobe</v>
      </c>
      <c r="H1234" s="11" t="str">
        <f>IF(ISBLANK(Tabelle1[[#This Row],[noch genauer]]),"-",Tabelle1[[#This Row],[noch genauer]])</f>
        <v>Laborprobe</v>
      </c>
      <c r="I1234" s="14">
        <f t="shared" si="20"/>
        <v>35</v>
      </c>
      <c r="J1234" s="11" t="str">
        <f t="shared" si="21"/>
        <v>Produkte</v>
      </c>
      <c r="K1234" s="11" t="str">
        <f t="shared" si="22"/>
        <v>BUs</v>
      </c>
      <c r="L1234" s="11" t="str">
        <f t="shared" si="23"/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70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Rest</v>
      </c>
      <c r="B1235" s="12">
        <f>Eintragen!C1235</f>
        <v>106</v>
      </c>
      <c r="C1235" s="13">
        <f>Tabelle1[[#This Row],[Datum]]</f>
        <v>44438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Laborprobe</v>
      </c>
      <c r="H1235" s="11" t="str">
        <f>IF(ISBLANK(Tabelle1[[#This Row],[noch genauer]]),"-",Tabelle1[[#This Row],[noch genauer]])</f>
        <v>Laborprobe</v>
      </c>
      <c r="I1235" s="14">
        <f t="shared" si="20"/>
        <v>35</v>
      </c>
      <c r="J1235" s="11" t="str">
        <f t="shared" si="21"/>
        <v>Produkte</v>
      </c>
      <c r="K1235" s="11" t="str">
        <f t="shared" si="22"/>
        <v>BUs</v>
      </c>
      <c r="L1235" s="11" t="str">
        <f t="shared" si="23"/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70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Laborproben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 t="shared" si="20"/>
        <v>35</v>
      </c>
      <c r="J1236" s="11" t="str">
        <f t="shared" si="21"/>
        <v>Produkte</v>
      </c>
      <c r="K1236" s="11" t="str">
        <f t="shared" si="22"/>
        <v>BUs</v>
      </c>
      <c r="L1236" s="11" t="str">
        <f t="shared" si="23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Laborproben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Rest</v>
      </c>
      <c r="B1237" s="12">
        <f>Eintragen!C1237</f>
        <v>10</v>
      </c>
      <c r="C1237" s="13">
        <f>Tabelle1[[#This Row],[Datum]]</f>
        <v>44438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 t="shared" si="20"/>
        <v>35</v>
      </c>
      <c r="J1237" s="11" t="str">
        <f t="shared" si="21"/>
        <v>Produkte</v>
      </c>
      <c r="K1237" s="11" t="str">
        <f t="shared" si="22"/>
        <v>BUs</v>
      </c>
      <c r="L1237" s="11" t="str">
        <f t="shared" si="23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Rest</v>
      </c>
      <c r="B1238" s="12">
        <f>Eintragen!C1238</f>
        <v>65</v>
      </c>
      <c r="C1238" s="13">
        <f>Tabelle1[[#This Row],[Datum]]</f>
        <v>44438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 t="shared" si="20"/>
        <v>35</v>
      </c>
      <c r="J1238" s="11" t="str">
        <f t="shared" si="21"/>
        <v>Produkte</v>
      </c>
      <c r="K1238" s="11" t="str">
        <f t="shared" si="22"/>
        <v>BUs</v>
      </c>
      <c r="L1238" s="11" t="str">
        <f t="shared" si="23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Rest</v>
      </c>
      <c r="B1239" s="12">
        <f>Eintragen!C1239</f>
        <v>10</v>
      </c>
      <c r="C1239" s="13">
        <f>Tabelle1[[#This Row],[Datum]]</f>
        <v>44439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Sensorik</v>
      </c>
      <c r="H1239" s="11" t="str">
        <f>IF(ISBLANK(Tabelle1[[#This Row],[noch genauer]]),"-",Tabelle1[[#This Row],[noch genauer]])</f>
        <v>Sensorik</v>
      </c>
      <c r="I1239" s="14">
        <f t="shared" si="20"/>
        <v>35</v>
      </c>
      <c r="J1239" s="11" t="str">
        <f t="shared" si="21"/>
        <v>Produkte</v>
      </c>
      <c r="K1239" s="11" t="str">
        <f t="shared" si="22"/>
        <v>BUs</v>
      </c>
      <c r="L1239" s="11" t="str">
        <f t="shared" si="23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Rest</v>
      </c>
      <c r="B1240" s="12">
        <f>Eintragen!C1240</f>
        <v>3.2</v>
      </c>
      <c r="C1240" s="13">
        <f>Tabelle1[[#This Row],[Datum]]</f>
        <v>44439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 t="shared" si="20"/>
        <v>35</v>
      </c>
      <c r="J1240" s="11" t="str">
        <f t="shared" si="21"/>
        <v>Produkte</v>
      </c>
      <c r="K1240" s="11" t="str">
        <f t="shared" si="22"/>
        <v>BUs</v>
      </c>
      <c r="L1240" s="11" t="str">
        <f t="shared" si="23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Rest</v>
      </c>
      <c r="B1241" s="12">
        <f>Eintragen!C1241</f>
        <v>3.2</v>
      </c>
      <c r="C1241" s="13">
        <f>Tabelle1[[#This Row],[Datum]]</f>
        <v>44439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Laborprobe</v>
      </c>
      <c r="H1241" s="11" t="str">
        <f>IF(ISBLANK(Tabelle1[[#This Row],[noch genauer]]),"-",Tabelle1[[#This Row],[noch genauer]])</f>
        <v>Laborprobe</v>
      </c>
      <c r="I1241" s="14">
        <f t="shared" si="20"/>
        <v>35</v>
      </c>
      <c r="J1241" s="11" t="str">
        <f t="shared" si="21"/>
        <v>Produkte</v>
      </c>
      <c r="K1241" s="11" t="str">
        <f t="shared" si="22"/>
        <v>BUs</v>
      </c>
      <c r="L1241" s="11" t="str">
        <f t="shared" si="23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70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Rest</v>
      </c>
      <c r="B1242" s="12">
        <f>Eintragen!C1242</f>
        <v>60</v>
      </c>
      <c r="C1242" s="13">
        <f>Tabelle1[[#This Row],[Datum]]</f>
        <v>44439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Rückstellproben</v>
      </c>
      <c r="H1242" s="11" t="str">
        <f>IF(ISBLANK(Tabelle1[[#This Row],[noch genauer]]),"-",Tabelle1[[#This Row],[noch genauer]])</f>
        <v>Rückstellproben</v>
      </c>
      <c r="I1242" s="14">
        <f t="shared" si="20"/>
        <v>35</v>
      </c>
      <c r="J1242" s="11" t="str">
        <f t="shared" si="21"/>
        <v>Produkte</v>
      </c>
      <c r="K1242" s="11" t="str">
        <f t="shared" si="22"/>
        <v>BUs</v>
      </c>
      <c r="L1242" s="11" t="str">
        <f t="shared" si="23"/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70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Rest</v>
      </c>
      <c r="B1243" s="12">
        <f>Eintragen!C1243</f>
        <v>2</v>
      </c>
      <c r="C1243" s="13">
        <f>Tabelle1[[#This Row],[Datum]]</f>
        <v>44440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Sensorik</v>
      </c>
      <c r="H1243" s="11" t="str">
        <f>IF(ISBLANK(Tabelle1[[#This Row],[noch genauer]]),"-",Tabelle1[[#This Row],[noch genauer]])</f>
        <v>Sensorik</v>
      </c>
      <c r="I1243" s="14">
        <f t="shared" si="20"/>
        <v>35</v>
      </c>
      <c r="J1243" s="11" t="str">
        <f t="shared" si="21"/>
        <v>Produkte</v>
      </c>
      <c r="K1243" s="11" t="str">
        <f t="shared" si="22"/>
        <v>BUs</v>
      </c>
      <c r="L1243" s="11" t="str">
        <f t="shared" si="23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70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Rest</v>
      </c>
      <c r="B1244" s="12">
        <f>Eintragen!C1244</f>
        <v>26</v>
      </c>
      <c r="C1244" s="13">
        <f>Tabelle1[[#This Row],[Datum]]</f>
        <v>44440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4" s="14" t="str">
        <f>IFERROR(VLOOKUP(Tabelle3[[#This Row],[Artikelnr.]],Artikel!A:C,3,FALSE),Tabelle3[[#This Row],[Artikelnr.]])</f>
        <v>Laborproben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Einwaage Labor</v>
      </c>
      <c r="H1244" s="11" t="str">
        <f>IF(ISBLANK(Tabelle1[[#This Row],[noch genauer]]),"-",Tabelle1[[#This Row],[noch genauer]])</f>
        <v>Einwaage Labor</v>
      </c>
      <c r="I1244" s="14">
        <f t="shared" si="20"/>
        <v>35</v>
      </c>
      <c r="J1244" s="11" t="str">
        <f t="shared" si="21"/>
        <v>Produkte</v>
      </c>
      <c r="K1244" s="11" t="str">
        <f t="shared" si="22"/>
        <v>BUs</v>
      </c>
      <c r="L1244" s="11" t="str">
        <f t="shared" si="23"/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Laborproben</v>
      </c>
      <c r="P1244" s="15">
        <f>Eintragen!D1244</f>
        <v>70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Rest</v>
      </c>
      <c r="B1245" s="12">
        <f>Eintragen!C1245</f>
        <v>58</v>
      </c>
      <c r="C1245" s="13">
        <f>Tabelle1[[#This Row],[Datum]]</f>
        <v>44440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Laborprobe</v>
      </c>
      <c r="H1245" s="11" t="str">
        <f>IF(ISBLANK(Tabelle1[[#This Row],[noch genauer]]),"-",Tabelle1[[#This Row],[noch genauer]])</f>
        <v>Laborprobe</v>
      </c>
      <c r="I1245" s="14">
        <f t="shared" si="20"/>
        <v>35</v>
      </c>
      <c r="J1245" s="11" t="str">
        <f t="shared" si="21"/>
        <v>Produkte</v>
      </c>
      <c r="K1245" s="11" t="str">
        <f t="shared" si="22"/>
        <v>BUs</v>
      </c>
      <c r="L1245" s="11" t="str">
        <f t="shared" si="23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Rest</v>
      </c>
      <c r="B1246" s="12">
        <f>Eintragen!C1246</f>
        <v>44</v>
      </c>
      <c r="C1246" s="13">
        <f>Tabelle1[[#This Row],[Datum]]</f>
        <v>44440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Rückstellproben</v>
      </c>
      <c r="H1246" s="11" t="str">
        <f>IF(ISBLANK(Tabelle1[[#This Row],[noch genauer]]),"-",Tabelle1[[#This Row],[noch genauer]])</f>
        <v>Rückstellproben</v>
      </c>
      <c r="I1246" s="14">
        <f t="shared" si="20"/>
        <v>35</v>
      </c>
      <c r="J1246" s="11" t="str">
        <f t="shared" si="21"/>
        <v>Produkte</v>
      </c>
      <c r="K1246" s="11" t="str">
        <f t="shared" si="22"/>
        <v>BUs</v>
      </c>
      <c r="L1246" s="11" t="str">
        <f t="shared" si="23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Rest</v>
      </c>
      <c r="B1247" s="12">
        <f>Eintragen!C1247</f>
        <v>130</v>
      </c>
      <c r="C1247" s="13">
        <f>Tabelle1[[#This Row],[Datum]]</f>
        <v>44440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Rückstellproben</v>
      </c>
      <c r="H1247" s="11" t="str">
        <f>IF(ISBLANK(Tabelle1[[#This Row],[noch genauer]]),"-",Tabelle1[[#This Row],[noch genauer]])</f>
        <v>Rückstellproben</v>
      </c>
      <c r="I1247" s="14">
        <f t="shared" si="20"/>
        <v>35</v>
      </c>
      <c r="J1247" s="11" t="str">
        <f t="shared" si="21"/>
        <v>Produkte</v>
      </c>
      <c r="K1247" s="11" t="str">
        <f t="shared" si="22"/>
        <v>BUs</v>
      </c>
      <c r="L1247" s="11" t="str">
        <f t="shared" si="23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70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Rest</v>
      </c>
      <c r="B1248" s="12">
        <f>Eintragen!C1248</f>
        <v>10</v>
      </c>
      <c r="C1248" s="13">
        <f>Tabelle1[[#This Row],[Datum]]</f>
        <v>44441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Laborprobe</v>
      </c>
      <c r="H1248" s="11" t="str">
        <f>IF(ISBLANK(Tabelle1[[#This Row],[noch genauer]]),"-",Tabelle1[[#This Row],[noch genauer]])</f>
        <v>Laborprobe</v>
      </c>
      <c r="I1248" s="14">
        <f t="shared" si="20"/>
        <v>35</v>
      </c>
      <c r="J1248" s="11" t="str">
        <f t="shared" si="21"/>
        <v>Produkte</v>
      </c>
      <c r="K1248" s="11" t="str">
        <f t="shared" si="22"/>
        <v>BUs</v>
      </c>
      <c r="L1248" s="11" t="str">
        <f t="shared" si="23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Eintragen!C1249</f>
        <v>4.5</v>
      </c>
      <c r="C1249" s="13">
        <f>Tabelle1[[#This Row],[Datum]]</f>
        <v>44442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 t="shared" si="20"/>
        <v>35</v>
      </c>
      <c r="J1249" s="11" t="str">
        <f t="shared" si="21"/>
        <v>Produkte</v>
      </c>
      <c r="K1249" s="11" t="str">
        <f t="shared" si="22"/>
        <v>BUs</v>
      </c>
      <c r="L1249" s="11" t="str">
        <f t="shared" si="23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Eintragen!C1250</f>
        <v>20</v>
      </c>
      <c r="C1250" s="13">
        <f>Tabelle1[[#This Row],[Datum]]</f>
        <v>44442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Sensorik</v>
      </c>
      <c r="H1250" s="11" t="str">
        <f>IF(ISBLANK(Tabelle1[[#This Row],[noch genauer]]),"-",Tabelle1[[#This Row],[noch genauer]])</f>
        <v>Sensorik</v>
      </c>
      <c r="I1250" s="14">
        <f t="shared" si="20"/>
        <v>35</v>
      </c>
      <c r="J1250" s="11" t="str">
        <f t="shared" si="21"/>
        <v>Produkte</v>
      </c>
      <c r="K1250" s="11" t="str">
        <f t="shared" si="22"/>
        <v>BUs</v>
      </c>
      <c r="L1250" s="11" t="str">
        <f t="shared" si="23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Rest</v>
      </c>
      <c r="B1251" s="12">
        <f>Eintragen!C1251</f>
        <v>74</v>
      </c>
      <c r="C1251" s="13">
        <f>Tabelle1[[#This Row],[Datum]]</f>
        <v>44442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Laborproben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Einwaage Labor</v>
      </c>
      <c r="H1251" s="11" t="str">
        <f>IF(ISBLANK(Tabelle1[[#This Row],[noch genauer]]),"-",Tabelle1[[#This Row],[noch genauer]])</f>
        <v>Einwaage Labor</v>
      </c>
      <c r="I1251" s="14">
        <f t="shared" si="20"/>
        <v>35</v>
      </c>
      <c r="J1251" s="11" t="str">
        <f t="shared" si="21"/>
        <v>Produkte</v>
      </c>
      <c r="K1251" s="11" t="str">
        <f t="shared" si="22"/>
        <v>BUs</v>
      </c>
      <c r="L1251" s="11" t="str">
        <f t="shared" si="23"/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Laborproben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Rest</v>
      </c>
      <c r="B1252" s="12">
        <f>Eintragen!C1252</f>
        <v>50</v>
      </c>
      <c r="C1252" s="13">
        <f>Tabelle1[[#This Row],[Datum]]</f>
        <v>44442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Laborprobe</v>
      </c>
      <c r="H1252" s="11" t="str">
        <f>IF(ISBLANK(Tabelle1[[#This Row],[noch genauer]]),"-",Tabelle1[[#This Row],[noch genauer]])</f>
        <v>Laborprobe</v>
      </c>
      <c r="I1252" s="14">
        <f t="shared" si="20"/>
        <v>35</v>
      </c>
      <c r="J1252" s="11" t="str">
        <f t="shared" si="21"/>
        <v>Produkte</v>
      </c>
      <c r="K1252" s="11" t="str">
        <f t="shared" si="22"/>
        <v>BUs</v>
      </c>
      <c r="L1252" s="11" t="str">
        <f t="shared" si="23"/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Rest</v>
      </c>
      <c r="B1253" s="12">
        <f>Eintragen!C1253</f>
        <v>150</v>
      </c>
      <c r="C1253" s="13">
        <f>Tabelle1[[#This Row],[Datum]]</f>
        <v>44442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Laborprobe</v>
      </c>
      <c r="H1253" s="11" t="str">
        <f>IF(ISBLANK(Tabelle1[[#This Row],[noch genauer]]),"-",Tabelle1[[#This Row],[noch genauer]])</f>
        <v>Laborprobe</v>
      </c>
      <c r="I1253" s="14">
        <f t="shared" si="20"/>
        <v>35</v>
      </c>
      <c r="J1253" s="11" t="str">
        <f t="shared" si="21"/>
        <v>Produkte</v>
      </c>
      <c r="K1253" s="11" t="str">
        <f t="shared" si="22"/>
        <v>BUs</v>
      </c>
      <c r="L1253" s="11" t="str">
        <f t="shared" si="23"/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Rest</v>
      </c>
      <c r="B1254" s="12">
        <f>Eintragen!C1254</f>
        <v>77</v>
      </c>
      <c r="C1254" s="13">
        <f>Tabelle1[[#This Row],[Datum]]</f>
        <v>44442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Rückstellproben</v>
      </c>
      <c r="H1254" s="11" t="str">
        <f>IF(ISBLANK(Tabelle1[[#This Row],[noch genauer]]),"-",Tabelle1[[#This Row],[noch genauer]])</f>
        <v>Rückstellproben</v>
      </c>
      <c r="I1254" s="14">
        <f t="shared" si="20"/>
        <v>35</v>
      </c>
      <c r="J1254" s="11" t="str">
        <f t="shared" si="21"/>
        <v>Produkte</v>
      </c>
      <c r="K1254" s="11" t="str">
        <f t="shared" si="22"/>
        <v>BUs</v>
      </c>
      <c r="L1254" s="11" t="str">
        <f t="shared" si="23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Rest</v>
      </c>
      <c r="B1255" s="12">
        <f>Eintragen!C1255</f>
        <v>31.5</v>
      </c>
      <c r="C1255" s="13">
        <f>Tabelle1[[#This Row],[Datum]]</f>
        <v>44447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Einwaage Labor</v>
      </c>
      <c r="H1255" s="11" t="str">
        <f>IF(ISBLANK(Tabelle1[[#This Row],[noch genauer]]),"-",Tabelle1[[#This Row],[noch genauer]])</f>
        <v>Einwaage Labor</v>
      </c>
      <c r="I1255" s="14">
        <f t="shared" si="20"/>
        <v>36</v>
      </c>
      <c r="J1255" s="11" t="str">
        <f t="shared" si="21"/>
        <v>Produkte</v>
      </c>
      <c r="K1255" s="11" t="str">
        <f t="shared" si="22"/>
        <v>BUs</v>
      </c>
      <c r="L1255" s="11" t="str">
        <f t="shared" si="23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Rest</v>
      </c>
      <c r="B1256" s="12">
        <f>Eintragen!C1256</f>
        <v>8</v>
      </c>
      <c r="C1256" s="13">
        <f>Tabelle1[[#This Row],[Datum]]</f>
        <v>44447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Einwaage Labor</v>
      </c>
      <c r="H1256" s="11" t="str">
        <f>IF(ISBLANK(Tabelle1[[#This Row],[noch genauer]]),"-",Tabelle1[[#This Row],[noch genauer]])</f>
        <v>Einwaage Labor</v>
      </c>
      <c r="I1256" s="14">
        <f t="shared" si="20"/>
        <v>36</v>
      </c>
      <c r="J1256" s="11" t="str">
        <f t="shared" si="21"/>
        <v>Produkte</v>
      </c>
      <c r="K1256" s="11" t="str">
        <f t="shared" si="22"/>
        <v>BUs</v>
      </c>
      <c r="L1256" s="11" t="str">
        <f t="shared" si="23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70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Rest</v>
      </c>
      <c r="B1257" s="12">
        <f>Eintragen!C1257</f>
        <v>10</v>
      </c>
      <c r="C1257" s="13">
        <f>Tabelle1[[#This Row],[Datum]]</f>
        <v>44447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Einwaage Labor</v>
      </c>
      <c r="H1257" s="11" t="str">
        <f>IF(ISBLANK(Tabelle1[[#This Row],[noch genauer]]),"-",Tabelle1[[#This Row],[noch genauer]])</f>
        <v>Einwaage Labor</v>
      </c>
      <c r="I1257" s="14">
        <f t="shared" si="20"/>
        <v>36</v>
      </c>
      <c r="J1257" s="11" t="str">
        <f t="shared" si="21"/>
        <v>Produkte</v>
      </c>
      <c r="K1257" s="11" t="str">
        <f t="shared" si="22"/>
        <v>BUs</v>
      </c>
      <c r="L1257" s="11" t="str">
        <f t="shared" si="23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Rest</v>
      </c>
      <c r="B1258" s="12">
        <f>Eintragen!C1258</f>
        <v>42</v>
      </c>
      <c r="C1258" s="13">
        <f>Tabelle1[[#This Row],[Datum]]</f>
        <v>44447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 t="shared" si="20"/>
        <v>36</v>
      </c>
      <c r="J1258" s="11" t="str">
        <f t="shared" si="21"/>
        <v>Produkte</v>
      </c>
      <c r="K1258" s="11" t="str">
        <f t="shared" si="22"/>
        <v>BUs</v>
      </c>
      <c r="L1258" s="11" t="str">
        <f t="shared" si="23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Rest</v>
      </c>
      <c r="B1259" s="12">
        <f>Eintragen!C1259</f>
        <v>60</v>
      </c>
      <c r="C1259" s="13">
        <f>Tabelle1[[#This Row],[Datum]]</f>
        <v>44447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Laborproben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Laborprobe</v>
      </c>
      <c r="H1259" s="11" t="str">
        <f>IF(ISBLANK(Tabelle1[[#This Row],[noch genauer]]),"-",Tabelle1[[#This Row],[noch genauer]])</f>
        <v>Laborprobe</v>
      </c>
      <c r="I1259" s="14">
        <f t="shared" si="20"/>
        <v>36</v>
      </c>
      <c r="J1259" s="11" t="str">
        <f t="shared" si="21"/>
        <v>Produkte</v>
      </c>
      <c r="K1259" s="11" t="str">
        <f t="shared" si="22"/>
        <v>BUs</v>
      </c>
      <c r="L1259" s="11" t="str">
        <f t="shared" si="23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Laborproben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Rest</v>
      </c>
      <c r="B1260" s="12">
        <f>Eintragen!C1260</f>
        <v>25</v>
      </c>
      <c r="C1260" s="13">
        <f>Tabelle1[[#This Row],[Datum]]</f>
        <v>44448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 t="shared" si="20"/>
        <v>36</v>
      </c>
      <c r="J1260" s="11" t="str">
        <f t="shared" si="21"/>
        <v>Produkte</v>
      </c>
      <c r="K1260" s="11" t="str">
        <f t="shared" si="22"/>
        <v>BUs</v>
      </c>
      <c r="L1260" s="11" t="str">
        <f t="shared" si="23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Rest</v>
      </c>
      <c r="B1261" s="12">
        <f>Eintragen!C1261</f>
        <v>7.2</v>
      </c>
      <c r="C1261" s="13">
        <f>Tabelle1[[#This Row],[Datum]]</f>
        <v>44449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Einwaage Labor</v>
      </c>
      <c r="H1261" s="11" t="str">
        <f>IF(ISBLANK(Tabelle1[[#This Row],[noch genauer]]),"-",Tabelle1[[#This Row],[noch genauer]])</f>
        <v>Einwaage Labor</v>
      </c>
      <c r="I1261" s="14">
        <f t="shared" si="20"/>
        <v>36</v>
      </c>
      <c r="J1261" s="11" t="str">
        <f t="shared" si="21"/>
        <v>Produkte</v>
      </c>
      <c r="K1261" s="11" t="str">
        <f t="shared" si="22"/>
        <v>BUs</v>
      </c>
      <c r="L1261" s="11" t="str">
        <f t="shared" si="23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Rest</v>
      </c>
      <c r="B1262" s="12">
        <f>Eintragen!C1262</f>
        <v>135.80000000000001</v>
      </c>
      <c r="C1262" s="13">
        <f>Tabelle1[[#This Row],[Datum]]</f>
        <v>44449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Laborprobe</v>
      </c>
      <c r="H1262" s="11" t="str">
        <f>IF(ISBLANK(Tabelle1[[#This Row],[noch genauer]]),"-",Tabelle1[[#This Row],[noch genauer]])</f>
        <v>Laborprobe</v>
      </c>
      <c r="I1262" s="14">
        <f t="shared" si="20"/>
        <v>36</v>
      </c>
      <c r="J1262" s="11" t="str">
        <f t="shared" si="21"/>
        <v>Produkte</v>
      </c>
      <c r="K1262" s="11" t="str">
        <f t="shared" si="22"/>
        <v>BUs</v>
      </c>
      <c r="L1262" s="11" t="str">
        <f t="shared" si="23"/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Rest</v>
      </c>
      <c r="B1263" s="12">
        <f>Eintragen!C1263</f>
        <v>175.5</v>
      </c>
      <c r="C1263" s="13">
        <f>Tabelle1[[#This Row],[Datum]]</f>
        <v>44449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Rückstellproben</v>
      </c>
      <c r="H1263" s="11" t="str">
        <f>IF(ISBLANK(Tabelle1[[#This Row],[noch genauer]]),"-",Tabelle1[[#This Row],[noch genauer]])</f>
        <v>Rückstellproben</v>
      </c>
      <c r="I1263" s="14">
        <f t="shared" si="20"/>
        <v>36</v>
      </c>
      <c r="J1263" s="11" t="str">
        <f t="shared" si="21"/>
        <v>Produkte</v>
      </c>
      <c r="K1263" s="11" t="str">
        <f t="shared" si="22"/>
        <v>BUs</v>
      </c>
      <c r="L1263" s="11" t="str">
        <f t="shared" si="23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Rest</v>
      </c>
      <c r="B1264" s="12">
        <f>Eintragen!C1264</f>
        <v>5.3</v>
      </c>
      <c r="C1264" s="13">
        <f>Tabelle1[[#This Row],[Datum]]</f>
        <v>44452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Einwaage Labor</v>
      </c>
      <c r="H1264" s="11" t="str">
        <f>IF(ISBLANK(Tabelle1[[#This Row],[noch genauer]]),"-",Tabelle1[[#This Row],[noch genauer]])</f>
        <v>Einwaage Labor</v>
      </c>
      <c r="I1264" s="14">
        <f t="shared" si="20"/>
        <v>37</v>
      </c>
      <c r="J1264" s="11" t="str">
        <f t="shared" si="21"/>
        <v>Produkte</v>
      </c>
      <c r="K1264" s="11" t="str">
        <f t="shared" si="22"/>
        <v>BUs</v>
      </c>
      <c r="L1264" s="11" t="str">
        <f t="shared" si="23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Rest</v>
      </c>
      <c r="B1265" s="12">
        <f>Eintragen!C1265</f>
        <v>7.8</v>
      </c>
      <c r="C1265" s="13">
        <f>Tabelle1[[#This Row],[Datum]]</f>
        <v>44452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Einwaage Labor</v>
      </c>
      <c r="H1265" s="11" t="str">
        <f>IF(ISBLANK(Tabelle1[[#This Row],[noch genauer]]),"-",Tabelle1[[#This Row],[noch genauer]])</f>
        <v>Einwaage Labor</v>
      </c>
      <c r="I1265" s="14">
        <f t="shared" si="20"/>
        <v>37</v>
      </c>
      <c r="J1265" s="11" t="str">
        <f t="shared" si="21"/>
        <v>Produkte</v>
      </c>
      <c r="K1265" s="11" t="str">
        <f t="shared" si="22"/>
        <v>BUs</v>
      </c>
      <c r="L1265" s="11" t="str">
        <f t="shared" si="23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Rest</v>
      </c>
      <c r="B1266" s="12">
        <f>Eintragen!C1266</f>
        <v>13.5</v>
      </c>
      <c r="C1266" s="13">
        <f>Tabelle1[[#This Row],[Datum]]</f>
        <v>44452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Einwaage Labor</v>
      </c>
      <c r="H1266" s="11" t="str">
        <f>IF(ISBLANK(Tabelle1[[#This Row],[noch genauer]]),"-",Tabelle1[[#This Row],[noch genauer]])</f>
        <v>Einwaage Labor</v>
      </c>
      <c r="I1266" s="14">
        <f t="shared" si="20"/>
        <v>37</v>
      </c>
      <c r="J1266" s="11" t="str">
        <f t="shared" si="21"/>
        <v>Produkte</v>
      </c>
      <c r="K1266" s="11" t="str">
        <f t="shared" si="22"/>
        <v>BUs</v>
      </c>
      <c r="L1266" s="11" t="str">
        <f t="shared" si="23"/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20</v>
      </c>
      <c r="C1267" s="13">
        <f>Tabelle1[[#This Row],[Datum]]</f>
        <v>44452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Laborprobe</v>
      </c>
      <c r="H1267" s="11" t="str">
        <f>IF(ISBLANK(Tabelle1[[#This Row],[noch genauer]]),"-",Tabelle1[[#This Row],[noch genauer]])</f>
        <v>Laborprobe</v>
      </c>
      <c r="I1267" s="14">
        <f t="shared" si="20"/>
        <v>37</v>
      </c>
      <c r="J1267" s="11" t="str">
        <f t="shared" si="21"/>
        <v>Produkte</v>
      </c>
      <c r="K1267" s="11" t="str">
        <f t="shared" si="22"/>
        <v>BUs</v>
      </c>
      <c r="L1267" s="11" t="str">
        <f t="shared" si="23"/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70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Rest</v>
      </c>
      <c r="B1268" s="12">
        <f>Eintragen!C1268</f>
        <v>32.5</v>
      </c>
      <c r="C1268" s="13">
        <f>Tabelle1[[#This Row],[Datum]]</f>
        <v>44452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 t="shared" si="20"/>
        <v>37</v>
      </c>
      <c r="J1268" s="11" t="str">
        <f t="shared" si="21"/>
        <v>Produkte</v>
      </c>
      <c r="K1268" s="11" t="str">
        <f t="shared" si="22"/>
        <v>BUs</v>
      </c>
      <c r="L1268" s="11" t="str">
        <f t="shared" si="23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Rest</v>
      </c>
      <c r="B1269" s="12">
        <f>Eintragen!C1269</f>
        <v>66</v>
      </c>
      <c r="C1269" s="13">
        <f>Tabelle1[[#This Row],[Datum]]</f>
        <v>44452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Laborprobe</v>
      </c>
      <c r="H1269" s="11" t="str">
        <f>IF(ISBLANK(Tabelle1[[#This Row],[noch genauer]]),"-",Tabelle1[[#This Row],[noch genauer]])</f>
        <v>Laborprobe</v>
      </c>
      <c r="I1269" s="14">
        <f t="shared" si="20"/>
        <v>37</v>
      </c>
      <c r="J1269" s="11" t="str">
        <f t="shared" si="21"/>
        <v>Produkte</v>
      </c>
      <c r="K1269" s="11" t="str">
        <f t="shared" si="22"/>
        <v>BUs</v>
      </c>
      <c r="L1269" s="11" t="str">
        <f t="shared" si="23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Rest</v>
      </c>
      <c r="B1270" s="12">
        <f>Eintragen!C1270</f>
        <v>128</v>
      </c>
      <c r="C1270" s="13">
        <f>Tabelle1[[#This Row],[Datum]]</f>
        <v>44452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Rückstellproben</v>
      </c>
      <c r="H1270" s="11" t="str">
        <f>IF(ISBLANK(Tabelle1[[#This Row],[noch genauer]]),"-",Tabelle1[[#This Row],[noch genauer]])</f>
        <v>Rückstellproben</v>
      </c>
      <c r="I1270" s="14">
        <f t="shared" si="20"/>
        <v>37</v>
      </c>
      <c r="J1270" s="11" t="str">
        <f t="shared" si="21"/>
        <v>Produkte</v>
      </c>
      <c r="K1270" s="11" t="str">
        <f t="shared" si="22"/>
        <v>BUs</v>
      </c>
      <c r="L1270" s="11" t="str">
        <f t="shared" si="23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Rest</v>
      </c>
      <c r="B1271" s="12">
        <f>Eintragen!C1271</f>
        <v>5.9</v>
      </c>
      <c r="C1271" s="13">
        <f>Tabelle1[[#This Row],[Datum]]</f>
        <v>44453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Einwaage Labor</v>
      </c>
      <c r="H1271" s="11" t="str">
        <f>IF(ISBLANK(Tabelle1[[#This Row],[noch genauer]]),"-",Tabelle1[[#This Row],[noch genauer]])</f>
        <v>Einwaage Labor</v>
      </c>
      <c r="I1271" s="14">
        <f t="shared" si="20"/>
        <v>37</v>
      </c>
      <c r="J1271" s="11" t="str">
        <f t="shared" si="21"/>
        <v>Produkte</v>
      </c>
      <c r="K1271" s="11" t="str">
        <f t="shared" si="22"/>
        <v>BUs</v>
      </c>
      <c r="L1271" s="11" t="str">
        <f t="shared" si="23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70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Rest</v>
      </c>
      <c r="B1272" s="12">
        <f>Eintragen!C1272</f>
        <v>5.9</v>
      </c>
      <c r="C1272" s="13">
        <f>Tabelle1[[#This Row],[Datum]]</f>
        <v>44454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Laborproben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Sensorik</v>
      </c>
      <c r="H1272" s="11" t="str">
        <f>IF(ISBLANK(Tabelle1[[#This Row],[noch genauer]]),"-",Tabelle1[[#This Row],[noch genauer]])</f>
        <v>Sensorik</v>
      </c>
      <c r="I1272" s="14">
        <f t="shared" si="20"/>
        <v>37</v>
      </c>
      <c r="J1272" s="11" t="str">
        <f t="shared" si="21"/>
        <v>Produkte</v>
      </c>
      <c r="K1272" s="11" t="str">
        <f t="shared" si="22"/>
        <v>BUs</v>
      </c>
      <c r="L1272" s="11" t="str">
        <f t="shared" si="23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Laborproben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Rest</v>
      </c>
      <c r="B1273" s="12">
        <f>Eintragen!C1273</f>
        <v>39</v>
      </c>
      <c r="C1273" s="13">
        <f>Tabelle1[[#This Row],[Datum]]</f>
        <v>44454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3" s="14" t="str">
        <f>IFERROR(VLOOKUP(Tabelle3[[#This Row],[Artikelnr.]],Artikel!A:C,3,FALSE),Tabelle3[[#This Row],[Artikelnr.]])</f>
        <v>Laborproben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 t="shared" si="20"/>
        <v>37</v>
      </c>
      <c r="J1273" s="11" t="str">
        <f t="shared" si="21"/>
        <v>Produkte</v>
      </c>
      <c r="K1273" s="11" t="str">
        <f t="shared" si="22"/>
        <v>BUs</v>
      </c>
      <c r="L1273" s="11" t="str">
        <f t="shared" si="23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Laborproben</v>
      </c>
      <c r="P1273" s="15">
        <f>Eintragen!D1273</f>
        <v>70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58</v>
      </c>
      <c r="C1274" s="13">
        <f>Tabelle1[[#This Row],[Datum]]</f>
        <v>44454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Laborproben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Laborprobe</v>
      </c>
      <c r="H1274" s="11" t="str">
        <f>IF(ISBLANK(Tabelle1[[#This Row],[noch genauer]]),"-",Tabelle1[[#This Row],[noch genauer]])</f>
        <v>Laborprobe</v>
      </c>
      <c r="I1274" s="14">
        <f t="shared" si="20"/>
        <v>37</v>
      </c>
      <c r="J1274" s="11" t="str">
        <f t="shared" si="21"/>
        <v>Produkte</v>
      </c>
      <c r="K1274" s="11" t="str">
        <f t="shared" si="22"/>
        <v>BUs</v>
      </c>
      <c r="L1274" s="11" t="str">
        <f t="shared" si="23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Laborproben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78.900000000000006</v>
      </c>
      <c r="C1275" s="13">
        <f>Tabelle1[[#This Row],[Datum]]</f>
        <v>44454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Laborproben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Laborprobe</v>
      </c>
      <c r="H1275" s="11" t="str">
        <f>IF(ISBLANK(Tabelle1[[#This Row],[noch genauer]]),"-",Tabelle1[[#This Row],[noch genauer]])</f>
        <v>Laborprobe</v>
      </c>
      <c r="I1275" s="14">
        <f t="shared" si="20"/>
        <v>37</v>
      </c>
      <c r="J1275" s="11" t="str">
        <f t="shared" si="21"/>
        <v>Produkte</v>
      </c>
      <c r="K1275" s="11" t="str">
        <f t="shared" si="22"/>
        <v>BUs</v>
      </c>
      <c r="L1275" s="11" t="str">
        <f t="shared" si="23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Laborproben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20</v>
      </c>
      <c r="C1276" s="13">
        <f>Tabelle1[[#This Row],[Datum]]</f>
        <v>44454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6" s="14" t="str">
        <f>IFERROR(VLOOKUP(Tabelle3[[#This Row],[Artikelnr.]],Artikel!A:C,3,FALSE),Tabelle3[[#This Row],[Artikelnr.]])</f>
        <v>Laborproben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Laborprobe</v>
      </c>
      <c r="H1276" s="11" t="str">
        <f>IF(ISBLANK(Tabelle1[[#This Row],[noch genauer]]),"-",Tabelle1[[#This Row],[noch genauer]])</f>
        <v>Laborprobe</v>
      </c>
      <c r="I1276" s="14">
        <f t="shared" si="20"/>
        <v>37</v>
      </c>
      <c r="J1276" s="11" t="str">
        <f t="shared" si="21"/>
        <v>Produkte</v>
      </c>
      <c r="K1276" s="11" t="str">
        <f t="shared" si="22"/>
        <v>BUs</v>
      </c>
      <c r="L1276" s="11" t="str">
        <f t="shared" si="23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Laborproben</v>
      </c>
      <c r="P1276" s="15">
        <f>Eintragen!D1276</f>
        <v>70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7</v>
      </c>
      <c r="C1277" s="13">
        <f>Tabelle1[[#This Row],[Datum]]</f>
        <v>44454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Laborproben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Sensorik</v>
      </c>
      <c r="I1277" s="14">
        <f t="shared" si="20"/>
        <v>37</v>
      </c>
      <c r="J1277" s="11" t="str">
        <f t="shared" si="21"/>
        <v>Produkte</v>
      </c>
      <c r="K1277" s="11" t="str">
        <f t="shared" si="22"/>
        <v>BUs</v>
      </c>
      <c r="L1277" s="11" t="str">
        <f t="shared" si="23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Laborproben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Rest</v>
      </c>
      <c r="B1278" s="12">
        <f>Eintragen!C1278</f>
        <v>11</v>
      </c>
      <c r="C1278" s="13">
        <f>Tabelle1[[#This Row],[Datum]]</f>
        <v>44455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Laborprobe</v>
      </c>
      <c r="I1278" s="14">
        <f t="shared" si="20"/>
        <v>37</v>
      </c>
      <c r="J1278" s="11" t="str">
        <f t="shared" si="21"/>
        <v>Produkte</v>
      </c>
      <c r="K1278" s="11" t="str">
        <f t="shared" si="22"/>
        <v>BUs</v>
      </c>
      <c r="L1278" s="11" t="str">
        <f t="shared" si="23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Rest</v>
      </c>
      <c r="B1279" s="12">
        <f>Eintragen!C1279</f>
        <v>56</v>
      </c>
      <c r="C1279" s="13">
        <f>Tabelle1[[#This Row],[Datum]]</f>
        <v>44455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9" s="14" t="str">
        <f>IFERROR(VLOOKUP(Tabelle3[[#This Row],[Artikelnr.]],Artikel!A:C,3,FALSE),Tabelle3[[#This Row],[Artikelnr.]])</f>
        <v>Laborproben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Laborprobe</v>
      </c>
      <c r="I1279" s="14">
        <f t="shared" si="20"/>
        <v>37</v>
      </c>
      <c r="J1279" s="11" t="str">
        <f t="shared" si="21"/>
        <v>Produkte</v>
      </c>
      <c r="K1279" s="11" t="str">
        <f t="shared" si="22"/>
        <v>BUs</v>
      </c>
      <c r="L1279" s="11" t="str">
        <f t="shared" si="23"/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Laborproben</v>
      </c>
      <c r="P1279" s="15">
        <f>Eintragen!D1279</f>
        <v>70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Rest</v>
      </c>
      <c r="B1280" s="12">
        <f>Eintragen!C1280</f>
        <v>3.4</v>
      </c>
      <c r="C1280" s="13">
        <f>Tabelle1[[#This Row],[Datum]]</f>
        <v>44456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0" s="14" t="str">
        <f>IFERROR(VLOOKUP(Tabelle3[[#This Row],[Artikelnr.]],Artikel!A:C,3,FALSE),Tabelle3[[#This Row],[Artikelnr.]])</f>
        <v>Laborproben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Sensorik</v>
      </c>
      <c r="H1280" s="11" t="str">
        <f>IF(ISBLANK(Tabelle1[[#This Row],[noch genauer]]),"-",Tabelle1[[#This Row],[noch genauer]])</f>
        <v>Sensorik</v>
      </c>
      <c r="I1280" s="14">
        <f t="shared" si="20"/>
        <v>37</v>
      </c>
      <c r="J1280" s="11" t="str">
        <f t="shared" si="21"/>
        <v>Produkte</v>
      </c>
      <c r="K1280" s="11" t="str">
        <f t="shared" si="22"/>
        <v>BUs</v>
      </c>
      <c r="L1280" s="11" t="str">
        <f t="shared" si="23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Laborproben</v>
      </c>
      <c r="P1280" s="15">
        <f>Eintragen!D1280</f>
        <v>70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Rest</v>
      </c>
      <c r="B1281" s="12">
        <f>Eintragen!C1281</f>
        <v>43.7</v>
      </c>
      <c r="C1281" s="13">
        <f>Tabelle1[[#This Row],[Datum]]</f>
        <v>44456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1" s="14" t="str">
        <f>IFERROR(VLOOKUP(Tabelle3[[#This Row],[Artikelnr.]],Artikel!A:C,3,FALSE),Tabelle3[[#This Row],[Artikelnr.]])</f>
        <v>Laborproben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Einwaage Labor</v>
      </c>
      <c r="H1281" s="11" t="str">
        <f>IF(ISBLANK(Tabelle1[[#This Row],[noch genauer]]),"-",Tabelle1[[#This Row],[noch genauer]])</f>
        <v>Einwaage Labor</v>
      </c>
      <c r="I1281" s="14">
        <f t="shared" si="20"/>
        <v>37</v>
      </c>
      <c r="J1281" s="11" t="str">
        <f t="shared" si="21"/>
        <v>Produkte</v>
      </c>
      <c r="K1281" s="11" t="str">
        <f t="shared" si="22"/>
        <v>BUs</v>
      </c>
      <c r="L1281" s="11" t="str">
        <f t="shared" si="23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Laborproben</v>
      </c>
      <c r="P1281" s="15">
        <f>Eintragen!D1281</f>
        <v>70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Rest</v>
      </c>
      <c r="B1282" s="12">
        <f>Eintragen!C1282</f>
        <v>105.5</v>
      </c>
      <c r="C1282" s="13">
        <f>Tabelle1[[#This Row],[Datum]]</f>
        <v>44456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Laborproben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Laborprobe</v>
      </c>
      <c r="H1282" s="11" t="str">
        <f>IF(ISBLANK(Tabelle1[[#This Row],[noch genauer]]),"-",Tabelle1[[#This Row],[noch genauer]])</f>
        <v>Laborprobe</v>
      </c>
      <c r="I1282" s="14">
        <f t="shared" ref="I1282:I1339" si="24">_xlfn.ISOWEEKNUM(C1282)</f>
        <v>37</v>
      </c>
      <c r="J1282" s="11" t="str">
        <f t="shared" ref="J1282:J1339" si="25">"Produkte"</f>
        <v>Produkte</v>
      </c>
      <c r="K1282" s="11" t="str">
        <f t="shared" ref="K1282:K1339" si="26">"BUs"</f>
        <v>BUs</v>
      </c>
      <c r="L1282" s="11" t="str">
        <f t="shared" ref="L1282:L1339" si="27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Laborproben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2</v>
      </c>
      <c r="C1283" s="13">
        <f>Tabelle1[[#This Row],[Datum]]</f>
        <v>44456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Laborproben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Sensorik</v>
      </c>
      <c r="I1283" s="14">
        <f t="shared" si="24"/>
        <v>37</v>
      </c>
      <c r="J1283" s="11" t="str">
        <f t="shared" si="25"/>
        <v>Produkte</v>
      </c>
      <c r="K1283" s="11" t="str">
        <f t="shared" si="26"/>
        <v>BUs</v>
      </c>
      <c r="L1283" s="11" t="str">
        <f t="shared" si="27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Laborproben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</v>
      </c>
      <c r="C1284" s="13">
        <f>Tabelle1[[#This Row],[Datum]]</f>
        <v>44459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Sensorik</v>
      </c>
      <c r="I1284" s="14">
        <f t="shared" si="24"/>
        <v>38</v>
      </c>
      <c r="J1284" s="11" t="str">
        <f t="shared" si="25"/>
        <v>Produkte</v>
      </c>
      <c r="K1284" s="11" t="str">
        <f t="shared" si="26"/>
        <v>BUs</v>
      </c>
      <c r="L1284" s="11" t="str">
        <f t="shared" si="27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70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Eintragen!C1285</f>
        <v>19</v>
      </c>
      <c r="C1285" s="13">
        <f>Tabelle1[[#This Row],[Datum]]</f>
        <v>44459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5" s="14" t="str">
        <f>IFERROR(VLOOKUP(Tabelle3[[#This Row],[Artikelnr.]],Artikel!A:C,3,FALSE),Tabelle3[[#This Row],[Artikelnr.]])</f>
        <v>Laborproben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Laborprobe</v>
      </c>
      <c r="I1285" s="14">
        <f t="shared" si="24"/>
        <v>38</v>
      </c>
      <c r="J1285" s="11" t="str">
        <f t="shared" si="25"/>
        <v>Produkte</v>
      </c>
      <c r="K1285" s="11" t="str">
        <f t="shared" si="26"/>
        <v>BUs</v>
      </c>
      <c r="L1285" s="11" t="str">
        <f t="shared" si="27"/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Laborproben</v>
      </c>
      <c r="P1285" s="15">
        <f>Eintragen!D1285</f>
        <v>70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Rest</v>
      </c>
      <c r="B1286" s="12">
        <f>Eintragen!C1286</f>
        <v>56</v>
      </c>
      <c r="C1286" s="13">
        <f>Tabelle1[[#This Row],[Datum]]</f>
        <v>44459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6" s="14" t="str">
        <f>IFERROR(VLOOKUP(Tabelle3[[#This Row],[Artikelnr.]],Artikel!A:C,3,FALSE),Tabelle3[[#This Row],[Artikelnr.]])</f>
        <v>Laborproben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Rückstellproben</v>
      </c>
      <c r="H1286" s="11" t="str">
        <f>IF(ISBLANK(Tabelle1[[#This Row],[noch genauer]]),"-",Tabelle1[[#This Row],[noch genauer]])</f>
        <v>Rückstellproben</v>
      </c>
      <c r="I1286" s="14">
        <f t="shared" si="24"/>
        <v>38</v>
      </c>
      <c r="J1286" s="11" t="str">
        <f t="shared" si="25"/>
        <v>Produkte</v>
      </c>
      <c r="K1286" s="11" t="str">
        <f t="shared" si="26"/>
        <v>BUs</v>
      </c>
      <c r="L1286" s="11" t="str">
        <f t="shared" si="27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Laborproben</v>
      </c>
      <c r="P1286" s="15">
        <f>Eintragen!D1286</f>
        <v>70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Rest</v>
      </c>
      <c r="B1287" s="12">
        <f>Eintragen!C1287</f>
        <v>5</v>
      </c>
      <c r="C1287" s="13">
        <f>Tabelle1[[#This Row],[Datum]]</f>
        <v>44460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Laborproben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Sensorik</v>
      </c>
      <c r="H1287" s="11" t="str">
        <f>IF(ISBLANK(Tabelle1[[#This Row],[noch genauer]]),"-",Tabelle1[[#This Row],[noch genauer]])</f>
        <v>Sensorik</v>
      </c>
      <c r="I1287" s="14">
        <f t="shared" si="24"/>
        <v>38</v>
      </c>
      <c r="J1287" s="11" t="str">
        <f t="shared" si="25"/>
        <v>Produkte</v>
      </c>
      <c r="K1287" s="11" t="str">
        <f t="shared" si="26"/>
        <v>BUs</v>
      </c>
      <c r="L1287" s="11" t="str">
        <f t="shared" si="27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Laborproben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7</v>
      </c>
      <c r="C1288" s="13">
        <f>Tabelle1[[#This Row],[Datum]]</f>
        <v>44460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8" s="14" t="str">
        <f>IFERROR(VLOOKUP(Tabelle3[[#This Row],[Artikelnr.]],Artikel!A:C,3,FALSE),Tabelle3[[#This Row],[Artikelnr.]])</f>
        <v>Laborproben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 Labor</v>
      </c>
      <c r="H1288" s="11" t="str">
        <f>IF(ISBLANK(Tabelle1[[#This Row],[noch genauer]]),"-",Tabelle1[[#This Row],[noch genauer]])</f>
        <v>Einwaage Labor</v>
      </c>
      <c r="I1288" s="14">
        <f t="shared" si="24"/>
        <v>38</v>
      </c>
      <c r="J1288" s="11" t="str">
        <f t="shared" si="25"/>
        <v>Produkte</v>
      </c>
      <c r="K1288" s="11" t="str">
        <f t="shared" si="26"/>
        <v>BUs</v>
      </c>
      <c r="L1288" s="11" t="str">
        <f t="shared" si="27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Laborproben</v>
      </c>
      <c r="P1288" s="15">
        <f>Eintragen!D1288</f>
        <v>70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15</v>
      </c>
      <c r="C1289" s="13">
        <f>Tabelle1[[#This Row],[Datum]]</f>
        <v>44460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9" s="14" t="str">
        <f>IFERROR(VLOOKUP(Tabelle3[[#This Row],[Artikelnr.]],Artikel!A:C,3,FALSE),Tabelle3[[#This Row],[Artikelnr.]])</f>
        <v>Laborproben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</v>
      </c>
      <c r="H1289" s="11" t="str">
        <f>IF(ISBLANK(Tabelle1[[#This Row],[noch genauer]]),"-",Tabelle1[[#This Row],[noch genauer]])</f>
        <v>Laborprobe</v>
      </c>
      <c r="I1289" s="14">
        <f t="shared" si="24"/>
        <v>38</v>
      </c>
      <c r="J1289" s="11" t="str">
        <f t="shared" si="25"/>
        <v>Produkte</v>
      </c>
      <c r="K1289" s="11" t="str">
        <f t="shared" si="26"/>
        <v>BUs</v>
      </c>
      <c r="L1289" s="11" t="str">
        <f t="shared" si="27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Laborproben</v>
      </c>
      <c r="P1289" s="15">
        <f>Eintragen!D1289</f>
        <v>70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23.8</v>
      </c>
      <c r="C1290" s="13">
        <f>Tabelle1[[#This Row],[Datum]]</f>
        <v>44460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Laborproben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</v>
      </c>
      <c r="H1290" s="11" t="str">
        <f>IF(ISBLANK(Tabelle1[[#This Row],[noch genauer]]),"-",Tabelle1[[#This Row],[noch genauer]])</f>
        <v>Laborprobe</v>
      </c>
      <c r="I1290" s="14">
        <f t="shared" si="24"/>
        <v>38</v>
      </c>
      <c r="J1290" s="11" t="str">
        <f t="shared" si="25"/>
        <v>Produkte</v>
      </c>
      <c r="K1290" s="11" t="str">
        <f t="shared" si="26"/>
        <v>BUs</v>
      </c>
      <c r="L1290" s="11" t="str">
        <f t="shared" si="27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Laborproben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4.0999999999999996</v>
      </c>
      <c r="C1291" s="13">
        <f>Tabelle1[[#This Row],[Datum]]</f>
        <v>44461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1" s="14" t="str">
        <f>IFERROR(VLOOKUP(Tabelle3[[#This Row],[Artikelnr.]],Artikel!A:C,3,FALSE),Tabelle3[[#This Row],[Artikelnr.]])</f>
        <v>Laborproben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Sensorik</v>
      </c>
      <c r="H1291" s="11" t="str">
        <f>IF(ISBLANK(Tabelle1[[#This Row],[noch genauer]]),"-",Tabelle1[[#This Row],[noch genauer]])</f>
        <v>Sensorik</v>
      </c>
      <c r="I1291" s="14">
        <f t="shared" si="24"/>
        <v>38</v>
      </c>
      <c r="J1291" s="11" t="str">
        <f t="shared" si="25"/>
        <v>Produkte</v>
      </c>
      <c r="K1291" s="11" t="str">
        <f t="shared" si="26"/>
        <v>BUs</v>
      </c>
      <c r="L1291" s="11" t="str">
        <f t="shared" si="27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Laborproben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22.5</v>
      </c>
      <c r="C1292" s="13">
        <f>Tabelle1[[#This Row],[Datum]]</f>
        <v>44462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Laborproben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Laborprobe</v>
      </c>
      <c r="H1292" s="11" t="str">
        <f>IF(ISBLANK(Tabelle1[[#This Row],[noch genauer]]),"-",Tabelle1[[#This Row],[noch genauer]])</f>
        <v>Laborprobe</v>
      </c>
      <c r="I1292" s="14">
        <f t="shared" si="24"/>
        <v>38</v>
      </c>
      <c r="J1292" s="11" t="str">
        <f t="shared" si="25"/>
        <v>Produkte</v>
      </c>
      <c r="K1292" s="11" t="str">
        <f t="shared" si="26"/>
        <v>BUs</v>
      </c>
      <c r="L1292" s="11" t="str">
        <f t="shared" si="27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Laborproben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Rest</v>
      </c>
      <c r="B1293" s="12">
        <f>Eintragen!C1293</f>
        <v>30.5</v>
      </c>
      <c r="C1293" s="13">
        <f>Tabelle1[[#This Row],[Datum]]</f>
        <v>44462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Laborprobe</v>
      </c>
      <c r="H1293" s="11" t="str">
        <f>IF(ISBLANK(Tabelle1[[#This Row],[noch genauer]]),"-",Tabelle1[[#This Row],[noch genauer]])</f>
        <v>Laborprobe</v>
      </c>
      <c r="I1293" s="14">
        <f t="shared" si="24"/>
        <v>38</v>
      </c>
      <c r="J1293" s="11" t="str">
        <f t="shared" si="25"/>
        <v>Produkte</v>
      </c>
      <c r="K1293" s="11" t="str">
        <f t="shared" si="26"/>
        <v>BUs</v>
      </c>
      <c r="L1293" s="11" t="str">
        <f t="shared" si="27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Rest</v>
      </c>
      <c r="B1294" s="12">
        <f>Eintragen!C1294</f>
        <v>97.5</v>
      </c>
      <c r="C1294" s="13">
        <f>Tabelle1[[#This Row],[Datum]]</f>
        <v>44462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Laborprobe</v>
      </c>
      <c r="H1294" s="11" t="str">
        <f>IF(ISBLANK(Tabelle1[[#This Row],[noch genauer]]),"-",Tabelle1[[#This Row],[noch genauer]])</f>
        <v>Laborprobe</v>
      </c>
      <c r="I1294" s="14">
        <f t="shared" si="24"/>
        <v>38</v>
      </c>
      <c r="J1294" s="11" t="str">
        <f t="shared" si="25"/>
        <v>Produkte</v>
      </c>
      <c r="K1294" s="11" t="str">
        <f t="shared" si="26"/>
        <v>BUs</v>
      </c>
      <c r="L1294" s="11" t="str">
        <f t="shared" si="27"/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Rest</v>
      </c>
      <c r="B1295" s="12">
        <f>Eintragen!C1295</f>
        <v>84</v>
      </c>
      <c r="C1295" s="13">
        <f>Tabelle1[[#This Row],[Datum]]</f>
        <v>44463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5" s="14" t="str">
        <f>IFERROR(VLOOKUP(Tabelle3[[#This Row],[Artikelnr.]],Artikel!A:C,3,FALSE),Tabelle3[[#This Row],[Artikelnr.]])</f>
        <v>Laborproben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</v>
      </c>
      <c r="H1295" s="11" t="str">
        <f>IF(ISBLANK(Tabelle1[[#This Row],[noch genauer]]),"-",Tabelle1[[#This Row],[noch genauer]])</f>
        <v>Laborprobe</v>
      </c>
      <c r="I1295" s="14">
        <f t="shared" si="24"/>
        <v>38</v>
      </c>
      <c r="J1295" s="11" t="str">
        <f t="shared" si="25"/>
        <v>Produkte</v>
      </c>
      <c r="K1295" s="11" t="str">
        <f t="shared" si="26"/>
        <v>BUs</v>
      </c>
      <c r="L1295" s="11" t="str">
        <f t="shared" si="27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Laborproben</v>
      </c>
      <c r="P1295" s="15">
        <f>Eintragen!D1295</f>
        <v>70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Rest</v>
      </c>
      <c r="B1296" s="12">
        <f>Eintragen!C1296</f>
        <v>2</v>
      </c>
      <c r="C1296" s="13">
        <f>Tabelle1[[#This Row],[Datum]]</f>
        <v>44463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6" s="14" t="str">
        <f>IFERROR(VLOOKUP(Tabelle3[[#This Row],[Artikelnr.]],Artikel!A:C,3,FALSE),Tabelle3[[#This Row],[Artikelnr.]])</f>
        <v>Laborproben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Sensorik</v>
      </c>
      <c r="H1296" s="11" t="str">
        <f>IF(ISBLANK(Tabelle1[[#This Row],[noch genauer]]),"-",Tabelle1[[#This Row],[noch genauer]])</f>
        <v>Sensorik</v>
      </c>
      <c r="I1296" s="14">
        <f t="shared" si="24"/>
        <v>38</v>
      </c>
      <c r="J1296" s="11" t="str">
        <f t="shared" si="25"/>
        <v>Produkte</v>
      </c>
      <c r="K1296" s="11" t="str">
        <f t="shared" si="26"/>
        <v>BUs</v>
      </c>
      <c r="L1296" s="11" t="str">
        <f t="shared" si="27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Laborproben</v>
      </c>
      <c r="P1296" s="15">
        <f>Eintragen!D1296</f>
        <v>70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Rest</v>
      </c>
      <c r="B1297" s="12">
        <f>Eintragen!C1297</f>
        <v>2.5</v>
      </c>
      <c r="C1297" s="13">
        <f>Tabelle1[[#This Row],[Datum]]</f>
        <v>44463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7" s="14" t="str">
        <f>IFERROR(VLOOKUP(Tabelle3[[#This Row],[Artikelnr.]],Artikel!A:C,3,FALSE),Tabelle3[[#This Row],[Artikelnr.]])</f>
        <v>Laborproben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Sensorik</v>
      </c>
      <c r="I1297" s="14">
        <f t="shared" si="24"/>
        <v>38</v>
      </c>
      <c r="J1297" s="11" t="str">
        <f t="shared" si="25"/>
        <v>Produkte</v>
      </c>
      <c r="K1297" s="11" t="str">
        <f t="shared" si="26"/>
        <v>BUs</v>
      </c>
      <c r="L1297" s="11" t="str">
        <f t="shared" si="27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Laborproben</v>
      </c>
      <c r="P1297" s="15">
        <f>Eintragen!D1297</f>
        <v>70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Rest</v>
      </c>
      <c r="B1298" s="12">
        <f>Eintragen!C1298</f>
        <v>3.8</v>
      </c>
      <c r="C1298" s="13">
        <f>Tabelle1[[#This Row],[Datum]]</f>
        <v>44466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Sensorik</v>
      </c>
      <c r="I1298" s="14">
        <f t="shared" si="24"/>
        <v>39</v>
      </c>
      <c r="J1298" s="11" t="str">
        <f t="shared" si="25"/>
        <v>Produkte</v>
      </c>
      <c r="K1298" s="11" t="str">
        <f t="shared" si="26"/>
        <v>BUs</v>
      </c>
      <c r="L1298" s="11" t="str">
        <f t="shared" si="27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Rest</v>
      </c>
      <c r="B1299" s="12">
        <f>Eintragen!C1299</f>
        <v>2.6</v>
      </c>
      <c r="C1299" s="13">
        <f>Tabelle1[[#This Row],[Datum]]</f>
        <v>44467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Sensorik</v>
      </c>
      <c r="H1299" s="11" t="str">
        <f>IF(ISBLANK(Tabelle1[[#This Row],[noch genauer]]),"-",Tabelle1[[#This Row],[noch genauer]])</f>
        <v>Sensorik</v>
      </c>
      <c r="I1299" s="14">
        <f t="shared" si="24"/>
        <v>39</v>
      </c>
      <c r="J1299" s="11" t="str">
        <f t="shared" si="25"/>
        <v>Produkte</v>
      </c>
      <c r="K1299" s="11" t="str">
        <f t="shared" si="26"/>
        <v>BUs</v>
      </c>
      <c r="L1299" s="11" t="str">
        <f t="shared" si="27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Rest</v>
      </c>
      <c r="B1300" s="12">
        <f>Eintragen!C1300</f>
        <v>28</v>
      </c>
      <c r="C1300" s="13">
        <f>Tabelle1[[#This Row],[Datum]]</f>
        <v>44467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0" s="14" t="str">
        <f>IFERROR(VLOOKUP(Tabelle3[[#This Row],[Artikelnr.]],Artikel!A:C,3,FALSE),Tabelle3[[#This Row],[Artikelnr.]])</f>
        <v>Laborproben</v>
      </c>
      <c r="F1300" s="11" t="str">
        <f>VLOOKUP(Eintragen!D1300,'Liste Gründe'!A:D,2,FALSE)</f>
        <v>Qualitätssicherung</v>
      </c>
      <c r="G1300" s="13" t="str">
        <f>IF(ISBLANK(Eintragen!F1300),VLOOKUP(Tabelle3[[#This Row],[Grund Ziffer]],'Liste Gründe'!A:D,3,FALSE),Eintragen!F1300)</f>
        <v>Laborprobe</v>
      </c>
      <c r="H1300" s="11" t="str">
        <f>IF(ISBLANK(Tabelle1[[#This Row],[noch genauer]]),"-",Tabelle1[[#This Row],[noch genauer]])</f>
        <v>Laborprobe</v>
      </c>
      <c r="I1300" s="14">
        <f t="shared" si="24"/>
        <v>39</v>
      </c>
      <c r="J1300" s="11" t="str">
        <f t="shared" si="25"/>
        <v>Produkte</v>
      </c>
      <c r="K1300" s="11" t="str">
        <f t="shared" si="26"/>
        <v>BUs</v>
      </c>
      <c r="L1300" s="11" t="str">
        <f t="shared" si="27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Laborproben</v>
      </c>
      <c r="P1300" s="15">
        <f>Eintragen!D1300</f>
        <v>70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Rest</v>
      </c>
      <c r="B1301" s="12">
        <f>Eintragen!C1301</f>
        <v>188.8</v>
      </c>
      <c r="C1301" s="13">
        <f>Tabelle1[[#This Row],[Datum]]</f>
        <v>44467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1" s="14" t="str">
        <f>IFERROR(VLOOKUP(Tabelle3[[#This Row],[Artikelnr.]],Artikel!A:C,3,FALSE),Tabelle3[[#This Row],[Artikelnr.]])</f>
        <v>Laborproben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Laborprobe</v>
      </c>
      <c r="H1301" s="11" t="str">
        <f>IF(ISBLANK(Tabelle1[[#This Row],[noch genauer]]),"-",Tabelle1[[#This Row],[noch genauer]])</f>
        <v>Laborprobe</v>
      </c>
      <c r="I1301" s="14">
        <f t="shared" si="24"/>
        <v>39</v>
      </c>
      <c r="J1301" s="11" t="str">
        <f t="shared" si="25"/>
        <v>Produkte</v>
      </c>
      <c r="K1301" s="11" t="str">
        <f t="shared" si="26"/>
        <v>BUs</v>
      </c>
      <c r="L1301" s="11" t="str">
        <f t="shared" si="27"/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Laborproben</v>
      </c>
      <c r="P1301" s="15">
        <f>Eintragen!D1301</f>
        <v>70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Rest</v>
      </c>
      <c r="B1302" s="12">
        <f>Eintragen!C1302</f>
        <v>2</v>
      </c>
      <c r="C1302" s="13">
        <f>Tabelle1[[#This Row],[Datum]]</f>
        <v>44468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2" s="14" t="str">
        <f>IFERROR(VLOOKUP(Tabelle3[[#This Row],[Artikelnr.]],Artikel!A:C,3,FALSE),Tabelle3[[#This Row],[Artikelnr.]])</f>
        <v>Laborproben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Sensorik</v>
      </c>
      <c r="H1302" s="11" t="str">
        <f>IF(ISBLANK(Tabelle1[[#This Row],[noch genauer]]),"-",Tabelle1[[#This Row],[noch genauer]])</f>
        <v>Sensorik</v>
      </c>
      <c r="I1302" s="14">
        <f t="shared" si="24"/>
        <v>39</v>
      </c>
      <c r="J1302" s="11" t="str">
        <f t="shared" si="25"/>
        <v>Produkte</v>
      </c>
      <c r="K1302" s="11" t="str">
        <f t="shared" si="26"/>
        <v>BUs</v>
      </c>
      <c r="L1302" s="11" t="str">
        <f t="shared" si="27"/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Laborproben</v>
      </c>
      <c r="P1302" s="15">
        <f>Eintragen!D1302</f>
        <v>70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Rest</v>
      </c>
      <c r="B1303" s="12">
        <f>Eintragen!C1303</f>
        <v>56.6</v>
      </c>
      <c r="C1303" s="13">
        <f>Tabelle1[[#This Row],[Datum]]</f>
        <v>44468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3" s="14" t="str">
        <f>IFERROR(VLOOKUP(Tabelle3[[#This Row],[Artikelnr.]],Artikel!A:C,3,FALSE),Tabelle3[[#This Row],[Artikelnr.]])</f>
        <v>Laborproben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Laborprobe</v>
      </c>
      <c r="H1303" s="11" t="str">
        <f>IF(ISBLANK(Tabelle1[[#This Row],[noch genauer]]),"-",Tabelle1[[#This Row],[noch genauer]])</f>
        <v>Laborprobe</v>
      </c>
      <c r="I1303" s="14">
        <f t="shared" si="24"/>
        <v>39</v>
      </c>
      <c r="J1303" s="11" t="str">
        <f t="shared" si="25"/>
        <v>Produkte</v>
      </c>
      <c r="K1303" s="11" t="str">
        <f t="shared" si="26"/>
        <v>BUs</v>
      </c>
      <c r="L1303" s="11" t="str">
        <f t="shared" si="27"/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Laborproben</v>
      </c>
      <c r="P1303" s="15">
        <f>Eintragen!D1303</f>
        <v>70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Rest</v>
      </c>
      <c r="B1304" s="12">
        <f>Eintragen!C1304</f>
        <v>2.1</v>
      </c>
      <c r="C1304" s="13">
        <f>Tabelle1[[#This Row],[Datum]]</f>
        <v>44469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Laborproben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Sensorik</v>
      </c>
      <c r="H1304" s="11" t="str">
        <f>IF(ISBLANK(Tabelle1[[#This Row],[noch genauer]]),"-",Tabelle1[[#This Row],[noch genauer]])</f>
        <v>Sensorik</v>
      </c>
      <c r="I1304" s="14">
        <f t="shared" si="24"/>
        <v>39</v>
      </c>
      <c r="J1304" s="11" t="str">
        <f t="shared" si="25"/>
        <v>Produkte</v>
      </c>
      <c r="K1304" s="11" t="str">
        <f t="shared" si="26"/>
        <v>BUs</v>
      </c>
      <c r="L1304" s="11" t="str">
        <f t="shared" si="27"/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Laborproben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Rest</v>
      </c>
      <c r="B1305" s="12">
        <f>Eintragen!C1305</f>
        <v>70</v>
      </c>
      <c r="C1305" s="13">
        <f>Tabelle1[[#This Row],[Datum]]</f>
        <v>44469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Laborproben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Laborprobe</v>
      </c>
      <c r="H1305" s="11" t="str">
        <f>IF(ISBLANK(Tabelle1[[#This Row],[noch genauer]]),"-",Tabelle1[[#This Row],[noch genauer]])</f>
        <v>Laborprobe</v>
      </c>
      <c r="I1305" s="14">
        <f t="shared" si="24"/>
        <v>39</v>
      </c>
      <c r="J1305" s="11" t="str">
        <f t="shared" si="25"/>
        <v>Produkte</v>
      </c>
      <c r="K1305" s="11" t="str">
        <f t="shared" si="26"/>
        <v>BUs</v>
      </c>
      <c r="L1305" s="11" t="str">
        <f t="shared" si="27"/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Laborproben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Rest</v>
      </c>
      <c r="B1306" s="12">
        <f>Eintragen!C1306</f>
        <v>10</v>
      </c>
      <c r="C1306" s="13">
        <f>Tabelle1[[#This Row],[Datum]]</f>
        <v>44470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6" s="14" t="str">
        <f>IFERROR(VLOOKUP(Tabelle3[[#This Row],[Artikelnr.]],Artikel!A:C,3,FALSE),Tabelle3[[#This Row],[Artikelnr.]])</f>
        <v>Laborproben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Laborprobe</v>
      </c>
      <c r="H1306" s="11" t="str">
        <f>IF(ISBLANK(Tabelle1[[#This Row],[noch genauer]]),"-",Tabelle1[[#This Row],[noch genauer]])</f>
        <v>Laborprobe</v>
      </c>
      <c r="I1306" s="14">
        <f t="shared" si="24"/>
        <v>39</v>
      </c>
      <c r="J1306" s="11" t="str">
        <f t="shared" si="25"/>
        <v>Produkte</v>
      </c>
      <c r="K1306" s="11" t="str">
        <f t="shared" si="26"/>
        <v>BUs</v>
      </c>
      <c r="L1306" s="11" t="str">
        <f t="shared" si="27"/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Laborproben</v>
      </c>
      <c r="P1306" s="15">
        <f>Eintragen!D1306</f>
        <v>70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Rest</v>
      </c>
      <c r="B1307" s="12">
        <f>Eintragen!C1307</f>
        <v>70</v>
      </c>
      <c r="C1307" s="13">
        <f>Tabelle1[[#This Row],[Datum]]</f>
        <v>44470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7" s="14" t="str">
        <f>IFERROR(VLOOKUP(Tabelle3[[#This Row],[Artikelnr.]],Artikel!A:C,3,FALSE),Tabelle3[[#This Row],[Artikelnr.]])</f>
        <v>Laborproben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Rückstellproben</v>
      </c>
      <c r="H1307" s="11" t="str">
        <f>IF(ISBLANK(Tabelle1[[#This Row],[noch genauer]]),"-",Tabelle1[[#This Row],[noch genauer]])</f>
        <v>Rückstellproben</v>
      </c>
      <c r="I1307" s="14">
        <f t="shared" si="24"/>
        <v>39</v>
      </c>
      <c r="J1307" s="11" t="str">
        <f t="shared" si="25"/>
        <v>Produkte</v>
      </c>
      <c r="K1307" s="11" t="str">
        <f t="shared" si="26"/>
        <v>BUs</v>
      </c>
      <c r="L1307" s="11" t="str">
        <f t="shared" si="27"/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Laborproben</v>
      </c>
      <c r="P1307" s="15">
        <f>Eintragen!D1307</f>
        <v>70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Rest</v>
      </c>
      <c r="B1308" s="12">
        <f>Eintragen!C1308</f>
        <v>4</v>
      </c>
      <c r="C1308" s="13">
        <f>Tabelle1[[#This Row],[Datum]]</f>
        <v>44473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8" s="14" t="str">
        <f>IFERROR(VLOOKUP(Tabelle3[[#This Row],[Artikelnr.]],Artikel!A:C,3,FALSE),Tabelle3[[#This Row],[Artikelnr.]])</f>
        <v>Laborproben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Laborprobe</v>
      </c>
      <c r="H1308" s="11" t="str">
        <f>IF(ISBLANK(Tabelle1[[#This Row],[noch genauer]]),"-",Tabelle1[[#This Row],[noch genauer]])</f>
        <v>-</v>
      </c>
      <c r="I1308" s="14">
        <f t="shared" si="24"/>
        <v>40</v>
      </c>
      <c r="J1308" s="11" t="str">
        <f t="shared" si="25"/>
        <v>Produkte</v>
      </c>
      <c r="K1308" s="11" t="str">
        <f t="shared" si="26"/>
        <v>BUs</v>
      </c>
      <c r="L1308" s="11" t="str">
        <f t="shared" si="27"/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Laborproben</v>
      </c>
      <c r="P1308" s="15">
        <f>Eintragen!D1308</f>
        <v>70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Rest</v>
      </c>
      <c r="B1309" s="12">
        <f>Eintragen!C1309</f>
        <v>5.6</v>
      </c>
      <c r="C1309" s="13">
        <f>Tabelle1[[#This Row],[Datum]]</f>
        <v>44475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9" s="14" t="str">
        <f>IFERROR(VLOOKUP(Tabelle3[[#This Row],[Artikelnr.]],Artikel!A:C,3,FALSE),Tabelle3[[#This Row],[Artikelnr.]])</f>
        <v>Laborproben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Laborprobe</v>
      </c>
      <c r="H1309" s="11" t="str">
        <f>IF(ISBLANK(Tabelle1[[#This Row],[noch genauer]]),"-",Tabelle1[[#This Row],[noch genauer]])</f>
        <v>-</v>
      </c>
      <c r="I1309" s="14">
        <f t="shared" si="24"/>
        <v>40</v>
      </c>
      <c r="J1309" s="11" t="str">
        <f t="shared" si="25"/>
        <v>Produkte</v>
      </c>
      <c r="K1309" s="11" t="str">
        <f t="shared" si="26"/>
        <v>BUs</v>
      </c>
      <c r="L1309" s="11" t="str">
        <f t="shared" si="27"/>
        <v>Symptome</v>
      </c>
      <c r="M1309" s="11" t="str">
        <f>IFERROR(VLOOKUP(Tabelle3[[#This Row],[Artikelnr.]],Kennzahlen!S:U,3,FALSE)*Tabelle3[[#This Row],[Menge]],"0")</f>
        <v>0</v>
      </c>
      <c r="N1309" s="14" t="str">
        <f>Eintragen!A1309</f>
        <v>Labor</v>
      </c>
      <c r="O1309" s="16" t="str">
        <f>Eintragen!B1309</f>
        <v>Laborproben</v>
      </c>
      <c r="P1309" s="15">
        <f>Eintragen!D1309</f>
        <v>70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Rest</v>
      </c>
      <c r="B1310" s="12">
        <f>Eintragen!C1310</f>
        <v>2</v>
      </c>
      <c r="C1310" s="13">
        <f>Tabelle1[[#This Row],[Datum]]</f>
        <v>44481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Laborproben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Sensorik</v>
      </c>
      <c r="H1310" s="11" t="str">
        <f>IF(ISBLANK(Tabelle1[[#This Row],[noch genauer]]),"-",Tabelle1[[#This Row],[noch genauer]])</f>
        <v>-</v>
      </c>
      <c r="I1310" s="14">
        <f t="shared" si="24"/>
        <v>41</v>
      </c>
      <c r="J1310" s="11" t="str">
        <f t="shared" si="25"/>
        <v>Produkte</v>
      </c>
      <c r="K1310" s="11" t="str">
        <f t="shared" si="26"/>
        <v>BUs</v>
      </c>
      <c r="L1310" s="11" t="str">
        <f t="shared" si="27"/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Laborproben</v>
      </c>
      <c r="P1310" s="15">
        <f>Eintragen!D1310</f>
        <v>74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Rest</v>
      </c>
      <c r="B1311" s="12">
        <f>Eintragen!C1311</f>
        <v>1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Laborproben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Einwaage</v>
      </c>
      <c r="H1311" s="11" t="str">
        <f>IF(ISBLANK(Tabelle1[[#This Row],[noch genauer]]),"-",Tabelle1[[#This Row],[noch genauer]])</f>
        <v>-</v>
      </c>
      <c r="I1311" s="14">
        <f t="shared" si="24"/>
        <v>40</v>
      </c>
      <c r="J1311" s="11" t="str">
        <f t="shared" si="25"/>
        <v>Produkte</v>
      </c>
      <c r="K1311" s="11" t="str">
        <f t="shared" si="26"/>
        <v>BUs</v>
      </c>
      <c r="L1311" s="11" t="str">
        <f t="shared" si="27"/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Laborproben</v>
      </c>
      <c r="P1311" s="15">
        <f>Eintragen!D1311</f>
        <v>71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Rest</v>
      </c>
      <c r="B1312" s="12">
        <f>Eintragen!C1312</f>
        <v>3.2</v>
      </c>
      <c r="C1312" s="13">
        <f>Tabelle1[[#This Row],[Datum]]</f>
        <v>44477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2" s="14" t="str">
        <f>IFERROR(VLOOKUP(Tabelle3[[#This Row],[Artikelnr.]],Artikel!A:C,3,FALSE),Tabelle3[[#This Row],[Artikelnr.]])</f>
        <v>Laborproben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 t="shared" si="24"/>
        <v>40</v>
      </c>
      <c r="J1312" s="11" t="str">
        <f t="shared" si="25"/>
        <v>Produkte</v>
      </c>
      <c r="K1312" s="11" t="str">
        <f t="shared" si="26"/>
        <v>BUs</v>
      </c>
      <c r="L1312" s="11" t="str">
        <f t="shared" si="27"/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Laborproben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Rest</v>
      </c>
      <c r="B1313" s="12">
        <f>Eintragen!C1313</f>
        <v>147</v>
      </c>
      <c r="C1313" s="13">
        <f>Tabelle1[[#This Row],[Datum]]</f>
        <v>44481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3" s="14" t="str">
        <f>IFERROR(VLOOKUP(Tabelle3[[#This Row],[Artikelnr.]],Artikel!A:C,3,FALSE),Tabelle3[[#This Row],[Artikelnr.]])</f>
        <v>Laborproben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 t="shared" si="24"/>
        <v>41</v>
      </c>
      <c r="J1313" s="11" t="str">
        <f t="shared" si="25"/>
        <v>Produkte</v>
      </c>
      <c r="K1313" s="11" t="str">
        <f t="shared" si="26"/>
        <v>BUs</v>
      </c>
      <c r="L1313" s="11" t="str">
        <f t="shared" si="27"/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Laborproben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 t="shared" si="24"/>
        <v>40</v>
      </c>
      <c r="J1314" s="11" t="str">
        <f t="shared" si="25"/>
        <v>Produkte</v>
      </c>
      <c r="K1314" s="11" t="str">
        <f t="shared" si="26"/>
        <v>BUs</v>
      </c>
      <c r="L1314" s="11" t="str">
        <f t="shared" si="27"/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130</v>
      </c>
      <c r="C1315" s="13">
        <f>Tabelle1[[#This Row],[Datum]]</f>
        <v>44439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Muster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Muster</v>
      </c>
      <c r="H1315" s="11" t="str">
        <f>IF(ISBLANK(Tabelle1[[#This Row],[noch genauer]]),"-",Tabelle1[[#This Row],[noch genauer]])</f>
        <v>Muster</v>
      </c>
      <c r="I1315" s="14">
        <f t="shared" si="24"/>
        <v>35</v>
      </c>
      <c r="J1315" s="11" t="str">
        <f t="shared" si="25"/>
        <v>Produkte</v>
      </c>
      <c r="K1315" s="11" t="str">
        <f t="shared" si="26"/>
        <v>BUs</v>
      </c>
      <c r="L1315" s="11" t="str">
        <f t="shared" si="27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Muster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75</v>
      </c>
      <c r="C1316" s="13">
        <f>Tabelle1[[#This Row],[Datum]]</f>
        <v>44439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Muster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Muster</v>
      </c>
      <c r="H1316" s="11" t="str">
        <f>IF(ISBLANK(Tabelle1[[#This Row],[noch genauer]]),"-",Tabelle1[[#This Row],[noch genauer]])</f>
        <v>Muster</v>
      </c>
      <c r="I1316" s="14">
        <f t="shared" si="24"/>
        <v>35</v>
      </c>
      <c r="J1316" s="11" t="str">
        <f t="shared" si="25"/>
        <v>Produkte</v>
      </c>
      <c r="K1316" s="11" t="str">
        <f t="shared" si="26"/>
        <v>BUs</v>
      </c>
      <c r="L1316" s="11" t="str">
        <f t="shared" si="27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Muster</v>
      </c>
      <c r="P1316" s="15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BU1</v>
      </c>
      <c r="B1317" s="12">
        <f>Eintragen!C1317</f>
        <v>8</v>
      </c>
      <c r="C1317" s="13">
        <f>Tabelle1[[#This Row],[Datum]]</f>
        <v>44455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7" s="14" t="str">
        <f>IFERROR(VLOOKUP(Tabelle3[[#This Row],[Artikelnr.]],Artikel!A:C,3,FALSE),Tabelle3[[#This Row],[Artikelnr.]])</f>
        <v>Muster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Muster</v>
      </c>
      <c r="H1317" s="11" t="str">
        <f>IF(ISBLANK(Tabelle1[[#This Row],[noch genauer]]),"-",Tabelle1[[#This Row],[noch genauer]])</f>
        <v>Muster</v>
      </c>
      <c r="I1317" s="14">
        <f t="shared" si="24"/>
        <v>37</v>
      </c>
      <c r="J1317" s="11" t="str">
        <f t="shared" si="25"/>
        <v>Produkte</v>
      </c>
      <c r="K1317" s="11" t="str">
        <f t="shared" si="26"/>
        <v>BUs</v>
      </c>
      <c r="L1317" s="11" t="str">
        <f t="shared" si="27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Abfüllung</v>
      </c>
      <c r="O1317" s="16" t="str">
        <f>Eintragen!B1317</f>
        <v>Muster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nicht eindeutig</v>
      </c>
      <c r="I1318" s="14">
        <f t="shared" si="24"/>
        <v>39</v>
      </c>
      <c r="J1318" s="11" t="str">
        <f t="shared" si="25"/>
        <v>Produkte</v>
      </c>
      <c r="K1318" s="11" t="str">
        <f t="shared" si="26"/>
        <v>BUs</v>
      </c>
      <c r="L1318" s="11" t="str">
        <f t="shared" si="27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10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nicht eindeutig</v>
      </c>
      <c r="I1319" s="14">
        <f t="shared" si="24"/>
        <v>39</v>
      </c>
      <c r="J1319" s="11" t="str">
        <f t="shared" si="25"/>
        <v>Produkte</v>
      </c>
      <c r="K1319" s="11" t="str">
        <f t="shared" si="26"/>
        <v>BUs</v>
      </c>
      <c r="L1319" s="11" t="str">
        <f t="shared" si="27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10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 t="shared" si="24"/>
        <v>42</v>
      </c>
      <c r="J1320" s="11" t="str">
        <f t="shared" si="25"/>
        <v>Produkte</v>
      </c>
      <c r="K1320" s="11" t="str">
        <f t="shared" si="26"/>
        <v>BUs</v>
      </c>
      <c r="L1320" s="11" t="str">
        <f t="shared" si="27"/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 t="shared" si="24"/>
        <v>35</v>
      </c>
      <c r="J1321" s="11" t="str">
        <f t="shared" si="25"/>
        <v>Produkte</v>
      </c>
      <c r="K1321" s="11" t="str">
        <f t="shared" si="26"/>
        <v>BUs</v>
      </c>
      <c r="L1321" s="11" t="str">
        <f t="shared" si="27"/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 t="shared" si="24"/>
        <v>33</v>
      </c>
      <c r="J1322" s="11" t="str">
        <f t="shared" si="25"/>
        <v>Produkte</v>
      </c>
      <c r="K1322" s="11" t="str">
        <f t="shared" si="26"/>
        <v>BUs</v>
      </c>
      <c r="L1322" s="11" t="str">
        <f t="shared" si="27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 t="shared" si="24"/>
        <v>34</v>
      </c>
      <c r="J1323" s="11" t="str">
        <f t="shared" si="25"/>
        <v>Produkte</v>
      </c>
      <c r="K1323" s="11" t="str">
        <f t="shared" si="26"/>
        <v>BUs</v>
      </c>
      <c r="L1323" s="11" t="str">
        <f t="shared" si="27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 t="shared" si="24"/>
        <v>35</v>
      </c>
      <c r="J1324" s="11" t="str">
        <f t="shared" si="25"/>
        <v>Produkte</v>
      </c>
      <c r="K1324" s="11" t="str">
        <f t="shared" si="26"/>
        <v>BUs</v>
      </c>
      <c r="L1324" s="11" t="str">
        <f t="shared" si="27"/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 t="shared" si="24"/>
        <v>42</v>
      </c>
      <c r="J1325" s="11" t="str">
        <f t="shared" si="25"/>
        <v>Produkte</v>
      </c>
      <c r="K1325" s="11" t="str">
        <f t="shared" si="26"/>
        <v>BUs</v>
      </c>
      <c r="L1325" s="11" t="str">
        <f t="shared" si="27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 t="shared" si="24"/>
        <v>41</v>
      </c>
      <c r="J1326" s="11" t="str">
        <f t="shared" si="25"/>
        <v>Produkte</v>
      </c>
      <c r="K1326" s="11" t="str">
        <f t="shared" si="26"/>
        <v>BUs</v>
      </c>
      <c r="L1326" s="11" t="str">
        <f t="shared" si="27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nicht eindeutig</v>
      </c>
      <c r="I1327" s="14">
        <f t="shared" si="24"/>
        <v>36</v>
      </c>
      <c r="J1327" s="11" t="str">
        <f t="shared" si="25"/>
        <v>Produkte</v>
      </c>
      <c r="K1327" s="11" t="str">
        <f t="shared" si="26"/>
        <v>BUs</v>
      </c>
      <c r="L1327" s="11" t="str">
        <f t="shared" si="27"/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10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 t="shared" si="24"/>
        <v>40</v>
      </c>
      <c r="J1328" s="11" t="str">
        <f t="shared" si="25"/>
        <v>Produkte</v>
      </c>
      <c r="K1328" s="11" t="str">
        <f t="shared" si="26"/>
        <v>BUs</v>
      </c>
      <c r="L1328" s="11" t="str">
        <f t="shared" si="27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 t="shared" si="24"/>
        <v>42</v>
      </c>
      <c r="J1329" s="11" t="str">
        <f t="shared" si="25"/>
        <v>Produkte</v>
      </c>
      <c r="K1329" s="11" t="str">
        <f t="shared" si="26"/>
        <v>BUs</v>
      </c>
      <c r="L1329" s="11" t="str">
        <f t="shared" si="27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 t="shared" si="24"/>
        <v>36</v>
      </c>
      <c r="J1330" s="11" t="str">
        <f t="shared" si="25"/>
        <v>Produkte</v>
      </c>
      <c r="K1330" s="11" t="str">
        <f t="shared" si="26"/>
        <v>BUs</v>
      </c>
      <c r="L1330" s="11" t="str">
        <f t="shared" si="27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 t="shared" si="24"/>
        <v>37</v>
      </c>
      <c r="J1331" s="11" t="str">
        <f t="shared" si="25"/>
        <v>Produkte</v>
      </c>
      <c r="K1331" s="11" t="str">
        <f t="shared" si="26"/>
        <v>BUs</v>
      </c>
      <c r="L1331" s="11" t="str">
        <f t="shared" si="27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 t="shared" si="24"/>
        <v>38</v>
      </c>
      <c r="J1332" s="11" t="str">
        <f t="shared" si="25"/>
        <v>Produkte</v>
      </c>
      <c r="K1332" s="11" t="str">
        <f t="shared" si="26"/>
        <v>BUs</v>
      </c>
      <c r="L1332" s="11" t="str">
        <f t="shared" si="27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 t="shared" si="24"/>
        <v>39</v>
      </c>
      <c r="J1333" s="11" t="str">
        <f t="shared" si="25"/>
        <v>Produkte</v>
      </c>
      <c r="K1333" s="11" t="str">
        <f t="shared" si="26"/>
        <v>BUs</v>
      </c>
      <c r="L1333" s="11" t="str">
        <f t="shared" si="27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 t="shared" si="24"/>
        <v>39</v>
      </c>
      <c r="J1334" s="11" t="str">
        <f t="shared" si="25"/>
        <v>Produkte</v>
      </c>
      <c r="K1334" s="11" t="str">
        <f t="shared" si="26"/>
        <v>BUs</v>
      </c>
      <c r="L1334" s="11" t="str">
        <f t="shared" si="27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 t="shared" si="24"/>
        <v>39</v>
      </c>
      <c r="J1335" s="11" t="str">
        <f t="shared" si="25"/>
        <v>Produkte</v>
      </c>
      <c r="K1335" s="11" t="str">
        <f t="shared" si="26"/>
        <v>BUs</v>
      </c>
      <c r="L1335" s="11" t="str">
        <f t="shared" si="27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 t="shared" si="24"/>
        <v>40</v>
      </c>
      <c r="J1336" s="11" t="str">
        <f t="shared" si="25"/>
        <v>Produkte</v>
      </c>
      <c r="K1336" s="11" t="str">
        <f t="shared" si="26"/>
        <v>BUs</v>
      </c>
      <c r="L1336" s="11" t="str">
        <f t="shared" si="27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24"/>
        <v>42</v>
      </c>
      <c r="J1337" s="11" t="str">
        <f t="shared" si="25"/>
        <v>Produkte</v>
      </c>
      <c r="K1337" s="11" t="str">
        <f t="shared" si="26"/>
        <v>BUs</v>
      </c>
      <c r="L1337" s="11" t="str">
        <f t="shared" si="27"/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 t="shared" si="24"/>
        <v>34</v>
      </c>
      <c r="J1338" s="11" t="str">
        <f t="shared" si="25"/>
        <v>Produkte</v>
      </c>
      <c r="K1338" s="11" t="str">
        <f t="shared" si="26"/>
        <v>BUs</v>
      </c>
      <c r="L1338" s="11" t="str">
        <f t="shared" si="27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 t="shared" si="24"/>
        <v>40</v>
      </c>
      <c r="J1339" s="11" t="str">
        <f t="shared" si="25"/>
        <v>Produkte</v>
      </c>
      <c r="K1339" s="11" t="str">
        <f t="shared" si="26"/>
        <v>BUs</v>
      </c>
      <c r="L1339" s="11" t="str">
        <f t="shared" si="27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L2" sqref="L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381</v>
      </c>
      <c r="B1" t="s">
        <v>30</v>
      </c>
    </row>
    <row r="2" spans="1:15" ht="21.75" x14ac:dyDescent="0.4">
      <c r="A2" t="s">
        <v>44</v>
      </c>
      <c r="B2" t="s">
        <v>15151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387</v>
      </c>
    </row>
    <row r="3" spans="1:15" ht="21.75" x14ac:dyDescent="0.4">
      <c r="A3" t="s">
        <v>65</v>
      </c>
      <c r="B3" t="s">
        <v>15151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15151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15375</v>
      </c>
    </row>
    <row r="5" spans="1:15" ht="21.75" x14ac:dyDescent="0.4">
      <c r="A5" t="s">
        <v>92</v>
      </c>
      <c r="B5" t="s">
        <v>15151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15378</v>
      </c>
    </row>
    <row r="6" spans="1:15" ht="21.75" x14ac:dyDescent="0.4">
      <c r="A6" t="s">
        <v>110</v>
      </c>
      <c r="B6" t="s">
        <v>15151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15377</v>
      </c>
    </row>
    <row r="7" spans="1:15" ht="21.75" x14ac:dyDescent="0.4">
      <c r="A7" t="s">
        <v>114</v>
      </c>
      <c r="B7" t="s">
        <v>15151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15379</v>
      </c>
    </row>
    <row r="8" spans="1:15" ht="21.75" x14ac:dyDescent="0.4">
      <c r="A8" t="s">
        <v>137</v>
      </c>
      <c r="B8" t="s">
        <v>15151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15376</v>
      </c>
    </row>
    <row r="9" spans="1:15" x14ac:dyDescent="0.25">
      <c r="A9" t="s">
        <v>144</v>
      </c>
      <c r="B9" t="s">
        <v>15151</v>
      </c>
      <c r="E9" s="23"/>
    </row>
    <row r="10" spans="1:15" x14ac:dyDescent="0.25">
      <c r="A10" t="s">
        <v>147</v>
      </c>
      <c r="B10" t="s">
        <v>15151</v>
      </c>
      <c r="E10" s="24"/>
    </row>
    <row r="11" spans="1:15" x14ac:dyDescent="0.25">
      <c r="A11" t="s">
        <v>150</v>
      </c>
      <c r="B11" t="s">
        <v>15151</v>
      </c>
      <c r="E11" s="23"/>
    </row>
    <row r="12" spans="1:15" x14ac:dyDescent="0.25">
      <c r="A12" t="s">
        <v>152</v>
      </c>
      <c r="B12" t="s">
        <v>15151</v>
      </c>
      <c r="E12" s="24"/>
    </row>
    <row r="13" spans="1:15" x14ac:dyDescent="0.25">
      <c r="A13" t="s">
        <v>153</v>
      </c>
      <c r="B13" t="s">
        <v>15151</v>
      </c>
      <c r="E13" s="23"/>
    </row>
    <row r="14" spans="1:15" x14ac:dyDescent="0.25">
      <c r="A14" t="s">
        <v>154</v>
      </c>
      <c r="B14" t="s">
        <v>15151</v>
      </c>
      <c r="E14" s="24"/>
    </row>
    <row r="15" spans="1:15" x14ac:dyDescent="0.25">
      <c r="A15" t="s">
        <v>156</v>
      </c>
      <c r="B15" t="s">
        <v>15151</v>
      </c>
      <c r="E15" s="23"/>
    </row>
    <row r="16" spans="1:15" x14ac:dyDescent="0.25">
      <c r="A16" t="s">
        <v>157</v>
      </c>
      <c r="B16" t="s">
        <v>15151</v>
      </c>
      <c r="E16" s="24"/>
    </row>
    <row r="17" spans="1:5" x14ac:dyDescent="0.25">
      <c r="A17" t="s">
        <v>158</v>
      </c>
      <c r="B17" t="s">
        <v>15151</v>
      </c>
      <c r="E17" s="23"/>
    </row>
    <row r="18" spans="1:5" x14ac:dyDescent="0.25">
      <c r="A18" t="s">
        <v>159</v>
      </c>
      <c r="B18" t="s">
        <v>15151</v>
      </c>
      <c r="E18" s="24"/>
    </row>
    <row r="19" spans="1:5" x14ac:dyDescent="0.25">
      <c r="A19" t="s">
        <v>161</v>
      </c>
      <c r="B19" t="s">
        <v>15151</v>
      </c>
      <c r="E19" s="23"/>
    </row>
    <row r="20" spans="1:5" x14ac:dyDescent="0.25">
      <c r="A20" t="s">
        <v>162</v>
      </c>
      <c r="B20" t="s">
        <v>15151</v>
      </c>
      <c r="E20" s="24"/>
    </row>
    <row r="21" spans="1:5" x14ac:dyDescent="0.25">
      <c r="A21" t="s">
        <v>163</v>
      </c>
      <c r="B21" t="s">
        <v>15151</v>
      </c>
      <c r="E21" s="23"/>
    </row>
    <row r="22" spans="1:5" x14ac:dyDescent="0.25">
      <c r="A22" t="s">
        <v>164</v>
      </c>
      <c r="B22" t="s">
        <v>15151</v>
      </c>
      <c r="E22" s="24"/>
    </row>
    <row r="23" spans="1:5" x14ac:dyDescent="0.25">
      <c r="A23" t="s">
        <v>165</v>
      </c>
      <c r="B23" t="s">
        <v>15151</v>
      </c>
      <c r="E23" s="23"/>
    </row>
    <row r="24" spans="1:5" x14ac:dyDescent="0.25">
      <c r="A24" t="s">
        <v>166</v>
      </c>
      <c r="B24" t="s">
        <v>15151</v>
      </c>
      <c r="E24" s="24"/>
    </row>
    <row r="25" spans="1:5" x14ac:dyDescent="0.25">
      <c r="A25" t="s">
        <v>167</v>
      </c>
      <c r="B25" t="s">
        <v>15151</v>
      </c>
      <c r="E25" s="23"/>
    </row>
    <row r="26" spans="1:5" x14ac:dyDescent="0.25">
      <c r="A26" t="s">
        <v>174</v>
      </c>
      <c r="B26" t="s">
        <v>15151</v>
      </c>
      <c r="E26" s="24"/>
    </row>
    <row r="27" spans="1:5" x14ac:dyDescent="0.25">
      <c r="A27" t="s">
        <v>180</v>
      </c>
      <c r="B27" t="s">
        <v>15151</v>
      </c>
      <c r="E27" s="23"/>
    </row>
    <row r="28" spans="1:5" x14ac:dyDescent="0.25">
      <c r="A28" t="s">
        <v>191</v>
      </c>
      <c r="B28" t="s">
        <v>15151</v>
      </c>
      <c r="E28" s="24"/>
    </row>
    <row r="29" spans="1:5" x14ac:dyDescent="0.25">
      <c r="A29" t="s">
        <v>201</v>
      </c>
      <c r="B29" t="s">
        <v>15151</v>
      </c>
      <c r="E29" s="23"/>
    </row>
    <row r="30" spans="1:5" x14ac:dyDescent="0.25">
      <c r="A30" t="s">
        <v>211</v>
      </c>
      <c r="B30" t="s">
        <v>15151</v>
      </c>
      <c r="E30" s="24"/>
    </row>
    <row r="31" spans="1:5" x14ac:dyDescent="0.25">
      <c r="A31" t="s">
        <v>212</v>
      </c>
      <c r="B31" t="s">
        <v>15151</v>
      </c>
      <c r="E31" s="24"/>
    </row>
    <row r="32" spans="1:5" x14ac:dyDescent="0.25">
      <c r="A32" t="s">
        <v>213</v>
      </c>
      <c r="B32" t="s">
        <v>15151</v>
      </c>
      <c r="E32" s="23"/>
    </row>
    <row r="33" spans="1:5" x14ac:dyDescent="0.25">
      <c r="A33" t="s">
        <v>223</v>
      </c>
      <c r="B33" t="s">
        <v>15151</v>
      </c>
      <c r="E33" s="24"/>
    </row>
    <row r="34" spans="1:5" x14ac:dyDescent="0.25">
      <c r="A34" t="s">
        <v>271</v>
      </c>
      <c r="B34" t="s">
        <v>15151</v>
      </c>
      <c r="E34" s="23"/>
    </row>
    <row r="35" spans="1:5" x14ac:dyDescent="0.25">
      <c r="A35" t="s">
        <v>224</v>
      </c>
      <c r="B35" t="s">
        <v>15151</v>
      </c>
      <c r="E35" s="24"/>
    </row>
    <row r="36" spans="1:5" x14ac:dyDescent="0.25">
      <c r="A36" t="s">
        <v>230</v>
      </c>
      <c r="B36" t="s">
        <v>15151</v>
      </c>
      <c r="E36" s="23"/>
    </row>
    <row r="37" spans="1:5" x14ac:dyDescent="0.25">
      <c r="A37" t="s">
        <v>231</v>
      </c>
      <c r="B37" t="s">
        <v>15151</v>
      </c>
      <c r="E37" s="24"/>
    </row>
    <row r="38" spans="1:5" x14ac:dyDescent="0.25">
      <c r="A38" t="s">
        <v>232</v>
      </c>
      <c r="B38" t="s">
        <v>15151</v>
      </c>
      <c r="E38" s="23"/>
    </row>
    <row r="39" spans="1:5" x14ac:dyDescent="0.25">
      <c r="A39" t="s">
        <v>233</v>
      </c>
      <c r="B39" t="s">
        <v>15151</v>
      </c>
      <c r="E39" s="24"/>
    </row>
    <row r="40" spans="1:5" x14ac:dyDescent="0.25">
      <c r="A40" t="s">
        <v>234</v>
      </c>
      <c r="B40" t="s">
        <v>15151</v>
      </c>
      <c r="E40" s="23"/>
    </row>
    <row r="41" spans="1:5" x14ac:dyDescent="0.25">
      <c r="A41" t="s">
        <v>235</v>
      </c>
      <c r="B41" t="s">
        <v>15151</v>
      </c>
      <c r="E41" s="24"/>
    </row>
    <row r="42" spans="1:5" x14ac:dyDescent="0.25">
      <c r="A42" t="s">
        <v>247</v>
      </c>
      <c r="B42" t="s">
        <v>15151</v>
      </c>
      <c r="E42" s="23"/>
    </row>
    <row r="43" spans="1:5" x14ac:dyDescent="0.25">
      <c r="A43" t="s">
        <v>253</v>
      </c>
      <c r="B43" t="s">
        <v>15151</v>
      </c>
      <c r="E43" s="24"/>
    </row>
    <row r="44" spans="1:5" x14ac:dyDescent="0.25">
      <c r="A44" t="s">
        <v>283</v>
      </c>
      <c r="B44" t="s">
        <v>15151</v>
      </c>
      <c r="E44" s="23"/>
    </row>
    <row r="45" spans="1:5" x14ac:dyDescent="0.25">
      <c r="A45" t="s">
        <v>289</v>
      </c>
      <c r="B45" t="s">
        <v>15151</v>
      </c>
      <c r="E45" s="24"/>
    </row>
    <row r="46" spans="1:5" x14ac:dyDescent="0.25">
      <c r="A46" t="s">
        <v>291</v>
      </c>
      <c r="B46" t="s">
        <v>15151</v>
      </c>
      <c r="E46" s="23"/>
    </row>
    <row r="47" spans="1:5" x14ac:dyDescent="0.25">
      <c r="A47" t="s">
        <v>296</v>
      </c>
      <c r="B47" t="s">
        <v>15151</v>
      </c>
      <c r="E47" s="24"/>
    </row>
    <row r="48" spans="1:5" x14ac:dyDescent="0.25">
      <c r="A48" t="s">
        <v>304</v>
      </c>
      <c r="B48" t="s">
        <v>15151</v>
      </c>
      <c r="E48" s="23"/>
    </row>
    <row r="49" spans="1:5" x14ac:dyDescent="0.25">
      <c r="A49" t="s">
        <v>319</v>
      </c>
      <c r="B49" t="s">
        <v>15151</v>
      </c>
      <c r="E49" s="24"/>
    </row>
    <row r="50" spans="1:5" x14ac:dyDescent="0.25">
      <c r="A50" t="s">
        <v>321</v>
      </c>
      <c r="B50" t="s">
        <v>15151</v>
      </c>
      <c r="E50" s="23"/>
    </row>
    <row r="51" spans="1:5" x14ac:dyDescent="0.25">
      <c r="A51" t="s">
        <v>324</v>
      </c>
      <c r="B51" t="s">
        <v>15151</v>
      </c>
      <c r="E51" s="24"/>
    </row>
    <row r="52" spans="1:5" x14ac:dyDescent="0.25">
      <c r="A52" t="s">
        <v>337</v>
      </c>
      <c r="B52" t="s">
        <v>15151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382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383</v>
      </c>
      <c r="E61" s="24"/>
    </row>
    <row r="62" spans="1:5" x14ac:dyDescent="0.25">
      <c r="A62" t="s">
        <v>278</v>
      </c>
      <c r="B62" t="s">
        <v>383</v>
      </c>
      <c r="E62" s="23"/>
    </row>
    <row r="63" spans="1:5" x14ac:dyDescent="0.25">
      <c r="A63" t="s">
        <v>280</v>
      </c>
      <c r="B63" t="s">
        <v>383</v>
      </c>
      <c r="E63" s="24"/>
    </row>
    <row r="64" spans="1:5" x14ac:dyDescent="0.25">
      <c r="A64" t="s">
        <v>217</v>
      </c>
      <c r="B64" t="s">
        <v>383</v>
      </c>
      <c r="E64" s="23"/>
    </row>
    <row r="65" spans="1:5" x14ac:dyDescent="0.25">
      <c r="A65" t="s">
        <v>218</v>
      </c>
      <c r="B65" t="s">
        <v>383</v>
      </c>
      <c r="E65" s="24"/>
    </row>
    <row r="66" spans="1:5" x14ac:dyDescent="0.25">
      <c r="A66" t="s">
        <v>279</v>
      </c>
      <c r="B66" t="s">
        <v>383</v>
      </c>
      <c r="E66" s="23"/>
    </row>
    <row r="67" spans="1:5" x14ac:dyDescent="0.25">
      <c r="A67" t="s">
        <v>277</v>
      </c>
      <c r="B67" t="s">
        <v>383</v>
      </c>
      <c r="E67" s="24"/>
    </row>
    <row r="68" spans="1:5" x14ac:dyDescent="0.25">
      <c r="A68" t="s">
        <v>276</v>
      </c>
      <c r="B68" t="s">
        <v>383</v>
      </c>
      <c r="E68" s="23"/>
    </row>
    <row r="69" spans="1:5" x14ac:dyDescent="0.25">
      <c r="A69" t="s">
        <v>210</v>
      </c>
      <c r="B69" t="s">
        <v>383</v>
      </c>
      <c r="E69" s="24"/>
    </row>
    <row r="70" spans="1:5" x14ac:dyDescent="0.25">
      <c r="A70" t="s">
        <v>199</v>
      </c>
      <c r="B70" t="s">
        <v>383</v>
      </c>
      <c r="E70" s="23"/>
    </row>
    <row r="71" spans="1:5" x14ac:dyDescent="0.25">
      <c r="A71" t="s">
        <v>262</v>
      </c>
      <c r="B71" t="s">
        <v>384</v>
      </c>
      <c r="E71" s="24"/>
    </row>
    <row r="72" spans="1:5" x14ac:dyDescent="0.25">
      <c r="A72" t="s">
        <v>186</v>
      </c>
      <c r="B72" t="s">
        <v>384</v>
      </c>
      <c r="E72" s="23"/>
    </row>
    <row r="73" spans="1:5" x14ac:dyDescent="0.25">
      <c r="A73" t="s">
        <v>331</v>
      </c>
      <c r="B73" t="s">
        <v>384</v>
      </c>
      <c r="E73" s="24"/>
    </row>
    <row r="74" spans="1:5" x14ac:dyDescent="0.25">
      <c r="A74" t="s">
        <v>249</v>
      </c>
      <c r="B74" t="s">
        <v>384</v>
      </c>
      <c r="E74" s="23"/>
    </row>
    <row r="75" spans="1:5" x14ac:dyDescent="0.25">
      <c r="A75" t="s">
        <v>204</v>
      </c>
      <c r="B75" t="s">
        <v>384</v>
      </c>
      <c r="E75" s="24"/>
    </row>
    <row r="76" spans="1:5" x14ac:dyDescent="0.25">
      <c r="A76" t="s">
        <v>207</v>
      </c>
      <c r="B76" t="s">
        <v>384</v>
      </c>
      <c r="E76" s="23"/>
    </row>
    <row r="77" spans="1:5" x14ac:dyDescent="0.25">
      <c r="A77" t="s">
        <v>258</v>
      </c>
      <c r="B77" t="s">
        <v>385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345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383</v>
      </c>
    </row>
    <row r="92" spans="1:5" x14ac:dyDescent="0.25">
      <c r="A92" t="s">
        <v>335</v>
      </c>
      <c r="B92" t="s">
        <v>10</v>
      </c>
    </row>
    <row r="93" spans="1:5" x14ac:dyDescent="0.25">
      <c r="A93" t="s">
        <v>329</v>
      </c>
      <c r="B93" t="s">
        <v>10</v>
      </c>
    </row>
    <row r="94" spans="1:5" x14ac:dyDescent="0.25">
      <c r="A94" t="s">
        <v>206</v>
      </c>
      <c r="B94" t="s">
        <v>386</v>
      </c>
    </row>
    <row r="95" spans="1:5" x14ac:dyDescent="0.25">
      <c r="A95" t="s">
        <v>214</v>
      </c>
      <c r="B95" t="s">
        <v>386</v>
      </c>
    </row>
    <row r="96" spans="1:5" x14ac:dyDescent="0.25">
      <c r="A96" t="s">
        <v>64</v>
      </c>
      <c r="B96" t="s">
        <v>387</v>
      </c>
    </row>
    <row r="97" spans="1:2" x14ac:dyDescent="0.25">
      <c r="A97" t="s">
        <v>239</v>
      </c>
      <c r="B97" t="s">
        <v>387</v>
      </c>
    </row>
    <row r="98" spans="1:2" x14ac:dyDescent="0.25">
      <c r="A98" t="s">
        <v>340</v>
      </c>
      <c r="B98" t="s">
        <v>387</v>
      </c>
    </row>
    <row r="99" spans="1:2" x14ac:dyDescent="0.25">
      <c r="A99" t="s">
        <v>172</v>
      </c>
      <c r="B99" t="s">
        <v>387</v>
      </c>
    </row>
    <row r="100" spans="1:2" x14ac:dyDescent="0.25">
      <c r="A100" t="s">
        <v>228</v>
      </c>
      <c r="B100" t="s">
        <v>387</v>
      </c>
    </row>
    <row r="101" spans="1:2" x14ac:dyDescent="0.25">
      <c r="A101" t="s">
        <v>290</v>
      </c>
      <c r="B101" t="s">
        <v>387</v>
      </c>
    </row>
    <row r="102" spans="1:2" x14ac:dyDescent="0.25">
      <c r="A102" t="s">
        <v>252</v>
      </c>
      <c r="B102" t="s">
        <v>383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326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343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370</v>
      </c>
      <c r="B128" t="s">
        <v>388</v>
      </c>
    </row>
    <row r="129" spans="1:2" x14ac:dyDescent="0.25">
      <c r="A129" t="s">
        <v>38</v>
      </c>
      <c r="B129" t="s">
        <v>388</v>
      </c>
    </row>
    <row r="130" spans="1:2" x14ac:dyDescent="0.25">
      <c r="A130" t="s">
        <v>42</v>
      </c>
      <c r="B130" t="s">
        <v>388</v>
      </c>
    </row>
    <row r="131" spans="1:2" x14ac:dyDescent="0.25">
      <c r="A131" t="s">
        <v>43</v>
      </c>
      <c r="B131" t="s">
        <v>388</v>
      </c>
    </row>
    <row r="132" spans="1:2" x14ac:dyDescent="0.25">
      <c r="A132" t="s">
        <v>48</v>
      </c>
      <c r="B132" t="s">
        <v>388</v>
      </c>
    </row>
    <row r="133" spans="1:2" x14ac:dyDescent="0.25">
      <c r="A133" t="s">
        <v>51</v>
      </c>
      <c r="B133" t="s">
        <v>388</v>
      </c>
    </row>
    <row r="134" spans="1:2" x14ac:dyDescent="0.25">
      <c r="A134" t="s">
        <v>53</v>
      </c>
      <c r="B134" t="s">
        <v>388</v>
      </c>
    </row>
    <row r="135" spans="1:2" x14ac:dyDescent="0.25">
      <c r="A135" t="s">
        <v>357</v>
      </c>
      <c r="B135" t="s">
        <v>388</v>
      </c>
    </row>
    <row r="136" spans="1:2" x14ac:dyDescent="0.25">
      <c r="A136" t="s">
        <v>69</v>
      </c>
      <c r="B136" t="s">
        <v>388</v>
      </c>
    </row>
    <row r="137" spans="1:2" x14ac:dyDescent="0.25">
      <c r="A137" t="s">
        <v>82</v>
      </c>
      <c r="B137" t="s">
        <v>388</v>
      </c>
    </row>
    <row r="138" spans="1:2" x14ac:dyDescent="0.25">
      <c r="A138" t="s">
        <v>96</v>
      </c>
      <c r="B138" t="s">
        <v>388</v>
      </c>
    </row>
    <row r="139" spans="1:2" x14ac:dyDescent="0.25">
      <c r="A139" t="s">
        <v>97</v>
      </c>
      <c r="B139" t="s">
        <v>388</v>
      </c>
    </row>
    <row r="140" spans="1:2" x14ac:dyDescent="0.25">
      <c r="A140" t="s">
        <v>98</v>
      </c>
      <c r="B140" t="s">
        <v>388</v>
      </c>
    </row>
    <row r="141" spans="1:2" x14ac:dyDescent="0.25">
      <c r="A141" t="s">
        <v>99</v>
      </c>
      <c r="B141" t="s">
        <v>388</v>
      </c>
    </row>
    <row r="142" spans="1:2" x14ac:dyDescent="0.25">
      <c r="A142" t="s">
        <v>100</v>
      </c>
      <c r="B142" t="s">
        <v>388</v>
      </c>
    </row>
    <row r="143" spans="1:2" x14ac:dyDescent="0.25">
      <c r="A143" t="s">
        <v>102</v>
      </c>
      <c r="B143" t="s">
        <v>388</v>
      </c>
    </row>
    <row r="144" spans="1:2" x14ac:dyDescent="0.25">
      <c r="A144" t="s">
        <v>104</v>
      </c>
      <c r="B144" t="s">
        <v>388</v>
      </c>
    </row>
    <row r="145" spans="1:2" x14ac:dyDescent="0.25">
      <c r="A145" t="s">
        <v>105</v>
      </c>
      <c r="B145" t="s">
        <v>388</v>
      </c>
    </row>
    <row r="146" spans="1:2" x14ac:dyDescent="0.25">
      <c r="A146" t="s">
        <v>106</v>
      </c>
      <c r="B146" t="s">
        <v>388</v>
      </c>
    </row>
    <row r="147" spans="1:2" x14ac:dyDescent="0.25">
      <c r="A147" t="s">
        <v>107</v>
      </c>
      <c r="B147" t="s">
        <v>388</v>
      </c>
    </row>
    <row r="148" spans="1:2" x14ac:dyDescent="0.25">
      <c r="A148" t="s">
        <v>307</v>
      </c>
      <c r="B148" t="s">
        <v>388</v>
      </c>
    </row>
    <row r="149" spans="1:2" x14ac:dyDescent="0.25">
      <c r="A149" t="s">
        <v>121</v>
      </c>
      <c r="B149" t="s">
        <v>388</v>
      </c>
    </row>
    <row r="150" spans="1:2" x14ac:dyDescent="0.25">
      <c r="A150" t="s">
        <v>122</v>
      </c>
      <c r="B150" t="s">
        <v>388</v>
      </c>
    </row>
    <row r="151" spans="1:2" x14ac:dyDescent="0.25">
      <c r="A151" t="s">
        <v>124</v>
      </c>
      <c r="B151" t="s">
        <v>388</v>
      </c>
    </row>
    <row r="152" spans="1:2" x14ac:dyDescent="0.25">
      <c r="A152" t="s">
        <v>128</v>
      </c>
      <c r="B152" t="s">
        <v>388</v>
      </c>
    </row>
    <row r="153" spans="1:2" x14ac:dyDescent="0.25">
      <c r="A153" t="s">
        <v>132</v>
      </c>
      <c r="B153" t="s">
        <v>388</v>
      </c>
    </row>
    <row r="154" spans="1:2" x14ac:dyDescent="0.25">
      <c r="A154" t="s">
        <v>134</v>
      </c>
      <c r="B154" t="s">
        <v>388</v>
      </c>
    </row>
    <row r="155" spans="1:2" x14ac:dyDescent="0.25">
      <c r="A155" t="s">
        <v>136</v>
      </c>
      <c r="B155" t="s">
        <v>388</v>
      </c>
    </row>
    <row r="156" spans="1:2" x14ac:dyDescent="0.25">
      <c r="A156" t="s">
        <v>142</v>
      </c>
      <c r="B156" t="s">
        <v>388</v>
      </c>
    </row>
    <row r="157" spans="1:2" x14ac:dyDescent="0.25">
      <c r="A157" t="s">
        <v>169</v>
      </c>
      <c r="B157" t="s">
        <v>388</v>
      </c>
    </row>
    <row r="158" spans="1:2" x14ac:dyDescent="0.25">
      <c r="A158" t="s">
        <v>170</v>
      </c>
      <c r="B158" t="s">
        <v>388</v>
      </c>
    </row>
    <row r="159" spans="1:2" x14ac:dyDescent="0.25">
      <c r="A159" t="s">
        <v>171</v>
      </c>
      <c r="B159" t="s">
        <v>388</v>
      </c>
    </row>
    <row r="160" spans="1:2" x14ac:dyDescent="0.25">
      <c r="A160" t="s">
        <v>179</v>
      </c>
      <c r="B160" t="s">
        <v>388</v>
      </c>
    </row>
    <row r="161" spans="1:2" x14ac:dyDescent="0.25">
      <c r="A161" t="s">
        <v>182</v>
      </c>
      <c r="B161" t="s">
        <v>15146</v>
      </c>
    </row>
    <row r="162" spans="1:2" x14ac:dyDescent="0.25">
      <c r="A162" t="s">
        <v>183</v>
      </c>
      <c r="B162" t="s">
        <v>388</v>
      </c>
    </row>
    <row r="163" spans="1:2" x14ac:dyDescent="0.25">
      <c r="A163" t="s">
        <v>192</v>
      </c>
      <c r="B163" t="s">
        <v>388</v>
      </c>
    </row>
    <row r="164" spans="1:2" x14ac:dyDescent="0.25">
      <c r="A164" t="s">
        <v>195</v>
      </c>
      <c r="B164" t="s">
        <v>388</v>
      </c>
    </row>
    <row r="165" spans="1:2" x14ac:dyDescent="0.25">
      <c r="A165" t="s">
        <v>196</v>
      </c>
      <c r="B165" t="s">
        <v>388</v>
      </c>
    </row>
    <row r="166" spans="1:2" x14ac:dyDescent="0.25">
      <c r="A166" t="s">
        <v>216</v>
      </c>
      <c r="B166" t="s">
        <v>388</v>
      </c>
    </row>
    <row r="167" spans="1:2" x14ac:dyDescent="0.25">
      <c r="A167" t="s">
        <v>219</v>
      </c>
      <c r="B167" t="s">
        <v>388</v>
      </c>
    </row>
    <row r="168" spans="1:2" x14ac:dyDescent="0.25">
      <c r="A168" t="s">
        <v>227</v>
      </c>
      <c r="B168" t="s">
        <v>388</v>
      </c>
    </row>
    <row r="169" spans="1:2" x14ac:dyDescent="0.25">
      <c r="A169" t="s">
        <v>240</v>
      </c>
      <c r="B169" t="s">
        <v>388</v>
      </c>
    </row>
    <row r="170" spans="1:2" x14ac:dyDescent="0.25">
      <c r="A170" t="s">
        <v>241</v>
      </c>
      <c r="B170" t="s">
        <v>388</v>
      </c>
    </row>
    <row r="171" spans="1:2" x14ac:dyDescent="0.25">
      <c r="A171" t="s">
        <v>254</v>
      </c>
      <c r="B171" t="s">
        <v>388</v>
      </c>
    </row>
    <row r="172" spans="1:2" x14ac:dyDescent="0.25">
      <c r="A172" t="s">
        <v>255</v>
      </c>
      <c r="B172" t="s">
        <v>388</v>
      </c>
    </row>
    <row r="173" spans="1:2" x14ac:dyDescent="0.25">
      <c r="A173" t="s">
        <v>260</v>
      </c>
      <c r="B173" t="s">
        <v>388</v>
      </c>
    </row>
    <row r="174" spans="1:2" x14ac:dyDescent="0.25">
      <c r="A174" t="s">
        <v>264</v>
      </c>
      <c r="B174" t="s">
        <v>388</v>
      </c>
    </row>
    <row r="175" spans="1:2" x14ac:dyDescent="0.25">
      <c r="A175" t="s">
        <v>348</v>
      </c>
      <c r="B175" t="s">
        <v>388</v>
      </c>
    </row>
    <row r="176" spans="1:2" x14ac:dyDescent="0.25">
      <c r="A176" t="s">
        <v>265</v>
      </c>
      <c r="B176" t="s">
        <v>388</v>
      </c>
    </row>
    <row r="177" spans="1:2" x14ac:dyDescent="0.25">
      <c r="A177" t="s">
        <v>266</v>
      </c>
      <c r="B177" t="s">
        <v>388</v>
      </c>
    </row>
    <row r="178" spans="1:2" x14ac:dyDescent="0.25">
      <c r="A178" t="s">
        <v>267</v>
      </c>
      <c r="B178" t="s">
        <v>388</v>
      </c>
    </row>
    <row r="179" spans="1:2" x14ac:dyDescent="0.25">
      <c r="A179" t="s">
        <v>268</v>
      </c>
      <c r="B179" t="s">
        <v>388</v>
      </c>
    </row>
    <row r="180" spans="1:2" x14ac:dyDescent="0.25">
      <c r="A180" t="s">
        <v>269</v>
      </c>
      <c r="B180" t="s">
        <v>388</v>
      </c>
    </row>
    <row r="181" spans="1:2" x14ac:dyDescent="0.25">
      <c r="A181" t="s">
        <v>272</v>
      </c>
      <c r="B181" t="s">
        <v>388</v>
      </c>
    </row>
    <row r="182" spans="1:2" x14ac:dyDescent="0.25">
      <c r="A182" t="s">
        <v>281</v>
      </c>
      <c r="B182" t="s">
        <v>388</v>
      </c>
    </row>
    <row r="183" spans="1:2" x14ac:dyDescent="0.25">
      <c r="A183" t="s">
        <v>282</v>
      </c>
      <c r="B183" t="s">
        <v>388</v>
      </c>
    </row>
    <row r="184" spans="1:2" x14ac:dyDescent="0.25">
      <c r="A184" t="s">
        <v>285</v>
      </c>
      <c r="B184" t="s">
        <v>388</v>
      </c>
    </row>
    <row r="185" spans="1:2" x14ac:dyDescent="0.25">
      <c r="A185" t="s">
        <v>287</v>
      </c>
      <c r="B185" t="s">
        <v>388</v>
      </c>
    </row>
    <row r="186" spans="1:2" x14ac:dyDescent="0.25">
      <c r="A186" t="s">
        <v>292</v>
      </c>
      <c r="B186" t="s">
        <v>388</v>
      </c>
    </row>
    <row r="187" spans="1:2" x14ac:dyDescent="0.25">
      <c r="A187" t="s">
        <v>297</v>
      </c>
      <c r="B187" t="s">
        <v>388</v>
      </c>
    </row>
    <row r="188" spans="1:2" x14ac:dyDescent="0.25">
      <c r="A188" t="s">
        <v>300</v>
      </c>
      <c r="B188" t="s">
        <v>388</v>
      </c>
    </row>
    <row r="189" spans="1:2" x14ac:dyDescent="0.25">
      <c r="A189" t="s">
        <v>301</v>
      </c>
      <c r="B189" t="s">
        <v>388</v>
      </c>
    </row>
    <row r="190" spans="1:2" x14ac:dyDescent="0.25">
      <c r="A190" t="s">
        <v>303</v>
      </c>
      <c r="B190" t="s">
        <v>388</v>
      </c>
    </row>
    <row r="191" spans="1:2" x14ac:dyDescent="0.25">
      <c r="A191" t="s">
        <v>108</v>
      </c>
      <c r="B191" t="s">
        <v>388</v>
      </c>
    </row>
    <row r="192" spans="1:2" x14ac:dyDescent="0.25">
      <c r="A192" t="s">
        <v>339</v>
      </c>
      <c r="B192" t="s">
        <v>388</v>
      </c>
    </row>
    <row r="193" spans="1:2" x14ac:dyDescent="0.25">
      <c r="A193" t="s">
        <v>313</v>
      </c>
      <c r="B193" t="s">
        <v>388</v>
      </c>
    </row>
    <row r="194" spans="1:2" x14ac:dyDescent="0.25">
      <c r="A194" t="s">
        <v>314</v>
      </c>
      <c r="B194" t="s">
        <v>388</v>
      </c>
    </row>
    <row r="195" spans="1:2" x14ac:dyDescent="0.25">
      <c r="A195" t="s">
        <v>315</v>
      </c>
      <c r="B195" t="s">
        <v>388</v>
      </c>
    </row>
    <row r="196" spans="1:2" x14ac:dyDescent="0.25">
      <c r="A196" t="s">
        <v>316</v>
      </c>
      <c r="B196" t="s">
        <v>388</v>
      </c>
    </row>
    <row r="197" spans="1:2" x14ac:dyDescent="0.25">
      <c r="A197" t="s">
        <v>317</v>
      </c>
      <c r="B197" t="s">
        <v>388</v>
      </c>
    </row>
    <row r="198" spans="1:2" x14ac:dyDescent="0.25">
      <c r="A198" t="s">
        <v>320</v>
      </c>
      <c r="B198" t="s">
        <v>388</v>
      </c>
    </row>
    <row r="199" spans="1:2" x14ac:dyDescent="0.25">
      <c r="A199" t="s">
        <v>322</v>
      </c>
      <c r="B199" t="s">
        <v>388</v>
      </c>
    </row>
    <row r="200" spans="1:2" x14ac:dyDescent="0.25">
      <c r="A200" t="s">
        <v>323</v>
      </c>
      <c r="B200" t="s">
        <v>388</v>
      </c>
    </row>
    <row r="201" spans="1:2" x14ac:dyDescent="0.25">
      <c r="A201" t="s">
        <v>327</v>
      </c>
      <c r="B201" t="s">
        <v>388</v>
      </c>
    </row>
    <row r="202" spans="1:2" x14ac:dyDescent="0.25">
      <c r="A202" t="s">
        <v>332</v>
      </c>
      <c r="B202" t="s">
        <v>388</v>
      </c>
    </row>
    <row r="203" spans="1:2" x14ac:dyDescent="0.25">
      <c r="A203" t="s">
        <v>334</v>
      </c>
      <c r="B203" t="s">
        <v>388</v>
      </c>
    </row>
    <row r="204" spans="1:2" x14ac:dyDescent="0.25">
      <c r="A204" t="s">
        <v>336</v>
      </c>
      <c r="B204" t="s">
        <v>388</v>
      </c>
    </row>
    <row r="205" spans="1:2" x14ac:dyDescent="0.25">
      <c r="A205" t="s">
        <v>366</v>
      </c>
      <c r="B205" t="s">
        <v>388</v>
      </c>
    </row>
    <row r="206" spans="1:2" x14ac:dyDescent="0.25">
      <c r="A206" t="s">
        <v>338</v>
      </c>
      <c r="B206" t="s">
        <v>388</v>
      </c>
    </row>
    <row r="207" spans="1:2" x14ac:dyDescent="0.25">
      <c r="A207" t="s">
        <v>328</v>
      </c>
      <c r="B207" t="s">
        <v>388</v>
      </c>
    </row>
    <row r="208" spans="1:2" x14ac:dyDescent="0.25">
      <c r="A208" t="s">
        <v>54</v>
      </c>
      <c r="B208" t="s">
        <v>15146</v>
      </c>
    </row>
    <row r="209" spans="1:2" x14ac:dyDescent="0.25">
      <c r="A209" t="s">
        <v>346</v>
      </c>
      <c r="B209" t="s">
        <v>388</v>
      </c>
    </row>
    <row r="210" spans="1:2" x14ac:dyDescent="0.25">
      <c r="A210" t="s">
        <v>347</v>
      </c>
      <c r="B210" t="s">
        <v>388</v>
      </c>
    </row>
    <row r="211" spans="1:2" x14ac:dyDescent="0.25">
      <c r="A211" t="s">
        <v>325</v>
      </c>
      <c r="B211" t="s">
        <v>388</v>
      </c>
    </row>
    <row r="212" spans="1:2" x14ac:dyDescent="0.25">
      <c r="A212" t="s">
        <v>83</v>
      </c>
      <c r="B212" t="s">
        <v>389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353</v>
      </c>
      <c r="B215" t="s">
        <v>15151</v>
      </c>
    </row>
    <row r="216" spans="1:2" x14ac:dyDescent="0.25">
      <c r="A216" s="1" t="s">
        <v>354</v>
      </c>
      <c r="B216" t="s">
        <v>388</v>
      </c>
    </row>
    <row r="217" spans="1:2" x14ac:dyDescent="0.25">
      <c r="A217" s="1" t="s">
        <v>368</v>
      </c>
      <c r="B217" t="s">
        <v>388</v>
      </c>
    </row>
    <row r="218" spans="1:2" x14ac:dyDescent="0.25">
      <c r="A218" s="1" t="s">
        <v>371</v>
      </c>
      <c r="B218" t="s">
        <v>388</v>
      </c>
    </row>
    <row r="219" spans="1:2" x14ac:dyDescent="0.25">
      <c r="A219" s="1" t="s">
        <v>372</v>
      </c>
      <c r="B219" t="s">
        <v>15146</v>
      </c>
    </row>
    <row r="220" spans="1:2" x14ac:dyDescent="0.25">
      <c r="A220" s="1" t="s">
        <v>379</v>
      </c>
      <c r="B220" t="s">
        <v>388</v>
      </c>
    </row>
    <row r="221" spans="1:2" x14ac:dyDescent="0.25">
      <c r="A221" s="1" t="s">
        <v>356</v>
      </c>
      <c r="B221" t="s">
        <v>15151</v>
      </c>
    </row>
    <row r="222" spans="1:2" x14ac:dyDescent="0.25">
      <c r="A222" s="1" t="s">
        <v>363</v>
      </c>
      <c r="B222" t="s">
        <v>15151</v>
      </c>
    </row>
    <row r="223" spans="1:2" x14ac:dyDescent="0.25">
      <c r="A223" s="1" t="s">
        <v>369</v>
      </c>
      <c r="B223" t="s">
        <v>15151</v>
      </c>
    </row>
    <row r="224" spans="1:2" x14ac:dyDescent="0.25">
      <c r="A224" s="1" t="s">
        <v>35</v>
      </c>
      <c r="B224" t="s">
        <v>15151</v>
      </c>
    </row>
    <row r="225" spans="1:2" x14ac:dyDescent="0.25">
      <c r="A225" s="1" t="s">
        <v>365</v>
      </c>
      <c r="B225" t="s">
        <v>388</v>
      </c>
    </row>
    <row r="226" spans="1:2" x14ac:dyDescent="0.25">
      <c r="A226" s="1" t="s">
        <v>360</v>
      </c>
      <c r="B226" t="s">
        <v>383</v>
      </c>
    </row>
    <row r="227" spans="1:2" x14ac:dyDescent="0.25">
      <c r="A227" s="1" t="s">
        <v>361</v>
      </c>
      <c r="B227" t="s">
        <v>15151</v>
      </c>
    </row>
    <row r="228" spans="1:2" x14ac:dyDescent="0.25">
      <c r="A228" s="1" t="s">
        <v>367</v>
      </c>
      <c r="B228" t="s">
        <v>15151</v>
      </c>
    </row>
    <row r="229" spans="1:2" x14ac:dyDescent="0.25">
      <c r="A229" s="1" t="s">
        <v>378</v>
      </c>
      <c r="B229" t="s">
        <v>387</v>
      </c>
    </row>
    <row r="230" spans="1:2" x14ac:dyDescent="0.25">
      <c r="A230" s="1" t="s">
        <v>364</v>
      </c>
      <c r="B230" t="s">
        <v>383</v>
      </c>
    </row>
    <row r="231" spans="1:2" x14ac:dyDescent="0.25">
      <c r="A231" s="1" t="s">
        <v>359</v>
      </c>
      <c r="B231" t="s">
        <v>387</v>
      </c>
    </row>
    <row r="232" spans="1:2" x14ac:dyDescent="0.25">
      <c r="A232" s="1" t="s">
        <v>380</v>
      </c>
      <c r="B232" t="s">
        <v>388</v>
      </c>
    </row>
    <row r="233" spans="1:2" x14ac:dyDescent="0.25">
      <c r="A233" t="s">
        <v>351</v>
      </c>
      <c r="B233" t="s">
        <v>15151</v>
      </c>
    </row>
    <row r="234" spans="1:2" x14ac:dyDescent="0.25">
      <c r="A234" t="s">
        <v>362</v>
      </c>
      <c r="B234" t="s">
        <v>15151</v>
      </c>
    </row>
    <row r="235" spans="1:2" x14ac:dyDescent="0.25">
      <c r="A235" t="s">
        <v>15124</v>
      </c>
      <c r="B235" t="s">
        <v>15151</v>
      </c>
    </row>
    <row r="236" spans="1:2" x14ac:dyDescent="0.25">
      <c r="A236" t="s">
        <v>15125</v>
      </c>
      <c r="B236" t="s">
        <v>15151</v>
      </c>
    </row>
    <row r="237" spans="1:2" x14ac:dyDescent="0.25">
      <c r="A237" s="11" t="s">
        <v>388</v>
      </c>
      <c r="B237" s="11" t="s">
        <v>388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15151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15151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15151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15151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15151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15371</v>
      </c>
    </row>
    <row r="244" spans="1:2" x14ac:dyDescent="0.25">
      <c r="A244" t="s">
        <v>3368</v>
      </c>
      <c r="B244" t="s">
        <v>15151</v>
      </c>
    </row>
    <row r="245" spans="1:2" x14ac:dyDescent="0.25">
      <c r="A245" t="s">
        <v>3367</v>
      </c>
      <c r="B245" t="s">
        <v>15151</v>
      </c>
    </row>
    <row r="246" spans="1:2" x14ac:dyDescent="0.25">
      <c r="A246" t="s">
        <v>7158</v>
      </c>
      <c r="B246" t="s">
        <v>15151</v>
      </c>
    </row>
    <row r="247" spans="1:2" x14ac:dyDescent="0.25">
      <c r="A247" t="s">
        <v>3516</v>
      </c>
      <c r="B247" t="s">
        <v>15151</v>
      </c>
    </row>
    <row r="248" spans="1:2" x14ac:dyDescent="0.25">
      <c r="A248" s="11" t="s">
        <v>3566</v>
      </c>
      <c r="B248" t="s">
        <v>15151</v>
      </c>
    </row>
    <row r="249" spans="1:2" x14ac:dyDescent="0.25">
      <c r="A249" t="s">
        <v>15226</v>
      </c>
      <c r="B249" t="s">
        <v>15226</v>
      </c>
    </row>
    <row r="250" spans="1:2" x14ac:dyDescent="0.25">
      <c r="A250" t="s">
        <v>15227</v>
      </c>
      <c r="B250" t="s">
        <v>15226</v>
      </c>
    </row>
    <row r="251" spans="1:2" x14ac:dyDescent="0.25">
      <c r="A251" t="s">
        <v>15227</v>
      </c>
      <c r="B251" t="s">
        <v>15226</v>
      </c>
    </row>
    <row r="252" spans="1:2" x14ac:dyDescent="0.25">
      <c r="A252" t="s">
        <v>15228</v>
      </c>
      <c r="B252" t="s">
        <v>15226</v>
      </c>
    </row>
    <row r="253" spans="1:2" x14ac:dyDescent="0.25">
      <c r="A253" t="s">
        <v>15228</v>
      </c>
      <c r="B253" t="s">
        <v>15226</v>
      </c>
    </row>
    <row r="254" spans="1:2" x14ac:dyDescent="0.25">
      <c r="A254" t="s">
        <v>15230</v>
      </c>
      <c r="B254" t="s">
        <v>15226</v>
      </c>
    </row>
    <row r="255" spans="1:2" x14ac:dyDescent="0.25">
      <c r="A255" t="s">
        <v>15229</v>
      </c>
      <c r="B255" t="s">
        <v>15226</v>
      </c>
    </row>
    <row r="256" spans="1:2" x14ac:dyDescent="0.25">
      <c r="A256" t="s">
        <v>15231</v>
      </c>
      <c r="B256" t="s">
        <v>15226</v>
      </c>
    </row>
    <row r="257" spans="1:2" x14ac:dyDescent="0.25">
      <c r="A257" t="s">
        <v>15231</v>
      </c>
      <c r="B257" t="s">
        <v>15226</v>
      </c>
    </row>
    <row r="258" spans="1:2" x14ac:dyDescent="0.25">
      <c r="A258" t="s">
        <v>15232</v>
      </c>
      <c r="B258" t="s">
        <v>15226</v>
      </c>
    </row>
    <row r="259" spans="1:2" x14ac:dyDescent="0.25">
      <c r="A259" t="s">
        <v>15231</v>
      </c>
      <c r="B259" t="s">
        <v>15226</v>
      </c>
    </row>
    <row r="260" spans="1:2" x14ac:dyDescent="0.25">
      <c r="A260" t="s">
        <v>15234</v>
      </c>
      <c r="B260" t="s">
        <v>15226</v>
      </c>
    </row>
    <row r="261" spans="1:2" x14ac:dyDescent="0.25">
      <c r="A261" t="s">
        <v>15233</v>
      </c>
      <c r="B261" t="s">
        <v>15226</v>
      </c>
    </row>
    <row r="262" spans="1:2" x14ac:dyDescent="0.25">
      <c r="A262" s="11" t="s">
        <v>723</v>
      </c>
      <c r="B262" t="s">
        <v>387</v>
      </c>
    </row>
    <row r="263" spans="1:2" x14ac:dyDescent="0.25">
      <c r="A263" t="s">
        <v>3160</v>
      </c>
      <c r="B263" t="s">
        <v>388</v>
      </c>
    </row>
    <row r="264" spans="1:2" x14ac:dyDescent="0.25">
      <c r="A264" t="s">
        <v>3146</v>
      </c>
      <c r="B264" t="s">
        <v>388</v>
      </c>
    </row>
    <row r="265" spans="1:2" x14ac:dyDescent="0.25">
      <c r="A265" t="s">
        <v>3014</v>
      </c>
      <c r="B265" t="s">
        <v>388</v>
      </c>
    </row>
    <row r="266" spans="1:2" x14ac:dyDescent="0.25">
      <c r="A266" t="s">
        <v>3599</v>
      </c>
      <c r="B266" t="s">
        <v>388</v>
      </c>
    </row>
    <row r="267" spans="1:2" x14ac:dyDescent="0.25">
      <c r="A267" t="s">
        <v>3158</v>
      </c>
      <c r="B267" t="s">
        <v>388</v>
      </c>
    </row>
    <row r="268" spans="1:2" x14ac:dyDescent="0.25">
      <c r="A268" t="s">
        <v>15251</v>
      </c>
      <c r="B268" t="s">
        <v>383</v>
      </c>
    </row>
    <row r="269" spans="1:2" x14ac:dyDescent="0.25">
      <c r="A269" t="s">
        <v>15243</v>
      </c>
      <c r="B269" t="s">
        <v>388</v>
      </c>
    </row>
    <row r="270" spans="1:2" x14ac:dyDescent="0.25">
      <c r="A270" t="s">
        <v>15253</v>
      </c>
      <c r="B270" t="s">
        <v>388</v>
      </c>
    </row>
    <row r="271" spans="1:2" x14ac:dyDescent="0.25">
      <c r="A271" s="11" t="s">
        <v>3617</v>
      </c>
      <c r="B271" t="s">
        <v>15226</v>
      </c>
    </row>
    <row r="272" spans="1:2" x14ac:dyDescent="0.25">
      <c r="A272" s="11" t="s">
        <v>3572</v>
      </c>
      <c r="B272" t="s">
        <v>15151</v>
      </c>
    </row>
    <row r="273" spans="1:2" x14ac:dyDescent="0.25">
      <c r="A273" s="11" t="s">
        <v>9125</v>
      </c>
      <c r="B273" t="s">
        <v>383</v>
      </c>
    </row>
    <row r="274" spans="1:2" x14ac:dyDescent="0.25">
      <c r="A274" t="s">
        <v>2714</v>
      </c>
      <c r="B274" t="s">
        <v>387</v>
      </c>
    </row>
    <row r="275" spans="1:2" x14ac:dyDescent="0.25">
      <c r="A275" t="s">
        <v>15238</v>
      </c>
      <c r="B275" t="s">
        <v>10</v>
      </c>
    </row>
    <row r="276" spans="1:2" x14ac:dyDescent="0.25">
      <c r="A276" t="s">
        <v>15252</v>
      </c>
      <c r="B276" t="s">
        <v>383</v>
      </c>
    </row>
    <row r="277" spans="1:2" x14ac:dyDescent="0.25">
      <c r="A277" t="s">
        <v>15254</v>
      </c>
      <c r="B277" t="s">
        <v>383</v>
      </c>
    </row>
    <row r="278" spans="1:2" x14ac:dyDescent="0.25">
      <c r="A278" t="s">
        <v>1166</v>
      </c>
      <c r="B278" t="s">
        <v>10</v>
      </c>
    </row>
    <row r="279" spans="1:2" x14ac:dyDescent="0.25">
      <c r="A279" s="11" t="s">
        <v>15241</v>
      </c>
      <c r="B279" t="s">
        <v>387</v>
      </c>
    </row>
    <row r="280" spans="1:2" x14ac:dyDescent="0.25">
      <c r="A280" s="11" t="s">
        <v>15242</v>
      </c>
      <c r="B280" t="s">
        <v>387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15266</v>
      </c>
      <c r="B282" t="s">
        <v>10</v>
      </c>
    </row>
    <row r="283" spans="1:2" x14ac:dyDescent="0.25">
      <c r="A283" t="s">
        <v>7156</v>
      </c>
      <c r="B283" t="s">
        <v>15151</v>
      </c>
    </row>
    <row r="284" spans="1:2" x14ac:dyDescent="0.25">
      <c r="A284" t="s">
        <v>3301</v>
      </c>
      <c r="B284" t="s">
        <v>15151</v>
      </c>
    </row>
    <row r="285" spans="1:2" x14ac:dyDescent="0.25">
      <c r="A285" t="s">
        <v>7154</v>
      </c>
      <c r="B285" t="s">
        <v>383</v>
      </c>
    </row>
    <row r="286" spans="1:2" x14ac:dyDescent="0.25">
      <c r="A286" t="s">
        <v>3548</v>
      </c>
      <c r="B286" t="s">
        <v>388</v>
      </c>
    </row>
    <row r="287" spans="1:2" x14ac:dyDescent="0.25">
      <c r="A287" t="s">
        <v>3551</v>
      </c>
      <c r="B287" t="s">
        <v>388</v>
      </c>
    </row>
    <row r="288" spans="1:2" x14ac:dyDescent="0.25">
      <c r="A288" t="s">
        <v>3548</v>
      </c>
      <c r="B288" t="s">
        <v>388</v>
      </c>
    </row>
    <row r="289" spans="1:2" x14ac:dyDescent="0.25">
      <c r="A289" t="s">
        <v>3531</v>
      </c>
      <c r="B289" t="s">
        <v>388</v>
      </c>
    </row>
    <row r="290" spans="1:2" x14ac:dyDescent="0.25">
      <c r="A290" t="s">
        <v>3554</v>
      </c>
      <c r="B290" t="s">
        <v>388</v>
      </c>
    </row>
    <row r="291" spans="1:2" x14ac:dyDescent="0.25">
      <c r="A291" t="s">
        <v>15268</v>
      </c>
      <c r="B291" t="s">
        <v>387</v>
      </c>
    </row>
    <row r="292" spans="1:2" x14ac:dyDescent="0.25">
      <c r="A292" t="s">
        <v>833</v>
      </c>
      <c r="B292" t="s">
        <v>387</v>
      </c>
    </row>
    <row r="293" spans="1:2" x14ac:dyDescent="0.25">
      <c r="A293" t="s">
        <v>15269</v>
      </c>
      <c r="B293" t="s">
        <v>383</v>
      </c>
    </row>
    <row r="294" spans="1:2" x14ac:dyDescent="0.25">
      <c r="A294" t="s">
        <v>1507</v>
      </c>
      <c r="B294" t="s">
        <v>387</v>
      </c>
    </row>
    <row r="295" spans="1:2" x14ac:dyDescent="0.25">
      <c r="A295" t="s">
        <v>3534</v>
      </c>
      <c r="B295" t="s">
        <v>388</v>
      </c>
    </row>
    <row r="296" spans="1:2" x14ac:dyDescent="0.25">
      <c r="A296" t="s">
        <v>3601</v>
      </c>
      <c r="B296" t="s">
        <v>388</v>
      </c>
    </row>
    <row r="319" spans="1:2" x14ac:dyDescent="0.25">
      <c r="A319" t="s">
        <v>2998</v>
      </c>
      <c r="B319" t="s">
        <v>388</v>
      </c>
    </row>
    <row r="320" spans="1:2" x14ac:dyDescent="0.25">
      <c r="A320" t="s">
        <v>3175</v>
      </c>
      <c r="B320" t="s">
        <v>388</v>
      </c>
    </row>
    <row r="321" spans="1:2" x14ac:dyDescent="0.25">
      <c r="A321" t="s">
        <v>15272</v>
      </c>
      <c r="B321" t="s">
        <v>190</v>
      </c>
    </row>
    <row r="322" spans="1:2" x14ac:dyDescent="0.25">
      <c r="A322" t="s">
        <v>9628</v>
      </c>
      <c r="B322" t="s">
        <v>383</v>
      </c>
    </row>
    <row r="323" spans="1:2" x14ac:dyDescent="0.25">
      <c r="A323" t="s">
        <v>805</v>
      </c>
      <c r="B323" t="s">
        <v>383</v>
      </c>
    </row>
    <row r="324" spans="1:2" x14ac:dyDescent="0.25">
      <c r="A324" t="s">
        <v>1004</v>
      </c>
      <c r="B324" t="s">
        <v>387</v>
      </c>
    </row>
    <row r="325" spans="1:2" x14ac:dyDescent="0.25">
      <c r="A325" t="s">
        <v>839</v>
      </c>
      <c r="B325" t="s">
        <v>387</v>
      </c>
    </row>
    <row r="326" spans="1:2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9"/>
  <sheetViews>
    <sheetView workbookViewId="0">
      <selection activeCell="C42" sqref="C4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15265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15279</v>
      </c>
      <c r="D19" s="39" t="s">
        <v>15279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15267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15130</v>
      </c>
      <c r="D22" s="41" t="s">
        <v>15130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43</v>
      </c>
      <c r="B30" s="39" t="s">
        <v>10</v>
      </c>
      <c r="C30" s="39" t="s">
        <v>2721</v>
      </c>
      <c r="D30" s="39" t="s">
        <v>2721</v>
      </c>
      <c r="F30" s="43"/>
      <c r="G30" s="43"/>
    </row>
    <row r="31" spans="1:8" x14ac:dyDescent="0.25">
      <c r="A31" s="40">
        <v>60</v>
      </c>
      <c r="B31" s="39" t="s">
        <v>10</v>
      </c>
      <c r="C31" s="39" t="s">
        <v>72</v>
      </c>
      <c r="D31" s="39" t="s">
        <v>72</v>
      </c>
      <c r="F31" s="43"/>
      <c r="G31" s="43"/>
    </row>
    <row r="32" spans="1:8" x14ac:dyDescent="0.25">
      <c r="A32" s="40">
        <v>90</v>
      </c>
      <c r="B32" s="39" t="s">
        <v>10</v>
      </c>
      <c r="C32" s="39" t="s">
        <v>341</v>
      </c>
      <c r="D32" s="39" t="s">
        <v>341</v>
      </c>
      <c r="F32" s="43"/>
      <c r="H32" s="43"/>
    </row>
    <row r="33" spans="1:8" x14ac:dyDescent="0.25">
      <c r="A33" s="40">
        <v>101</v>
      </c>
      <c r="B33" s="39" t="s">
        <v>10</v>
      </c>
      <c r="C33" s="39" t="s">
        <v>85</v>
      </c>
      <c r="D33" s="39" t="s">
        <v>85</v>
      </c>
      <c r="F33" s="43"/>
      <c r="H33" s="43"/>
    </row>
    <row r="34" spans="1:8" x14ac:dyDescent="0.25">
      <c r="A34" s="40">
        <v>84</v>
      </c>
      <c r="B34" s="42" t="s">
        <v>10</v>
      </c>
      <c r="C34" s="42" t="s">
        <v>15263</v>
      </c>
      <c r="D34" s="42" t="s">
        <v>15263</v>
      </c>
      <c r="F34" s="43"/>
      <c r="H34" s="43"/>
    </row>
    <row r="35" spans="1:8" x14ac:dyDescent="0.25">
      <c r="A35" s="40">
        <v>11</v>
      </c>
      <c r="B35" s="39" t="s">
        <v>17</v>
      </c>
      <c r="C35" s="39" t="s">
        <v>95</v>
      </c>
      <c r="D35" s="39" t="s">
        <v>95</v>
      </c>
      <c r="F35" s="43"/>
      <c r="H35" s="43"/>
    </row>
    <row r="36" spans="1:8" x14ac:dyDescent="0.25">
      <c r="A36" s="40">
        <v>12</v>
      </c>
      <c r="B36" s="39" t="s">
        <v>17</v>
      </c>
      <c r="C36" s="39" t="s">
        <v>17</v>
      </c>
      <c r="D36" s="39" t="s">
        <v>17</v>
      </c>
      <c r="F36" s="43"/>
      <c r="H36" s="43"/>
    </row>
    <row r="37" spans="1:8" x14ac:dyDescent="0.25">
      <c r="A37" s="40">
        <v>62</v>
      </c>
      <c r="B37" s="39" t="s">
        <v>17</v>
      </c>
      <c r="C37" s="39" t="s">
        <v>18</v>
      </c>
      <c r="D37" s="39" t="s">
        <v>18</v>
      </c>
      <c r="F37" s="43"/>
      <c r="G37" s="43"/>
      <c r="H37" s="43"/>
    </row>
    <row r="38" spans="1:8" x14ac:dyDescent="0.25">
      <c r="A38" s="40">
        <v>120</v>
      </c>
      <c r="B38" s="39" t="s">
        <v>17</v>
      </c>
      <c r="C38" s="39" t="s">
        <v>13</v>
      </c>
      <c r="D38" s="39" t="s">
        <v>13</v>
      </c>
      <c r="F38" s="43"/>
      <c r="G38" s="43"/>
    </row>
    <row r="39" spans="1:8" x14ac:dyDescent="0.25">
      <c r="A39" s="40">
        <v>99</v>
      </c>
      <c r="B39" s="39" t="s">
        <v>17</v>
      </c>
      <c r="C39" s="39" t="s">
        <v>15129</v>
      </c>
      <c r="D39" s="39" t="s">
        <v>15129</v>
      </c>
      <c r="E39" s="44"/>
    </row>
    <row r="40" spans="1:8" x14ac:dyDescent="0.25">
      <c r="A40" s="40">
        <v>80</v>
      </c>
      <c r="B40" s="39" t="s">
        <v>15258</v>
      </c>
      <c r="C40" s="39" t="s">
        <v>45</v>
      </c>
      <c r="D40" s="39" t="s">
        <v>45</v>
      </c>
      <c r="E40" s="44"/>
    </row>
    <row r="41" spans="1:8" x14ac:dyDescent="0.25">
      <c r="A41" s="40">
        <v>98</v>
      </c>
      <c r="B41" s="39" t="s">
        <v>15258</v>
      </c>
      <c r="C41" s="39" t="s">
        <v>305</v>
      </c>
      <c r="D41" s="39" t="s">
        <v>305</v>
      </c>
      <c r="E41" s="44"/>
    </row>
    <row r="42" spans="1:8" x14ac:dyDescent="0.25">
      <c r="A42" s="40">
        <v>82</v>
      </c>
      <c r="B42" s="39" t="s">
        <v>15258</v>
      </c>
      <c r="C42" s="42" t="s">
        <v>306</v>
      </c>
      <c r="D42" s="42" t="s">
        <v>306</v>
      </c>
      <c r="E42" s="44"/>
    </row>
    <row r="43" spans="1:8" x14ac:dyDescent="0.25">
      <c r="A43" s="40">
        <v>83</v>
      </c>
      <c r="B43" s="39" t="s">
        <v>15258</v>
      </c>
      <c r="C43" s="42" t="s">
        <v>15240</v>
      </c>
      <c r="D43" s="42" t="s">
        <v>15240</v>
      </c>
      <c r="E43" s="44"/>
    </row>
    <row r="44" spans="1:8" x14ac:dyDescent="0.25">
      <c r="A44" s="40">
        <v>13</v>
      </c>
      <c r="B44" s="42" t="s">
        <v>15258</v>
      </c>
      <c r="C44" s="42" t="s">
        <v>15240</v>
      </c>
      <c r="D44" s="42" t="s">
        <v>36</v>
      </c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15250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15260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350</v>
      </c>
    </row>
    <row r="132" spans="15:16" x14ac:dyDescent="0.25">
      <c r="O132" s="33">
        <v>29500734</v>
      </c>
      <c r="P132" s="25" t="s">
        <v>377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15284</v>
      </c>
      <c r="T1" t="s">
        <v>15286</v>
      </c>
      <c r="U1" t="s">
        <v>15285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15287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15288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15289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15290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15291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15292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15293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15294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15295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15296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15297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15298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15299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15300</v>
      </c>
      <c r="U45">
        <v>0.5</v>
      </c>
    </row>
    <row r="46" spans="1:21" x14ac:dyDescent="0.25">
      <c r="S46">
        <v>29501070</v>
      </c>
      <c r="T46" s="18" t="s">
        <v>15301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15302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15303</v>
      </c>
      <c r="U66">
        <v>5.5120000000000004E-3</v>
      </c>
    </row>
    <row r="67" spans="19:21" x14ac:dyDescent="0.25">
      <c r="S67">
        <v>70001880</v>
      </c>
      <c r="T67" s="18" t="s">
        <v>15304</v>
      </c>
      <c r="U67">
        <v>5.5490000000000001E-3</v>
      </c>
    </row>
    <row r="68" spans="19:21" x14ac:dyDescent="0.25">
      <c r="S68">
        <v>70001881</v>
      </c>
      <c r="T68" s="18" t="s">
        <v>15305</v>
      </c>
      <c r="U68">
        <v>5.6629999999999996E-3</v>
      </c>
    </row>
    <row r="69" spans="19:21" x14ac:dyDescent="0.25">
      <c r="S69">
        <v>70001882</v>
      </c>
      <c r="T69" s="18" t="s">
        <v>15306</v>
      </c>
      <c r="U69">
        <v>6.1279999999999998E-3</v>
      </c>
    </row>
    <row r="70" spans="19:21" x14ac:dyDescent="0.25">
      <c r="S70">
        <v>71000332</v>
      </c>
      <c r="T70" s="18" t="s">
        <v>15307</v>
      </c>
      <c r="U70">
        <v>0.57404999999999995</v>
      </c>
    </row>
    <row r="71" spans="19:21" x14ac:dyDescent="0.25">
      <c r="S71">
        <v>71000333</v>
      </c>
      <c r="T71" s="18" t="s">
        <v>15308</v>
      </c>
      <c r="U71">
        <v>0.48914800000000003</v>
      </c>
    </row>
    <row r="72" spans="19:21" x14ac:dyDescent="0.25">
      <c r="S72">
        <v>71000335</v>
      </c>
      <c r="T72" s="18" t="s">
        <v>15309</v>
      </c>
      <c r="U72">
        <v>0.488089</v>
      </c>
    </row>
    <row r="73" spans="19:21" x14ac:dyDescent="0.25">
      <c r="S73">
        <v>71000371</v>
      </c>
      <c r="T73" s="18" t="s">
        <v>15310</v>
      </c>
      <c r="U73">
        <v>0.40884199999999998</v>
      </c>
    </row>
    <row r="74" spans="19:21" x14ac:dyDescent="0.25">
      <c r="S74">
        <v>71000372</v>
      </c>
      <c r="T74" s="18" t="s">
        <v>15311</v>
      </c>
      <c r="U74">
        <v>0.41107300000000002</v>
      </c>
    </row>
    <row r="75" spans="19:21" x14ac:dyDescent="0.25">
      <c r="S75">
        <v>29500477</v>
      </c>
      <c r="T75" s="18" t="s">
        <v>15312</v>
      </c>
      <c r="U75">
        <v>0.5</v>
      </c>
    </row>
    <row r="76" spans="19:21" x14ac:dyDescent="0.25">
      <c r="S76">
        <v>29500565</v>
      </c>
      <c r="T76" s="18" t="s">
        <v>15313</v>
      </c>
      <c r="U76">
        <v>0.5</v>
      </c>
    </row>
    <row r="77" spans="19:21" x14ac:dyDescent="0.25">
      <c r="S77">
        <v>29500613</v>
      </c>
      <c r="T77" s="18" t="s">
        <v>15314</v>
      </c>
      <c r="U77">
        <v>0.5</v>
      </c>
    </row>
    <row r="78" spans="19:21" x14ac:dyDescent="0.25">
      <c r="S78">
        <v>29500754</v>
      </c>
      <c r="T78" s="18" t="s">
        <v>15315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15316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15317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15318</v>
      </c>
      <c r="U93">
        <v>0.51400000000000001</v>
      </c>
    </row>
    <row r="94" spans="19:21" x14ac:dyDescent="0.25">
      <c r="S94">
        <v>49500147</v>
      </c>
      <c r="T94" s="18" t="s">
        <v>15319</v>
      </c>
      <c r="U94">
        <v>0.51400000000000001</v>
      </c>
    </row>
    <row r="95" spans="19:21" x14ac:dyDescent="0.25">
      <c r="S95">
        <v>49500166</v>
      </c>
      <c r="T95" s="18" t="s">
        <v>15320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15321</v>
      </c>
      <c r="U99">
        <v>0.5</v>
      </c>
    </row>
    <row r="100" spans="19:21" x14ac:dyDescent="0.25">
      <c r="S100">
        <v>29500527</v>
      </c>
      <c r="T100" s="18" t="s">
        <v>15322</v>
      </c>
      <c r="U100">
        <v>0.5</v>
      </c>
    </row>
    <row r="101" spans="19:21" x14ac:dyDescent="0.25">
      <c r="S101">
        <v>29500528</v>
      </c>
      <c r="T101" s="18" t="s">
        <v>15323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15324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15325</v>
      </c>
      <c r="U110">
        <v>0.5</v>
      </c>
    </row>
    <row r="111" spans="19:21" x14ac:dyDescent="0.25">
      <c r="S111">
        <v>29501066</v>
      </c>
      <c r="T111" s="18" t="s">
        <v>15326</v>
      </c>
      <c r="U111">
        <v>0.5</v>
      </c>
    </row>
    <row r="112" spans="19:21" x14ac:dyDescent="0.25">
      <c r="S112">
        <v>29501067</v>
      </c>
      <c r="T112" s="18" t="s">
        <v>15327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15328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15329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15330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15331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15332</v>
      </c>
      <c r="U140">
        <v>7.4440999999999997</v>
      </c>
    </row>
    <row r="141" spans="19:21" x14ac:dyDescent="0.25">
      <c r="S141">
        <v>29500615</v>
      </c>
      <c r="T141" s="18" t="s">
        <v>15333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15334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15335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15336</v>
      </c>
      <c r="U160">
        <v>23.168299999999999</v>
      </c>
    </row>
    <row r="161" spans="19:21" x14ac:dyDescent="0.25">
      <c r="S161">
        <v>58000555</v>
      </c>
      <c r="T161" s="18" t="s">
        <v>15337</v>
      </c>
      <c r="U161">
        <v>34.017600000000002</v>
      </c>
    </row>
    <row r="162" spans="19:21" x14ac:dyDescent="0.25">
      <c r="S162">
        <v>71000358</v>
      </c>
      <c r="T162" s="18" t="s">
        <v>15338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15339</v>
      </c>
      <c r="U164">
        <v>8.84</v>
      </c>
    </row>
    <row r="165" spans="19:21" x14ac:dyDescent="0.25">
      <c r="S165">
        <v>23000587</v>
      </c>
      <c r="T165" s="18" t="s">
        <v>15340</v>
      </c>
      <c r="U165">
        <v>5.35</v>
      </c>
    </row>
    <row r="166" spans="19:21" x14ac:dyDescent="0.25">
      <c r="S166">
        <v>29500514</v>
      </c>
      <c r="T166" s="18" t="s">
        <v>15341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15342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15343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15344</v>
      </c>
      <c r="U179">
        <v>0.30780000000000002</v>
      </c>
    </row>
    <row r="180" spans="19:21" x14ac:dyDescent="0.25">
      <c r="S180">
        <v>49500125</v>
      </c>
      <c r="T180" s="18" t="s">
        <v>15345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15346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15347</v>
      </c>
      <c r="U186">
        <v>3.05</v>
      </c>
    </row>
    <row r="187" spans="19:21" x14ac:dyDescent="0.25">
      <c r="S187">
        <v>29500532</v>
      </c>
      <c r="T187" s="18" t="s">
        <v>15348</v>
      </c>
      <c r="U187">
        <v>0.5</v>
      </c>
    </row>
    <row r="188" spans="19:21" x14ac:dyDescent="0.25">
      <c r="S188">
        <v>29500534</v>
      </c>
      <c r="T188" s="18" t="s">
        <v>15349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15350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15351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15352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15353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15354</v>
      </c>
      <c r="U211">
        <v>41.058599999999998</v>
      </c>
    </row>
    <row r="212" spans="19:21" x14ac:dyDescent="0.25">
      <c r="S212">
        <v>32000012</v>
      </c>
      <c r="T212" s="18" t="s">
        <v>15355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15356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15357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15358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15359</v>
      </c>
      <c r="U221">
        <v>0.5</v>
      </c>
    </row>
    <row r="222" spans="19:21" x14ac:dyDescent="0.25">
      <c r="S222">
        <v>29500605</v>
      </c>
      <c r="T222" s="18" t="s">
        <v>15360</v>
      </c>
      <c r="U222">
        <v>0.5</v>
      </c>
    </row>
    <row r="223" spans="19:21" x14ac:dyDescent="0.25">
      <c r="S223">
        <v>29500821</v>
      </c>
      <c r="T223" s="18" t="s">
        <v>15361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15362</v>
      </c>
      <c r="U229">
        <v>3.55</v>
      </c>
    </row>
    <row r="230" spans="19:21" x14ac:dyDescent="0.25">
      <c r="S230">
        <v>59500021</v>
      </c>
      <c r="T230" s="18" t="s">
        <v>15363</v>
      </c>
      <c r="U230">
        <v>2.6351</v>
      </c>
    </row>
    <row r="231" spans="19:21" x14ac:dyDescent="0.25">
      <c r="S231">
        <v>59500070</v>
      </c>
      <c r="T231" s="18" t="s">
        <v>15364</v>
      </c>
      <c r="U231">
        <v>1.7988999999999999</v>
      </c>
    </row>
    <row r="232" spans="19:21" x14ac:dyDescent="0.25">
      <c r="S232">
        <v>70002019</v>
      </c>
      <c r="T232" s="18" t="s">
        <v>15365</v>
      </c>
      <c r="U232">
        <v>9.3799999999999994E-3</v>
      </c>
    </row>
    <row r="233" spans="19:21" x14ac:dyDescent="0.25">
      <c r="S233">
        <v>70002021</v>
      </c>
      <c r="T233" s="18" t="s">
        <v>15366</v>
      </c>
      <c r="U233">
        <v>3.6269000000000003E-2</v>
      </c>
    </row>
    <row r="234" spans="19:21" x14ac:dyDescent="0.25">
      <c r="S234">
        <v>70002024</v>
      </c>
      <c r="T234" s="18" t="s">
        <v>15367</v>
      </c>
      <c r="U234">
        <v>5.1617999999999997E-2</v>
      </c>
    </row>
    <row r="235" spans="19:21" x14ac:dyDescent="0.25">
      <c r="S235">
        <v>70002025</v>
      </c>
      <c r="T235" s="18" t="s">
        <v>15368</v>
      </c>
      <c r="U235">
        <v>9.3799999999999994E-3</v>
      </c>
    </row>
    <row r="236" spans="19:21" x14ac:dyDescent="0.25">
      <c r="S236">
        <v>70002026</v>
      </c>
      <c r="T236" s="18" t="s">
        <v>15369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2478" workbookViewId="0">
      <selection activeCell="A2095" sqref="A2095:A2105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15282</v>
      </c>
      <c r="D1744" t="s">
        <v>15282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15266</v>
      </c>
      <c r="C10513" t="s">
        <v>15266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2021-10-27T10:29:46Z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