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e023ee8e64e60f2/Documents/17. GitHub/_2021/EurovisionModel/1. RawData/"/>
    </mc:Choice>
  </mc:AlternateContent>
  <xr:revisionPtr revIDLastSave="120" documentId="8_{17347FEA-A845-46A1-B460-787788CA7F20}" xr6:coauthVersionLast="46" xr6:coauthVersionMax="46" xr10:uidLastSave="{082EA1A2-DA86-4E3A-8FD0-8BD48D2E8FD0}"/>
  <bookViews>
    <workbookView xWindow="-108" yWindow="-108" windowWidth="23256" windowHeight="12576" activeTab="4" xr2:uid="{00000000-000D-0000-FFFF-FFFF00000000}"/>
  </bookViews>
  <sheets>
    <sheet name="Chart1 (3)" sheetId="20" r:id="rId1"/>
    <sheet name="Sheet1" sheetId="21" r:id="rId2"/>
    <sheet name="Chart1 (2)" sheetId="19" r:id="rId3"/>
    <sheet name="DATA OVERVIEW" sheetId="8" r:id="rId4"/>
    <sheet name="Database - complete" sheetId="9" r:id="rId5"/>
    <sheet name="2019 final score" sheetId="23" r:id="rId6"/>
    <sheet name="2019 betting market" sheetId="7" r:id="rId7"/>
    <sheet name="2020 betting market" sheetId="22" r:id="rId8"/>
    <sheet name="Calculations" sheetId="2" r:id="rId9"/>
    <sheet name="2018 betting market" sheetId="1" r:id="rId10"/>
    <sheet name="2017 betting market" sheetId="10" r:id="rId11"/>
    <sheet name="2016 BETTING MARKET" sheetId="11" r:id="rId12"/>
    <sheet name="2015 BETTING MARKET" sheetId="12" r:id="rId13"/>
    <sheet name="2018 final score" sheetId="4" r:id="rId14"/>
    <sheet name="2017 final score" sheetId="14" r:id="rId15"/>
    <sheet name="2016 final score" sheetId="16" r:id="rId16"/>
    <sheet name="2015 final score" sheetId="18" r:id="rId17"/>
    <sheet name="2018 actual vs predicted" sheetId="5" r:id="rId18"/>
    <sheet name="Chart1" sheetId="6" r:id="rId19"/>
    <sheet name="Spreadsheet information" sheetId="3" r:id="rId20"/>
  </sheets>
  <definedNames>
    <definedName name="_xlnm._FilterDatabase" localSheetId="3" hidden="1">'DATA OVERVIEW'!$I$4:$J$33</definedName>
    <definedName name="_xlnm._FilterDatabase" localSheetId="1" hidden="1">Sheet1!$B$9:$F$9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9" l="1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E8" i="9"/>
  <c r="N7" i="9"/>
  <c r="M7" i="9"/>
  <c r="L7" i="9"/>
  <c r="K7" i="9"/>
  <c r="J7" i="9"/>
  <c r="I7" i="9"/>
  <c r="H7" i="9"/>
  <c r="G7" i="9"/>
  <c r="F7" i="9"/>
  <c r="E7" i="9"/>
  <c r="N6" i="9"/>
  <c r="M6" i="9"/>
  <c r="L6" i="9"/>
  <c r="K6" i="9"/>
  <c r="J6" i="9"/>
  <c r="I6" i="9"/>
  <c r="H6" i="9"/>
  <c r="G6" i="9"/>
  <c r="F6" i="9"/>
  <c r="E6" i="9"/>
  <c r="N5" i="9"/>
  <c r="M5" i="9"/>
  <c r="L5" i="9"/>
  <c r="K5" i="9"/>
  <c r="J5" i="9"/>
  <c r="I5" i="9"/>
  <c r="H5" i="9"/>
  <c r="G5" i="9"/>
  <c r="F5" i="9"/>
  <c r="E5" i="9"/>
  <c r="N4" i="9"/>
  <c r="M4" i="9"/>
  <c r="L4" i="9"/>
  <c r="K4" i="9"/>
  <c r="J4" i="9"/>
  <c r="I4" i="9"/>
  <c r="H4" i="9"/>
  <c r="G4" i="9"/>
  <c r="F4" i="9"/>
  <c r="E4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N3" i="9"/>
  <c r="M3" i="9"/>
  <c r="L3" i="9"/>
  <c r="K3" i="9"/>
  <c r="J3" i="9"/>
  <c r="I3" i="9"/>
  <c r="H3" i="9"/>
  <c r="G3" i="9"/>
  <c r="F3" i="9"/>
  <c r="E3" i="9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E25" i="7"/>
  <c r="F25" i="7"/>
  <c r="G25" i="7" s="1"/>
  <c r="E26" i="7"/>
  <c r="F26" i="7"/>
  <c r="G26" i="7" s="1"/>
  <c r="E27" i="7"/>
  <c r="F27" i="7"/>
  <c r="G27" i="7" s="1"/>
  <c r="E28" i="7"/>
  <c r="F28" i="7"/>
  <c r="G28" i="7" s="1"/>
  <c r="E29" i="7"/>
  <c r="F29" i="7"/>
  <c r="G29" i="7" s="1"/>
  <c r="E30" i="7"/>
  <c r="F30" i="7"/>
  <c r="G30" i="7" s="1"/>
  <c r="F41" i="22"/>
  <c r="G41" i="22" s="1"/>
  <c r="F40" i="22"/>
  <c r="G40" i="22" s="1"/>
  <c r="F39" i="22"/>
  <c r="G39" i="22" s="1"/>
  <c r="F38" i="22"/>
  <c r="G38" i="22" s="1"/>
  <c r="F37" i="22"/>
  <c r="G37" i="22" s="1"/>
  <c r="F36" i="22"/>
  <c r="G36" i="22" s="1"/>
  <c r="F35" i="22"/>
  <c r="G35" i="22" s="1"/>
  <c r="F34" i="22"/>
  <c r="G34" i="22" s="1"/>
  <c r="F33" i="22"/>
  <c r="G33" i="22" s="1"/>
  <c r="E33" i="22"/>
  <c r="F32" i="22"/>
  <c r="G32" i="22" s="1"/>
  <c r="E32" i="22"/>
  <c r="F31" i="22"/>
  <c r="G31" i="22" s="1"/>
  <c r="E31" i="22"/>
  <c r="F30" i="22"/>
  <c r="G30" i="22" s="1"/>
  <c r="E30" i="22"/>
  <c r="F29" i="22"/>
  <c r="G29" i="22" s="1"/>
  <c r="E29" i="22"/>
  <c r="F28" i="22"/>
  <c r="G28" i="22" s="1"/>
  <c r="E28" i="22"/>
  <c r="F27" i="22"/>
  <c r="G27" i="22" s="1"/>
  <c r="F26" i="22"/>
  <c r="G26" i="22" s="1"/>
  <c r="F25" i="22"/>
  <c r="G25" i="22" s="1"/>
  <c r="F24" i="22"/>
  <c r="G24" i="22" s="1"/>
  <c r="F23" i="22"/>
  <c r="G23" i="22" s="1"/>
  <c r="F22" i="22"/>
  <c r="G22" i="22" s="1"/>
  <c r="F21" i="22"/>
  <c r="G21" i="22" s="1"/>
  <c r="G20" i="22"/>
  <c r="F20" i="22"/>
  <c r="F19" i="22"/>
  <c r="G19" i="22" s="1"/>
  <c r="F18" i="22"/>
  <c r="G18" i="22" s="1"/>
  <c r="F17" i="22"/>
  <c r="G17" i="22" s="1"/>
  <c r="F16" i="22"/>
  <c r="G16" i="22" s="1"/>
  <c r="F15" i="22"/>
  <c r="G15" i="22" s="1"/>
  <c r="F14" i="22"/>
  <c r="G14" i="22" s="1"/>
  <c r="F13" i="22"/>
  <c r="G13" i="22" s="1"/>
  <c r="F12" i="22"/>
  <c r="G12" i="22" s="1"/>
  <c r="F11" i="22"/>
  <c r="G11" i="22" s="1"/>
  <c r="F10" i="22"/>
  <c r="G10" i="22" s="1"/>
  <c r="F9" i="22"/>
  <c r="G9" i="22" s="1"/>
  <c r="F8" i="22"/>
  <c r="G8" i="22" s="1"/>
  <c r="G20" i="21"/>
  <c r="G19" i="21"/>
  <c r="G18" i="21"/>
  <c r="G17" i="21"/>
  <c r="G16" i="21"/>
  <c r="G15" i="21"/>
  <c r="G14" i="21"/>
  <c r="G13" i="21"/>
  <c r="G12" i="21"/>
  <c r="G11" i="21"/>
  <c r="G10" i="21"/>
  <c r="H11" i="22" l="1"/>
  <c r="H29" i="7"/>
  <c r="H28" i="7"/>
  <c r="H30" i="7"/>
  <c r="H19" i="7"/>
  <c r="H18" i="7"/>
  <c r="H11" i="7"/>
  <c r="H27" i="7"/>
  <c r="H24" i="7"/>
  <c r="H17" i="7"/>
  <c r="H10" i="7"/>
  <c r="H23" i="7"/>
  <c r="H16" i="7"/>
  <c r="H9" i="7"/>
  <c r="H22" i="7"/>
  <c r="H15" i="7"/>
  <c r="H8" i="7"/>
  <c r="H26" i="7"/>
  <c r="H21" i="7"/>
  <c r="H14" i="7"/>
  <c r="H7" i="7"/>
  <c r="H20" i="7"/>
  <c r="H13" i="7"/>
  <c r="H6" i="7"/>
  <c r="H25" i="7"/>
  <c r="H12" i="7"/>
  <c r="H5" i="7"/>
  <c r="H35" i="22"/>
  <c r="H12" i="22"/>
  <c r="H36" i="22"/>
  <c r="H37" i="22"/>
  <c r="H14" i="22"/>
  <c r="H21" i="22"/>
  <c r="H28" i="22"/>
  <c r="H32" i="22"/>
  <c r="H38" i="22"/>
  <c r="H41" i="22"/>
  <c r="H8" i="22"/>
  <c r="H15" i="22"/>
  <c r="H22" i="22"/>
  <c r="H39" i="22"/>
  <c r="H26" i="22"/>
  <c r="H27" i="22"/>
  <c r="H20" i="22"/>
  <c r="H40" i="22"/>
  <c r="H19" i="22"/>
  <c r="H31" i="22"/>
  <c r="H13" i="22"/>
  <c r="H9" i="22"/>
  <c r="H16" i="22"/>
  <c r="H23" i="22"/>
  <c r="H29" i="22"/>
  <c r="H33" i="22"/>
  <c r="H10" i="22"/>
  <c r="H17" i="22"/>
  <c r="H24" i="22"/>
  <c r="H18" i="22"/>
  <c r="H25" i="22"/>
  <c r="H30" i="22"/>
  <c r="H34" i="22"/>
  <c r="L10" i="8"/>
  <c r="K10" i="8"/>
  <c r="D133" i="9" l="1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I122" i="9" s="1"/>
  <c r="A40" i="12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M99" i="9" s="1"/>
  <c r="A39" i="11"/>
  <c r="A38" i="11"/>
  <c r="A37" i="11"/>
  <c r="K98" i="9" s="1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M101" i="9"/>
  <c r="K96" i="9"/>
  <c r="I95" i="9"/>
  <c r="I93" i="9"/>
  <c r="E89" i="9"/>
  <c r="M83" i="9"/>
  <c r="N82" i="9"/>
  <c r="I82" i="9"/>
  <c r="H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C51" i="9"/>
  <c r="D27" i="4"/>
  <c r="C54" i="9" s="1"/>
  <c r="D26" i="4"/>
  <c r="C53" i="9" s="1"/>
  <c r="D25" i="4"/>
  <c r="C52" i="9" s="1"/>
  <c r="D24" i="4"/>
  <c r="D23" i="4"/>
  <c r="C50" i="9" s="1"/>
  <c r="D22" i="4"/>
  <c r="C49" i="9" s="1"/>
  <c r="D21" i="4"/>
  <c r="C48" i="9" s="1"/>
  <c r="D20" i="4"/>
  <c r="C47" i="9" s="1"/>
  <c r="D19" i="4"/>
  <c r="C46" i="9" s="1"/>
  <c r="D18" i="4"/>
  <c r="C45" i="9" s="1"/>
  <c r="D17" i="4"/>
  <c r="C44" i="9" s="1"/>
  <c r="D16" i="4"/>
  <c r="C43" i="9" s="1"/>
  <c r="D15" i="4"/>
  <c r="C42" i="9" s="1"/>
  <c r="D14" i="4"/>
  <c r="C41" i="9" s="1"/>
  <c r="D13" i="4"/>
  <c r="C40" i="9" s="1"/>
  <c r="D12" i="4"/>
  <c r="C39" i="9" s="1"/>
  <c r="D11" i="4"/>
  <c r="C38" i="9" s="1"/>
  <c r="D10" i="4"/>
  <c r="C37" i="9" s="1"/>
  <c r="D9" i="4"/>
  <c r="C36" i="9" s="1"/>
  <c r="D8" i="4"/>
  <c r="C35" i="9" s="1"/>
  <c r="D7" i="4"/>
  <c r="C34" i="9" s="1"/>
  <c r="D6" i="4"/>
  <c r="C33" i="9" s="1"/>
  <c r="D5" i="4"/>
  <c r="C32" i="9" s="1"/>
  <c r="D4" i="4"/>
  <c r="C31" i="9" s="1"/>
  <c r="D3" i="4"/>
  <c r="C30" i="9" s="1"/>
  <c r="D2" i="4"/>
  <c r="C29" i="9" s="1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M85" i="9" l="1"/>
  <c r="E87" i="9"/>
  <c r="L106" i="9"/>
  <c r="K81" i="9"/>
  <c r="G90" i="9"/>
  <c r="N103" i="9"/>
  <c r="F82" i="9"/>
  <c r="G92" i="9"/>
  <c r="E116" i="9"/>
  <c r="F81" i="9"/>
  <c r="N81" i="9"/>
  <c r="L82" i="9"/>
  <c r="E85" i="9"/>
  <c r="G88" i="9"/>
  <c r="I91" i="9"/>
  <c r="K94" i="9"/>
  <c r="M97" i="9"/>
  <c r="E101" i="9"/>
  <c r="K109" i="9"/>
  <c r="G81" i="9"/>
  <c r="E82" i="9"/>
  <c r="M82" i="9"/>
  <c r="I85" i="9"/>
  <c r="K88" i="9"/>
  <c r="M91" i="9"/>
  <c r="E95" i="9"/>
  <c r="G98" i="9"/>
  <c r="I101" i="9"/>
  <c r="M112" i="9"/>
  <c r="I81" i="9"/>
  <c r="G82" i="9"/>
  <c r="E83" i="9"/>
  <c r="G86" i="9"/>
  <c r="I89" i="9"/>
  <c r="K92" i="9"/>
  <c r="M95" i="9"/>
  <c r="E99" i="9"/>
  <c r="H102" i="9"/>
  <c r="G119" i="9"/>
  <c r="J81" i="9"/>
  <c r="H82" i="9"/>
  <c r="I83" i="9"/>
  <c r="K86" i="9"/>
  <c r="M89" i="9"/>
  <c r="E93" i="9"/>
  <c r="G96" i="9"/>
  <c r="I99" i="9"/>
  <c r="F103" i="9"/>
  <c r="H106" i="9"/>
  <c r="K121" i="9"/>
  <c r="L81" i="9"/>
  <c r="J82" i="9"/>
  <c r="G84" i="9"/>
  <c r="I87" i="9"/>
  <c r="K90" i="9"/>
  <c r="M93" i="9"/>
  <c r="E97" i="9"/>
  <c r="G100" i="9"/>
  <c r="F105" i="9"/>
  <c r="E81" i="9"/>
  <c r="M81" i="9"/>
  <c r="K82" i="9"/>
  <c r="K84" i="9"/>
  <c r="M87" i="9"/>
  <c r="E91" i="9"/>
  <c r="G94" i="9"/>
  <c r="I97" i="9"/>
  <c r="K100" i="9"/>
  <c r="F83" i="9"/>
  <c r="J83" i="9"/>
  <c r="N83" i="9"/>
  <c r="H84" i="9"/>
  <c r="L84" i="9"/>
  <c r="F85" i="9"/>
  <c r="J85" i="9"/>
  <c r="N85" i="9"/>
  <c r="H86" i="9"/>
  <c r="L86" i="9"/>
  <c r="F87" i="9"/>
  <c r="J87" i="9"/>
  <c r="N87" i="9"/>
  <c r="H88" i="9"/>
  <c r="L88" i="9"/>
  <c r="F89" i="9"/>
  <c r="J89" i="9"/>
  <c r="N89" i="9"/>
  <c r="H90" i="9"/>
  <c r="L90" i="9"/>
  <c r="F91" i="9"/>
  <c r="J91" i="9"/>
  <c r="N91" i="9"/>
  <c r="H92" i="9"/>
  <c r="L92" i="9"/>
  <c r="F93" i="9"/>
  <c r="J93" i="9"/>
  <c r="N93" i="9"/>
  <c r="H94" i="9"/>
  <c r="L94" i="9"/>
  <c r="F95" i="9"/>
  <c r="J95" i="9"/>
  <c r="N95" i="9"/>
  <c r="H96" i="9"/>
  <c r="L96" i="9"/>
  <c r="F97" i="9"/>
  <c r="J97" i="9"/>
  <c r="N97" i="9"/>
  <c r="H98" i="9"/>
  <c r="L98" i="9"/>
  <c r="F99" i="9"/>
  <c r="J99" i="9"/>
  <c r="N99" i="9"/>
  <c r="H100" i="9"/>
  <c r="L100" i="9"/>
  <c r="F101" i="9"/>
  <c r="J101" i="9"/>
  <c r="N101" i="9"/>
  <c r="J102" i="9"/>
  <c r="H103" i="9"/>
  <c r="F104" i="9"/>
  <c r="J105" i="9"/>
  <c r="G107" i="9"/>
  <c r="I110" i="9"/>
  <c r="K113" i="9"/>
  <c r="M116" i="9"/>
  <c r="E120" i="9"/>
  <c r="G83" i="9"/>
  <c r="K83" i="9"/>
  <c r="E84" i="9"/>
  <c r="I84" i="9"/>
  <c r="M84" i="9"/>
  <c r="G85" i="9"/>
  <c r="K85" i="9"/>
  <c r="E86" i="9"/>
  <c r="I86" i="9"/>
  <c r="M86" i="9"/>
  <c r="G87" i="9"/>
  <c r="K87" i="9"/>
  <c r="E88" i="9"/>
  <c r="I88" i="9"/>
  <c r="M88" i="9"/>
  <c r="G89" i="9"/>
  <c r="K89" i="9"/>
  <c r="E90" i="9"/>
  <c r="I90" i="9"/>
  <c r="M90" i="9"/>
  <c r="G91" i="9"/>
  <c r="K91" i="9"/>
  <c r="E92" i="9"/>
  <c r="I92" i="9"/>
  <c r="M92" i="9"/>
  <c r="G93" i="9"/>
  <c r="K93" i="9"/>
  <c r="E94" i="9"/>
  <c r="I94" i="9"/>
  <c r="M94" i="9"/>
  <c r="G95" i="9"/>
  <c r="K95" i="9"/>
  <c r="E96" i="9"/>
  <c r="I96" i="9"/>
  <c r="M96" i="9"/>
  <c r="G97" i="9"/>
  <c r="K97" i="9"/>
  <c r="E98" i="9"/>
  <c r="I98" i="9"/>
  <c r="M98" i="9"/>
  <c r="G99" i="9"/>
  <c r="K99" i="9"/>
  <c r="E100" i="9"/>
  <c r="I100" i="9"/>
  <c r="M100" i="9"/>
  <c r="G101" i="9"/>
  <c r="K101" i="9"/>
  <c r="E102" i="9"/>
  <c r="L102" i="9"/>
  <c r="J103" i="9"/>
  <c r="H104" i="9"/>
  <c r="N105" i="9"/>
  <c r="E108" i="9"/>
  <c r="G111" i="9"/>
  <c r="I114" i="9"/>
  <c r="K117" i="9"/>
  <c r="M120" i="9"/>
  <c r="K106" i="9"/>
  <c r="H83" i="9"/>
  <c r="L83" i="9"/>
  <c r="F84" i="9"/>
  <c r="J84" i="9"/>
  <c r="N84" i="9"/>
  <c r="H85" i="9"/>
  <c r="L85" i="9"/>
  <c r="F86" i="9"/>
  <c r="J86" i="9"/>
  <c r="N86" i="9"/>
  <c r="H87" i="9"/>
  <c r="L87" i="9"/>
  <c r="F88" i="9"/>
  <c r="J88" i="9"/>
  <c r="N88" i="9"/>
  <c r="H89" i="9"/>
  <c r="L89" i="9"/>
  <c r="F90" i="9"/>
  <c r="J90" i="9"/>
  <c r="N90" i="9"/>
  <c r="H91" i="9"/>
  <c r="L91" i="9"/>
  <c r="F92" i="9"/>
  <c r="J92" i="9"/>
  <c r="N92" i="9"/>
  <c r="H93" i="9"/>
  <c r="L93" i="9"/>
  <c r="F94" i="9"/>
  <c r="J94" i="9"/>
  <c r="N94" i="9"/>
  <c r="H95" i="9"/>
  <c r="L95" i="9"/>
  <c r="F96" i="9"/>
  <c r="J96" i="9"/>
  <c r="N96" i="9"/>
  <c r="H97" i="9"/>
  <c r="L97" i="9"/>
  <c r="F98" i="9"/>
  <c r="J98" i="9"/>
  <c r="N98" i="9"/>
  <c r="H99" i="9"/>
  <c r="L99" i="9"/>
  <c r="F100" i="9"/>
  <c r="J100" i="9"/>
  <c r="N100" i="9"/>
  <c r="H101" i="9"/>
  <c r="L101" i="9"/>
  <c r="F102" i="9"/>
  <c r="N102" i="9"/>
  <c r="L103" i="9"/>
  <c r="L104" i="9"/>
  <c r="M108" i="9"/>
  <c r="E112" i="9"/>
  <c r="G115" i="9"/>
  <c r="I118" i="9"/>
  <c r="N130" i="9"/>
  <c r="G123" i="9"/>
  <c r="E124" i="9"/>
  <c r="M124" i="9"/>
  <c r="I126" i="9"/>
  <c r="F129" i="9"/>
  <c r="H107" i="9"/>
  <c r="F108" i="9"/>
  <c r="N108" i="9"/>
  <c r="L109" i="9"/>
  <c r="J110" i="9"/>
  <c r="H111" i="9"/>
  <c r="F112" i="9"/>
  <c r="N112" i="9"/>
  <c r="L113" i="9"/>
  <c r="J114" i="9"/>
  <c r="H115" i="9"/>
  <c r="F116" i="9"/>
  <c r="N116" i="9"/>
  <c r="L117" i="9"/>
  <c r="J118" i="9"/>
  <c r="H119" i="9"/>
  <c r="F120" i="9"/>
  <c r="N120" i="9"/>
  <c r="L121" i="9"/>
  <c r="J122" i="9"/>
  <c r="H123" i="9"/>
  <c r="F124" i="9"/>
  <c r="G125" i="9"/>
  <c r="M126" i="9"/>
  <c r="N129" i="9"/>
  <c r="K107" i="9"/>
  <c r="I108" i="9"/>
  <c r="G109" i="9"/>
  <c r="E110" i="9"/>
  <c r="M110" i="9"/>
  <c r="K111" i="9"/>
  <c r="I112" i="9"/>
  <c r="G113" i="9"/>
  <c r="E114" i="9"/>
  <c r="M114" i="9"/>
  <c r="K115" i="9"/>
  <c r="I116" i="9"/>
  <c r="G117" i="9"/>
  <c r="E118" i="9"/>
  <c r="M118" i="9"/>
  <c r="K119" i="9"/>
  <c r="I120" i="9"/>
  <c r="G121" i="9"/>
  <c r="E122" i="9"/>
  <c r="M122" i="9"/>
  <c r="K123" i="9"/>
  <c r="I124" i="9"/>
  <c r="K125" i="9"/>
  <c r="J127" i="9"/>
  <c r="L133" i="9"/>
  <c r="F132" i="9"/>
  <c r="J130" i="9"/>
  <c r="L129" i="9"/>
  <c r="N128" i="9"/>
  <c r="F128" i="9"/>
  <c r="H127" i="9"/>
  <c r="L126" i="9"/>
  <c r="H126" i="9"/>
  <c r="N125" i="9"/>
  <c r="J125" i="9"/>
  <c r="F125" i="9"/>
  <c r="L124" i="9"/>
  <c r="H124" i="9"/>
  <c r="N123" i="9"/>
  <c r="J123" i="9"/>
  <c r="F123" i="9"/>
  <c r="L122" i="9"/>
  <c r="H122" i="9"/>
  <c r="N121" i="9"/>
  <c r="J121" i="9"/>
  <c r="F121" i="9"/>
  <c r="L120" i="9"/>
  <c r="H120" i="9"/>
  <c r="N119" i="9"/>
  <c r="J119" i="9"/>
  <c r="F119" i="9"/>
  <c r="L118" i="9"/>
  <c r="H118" i="9"/>
  <c r="N117" i="9"/>
  <c r="J117" i="9"/>
  <c r="F117" i="9"/>
  <c r="L116" i="9"/>
  <c r="H116" i="9"/>
  <c r="N115" i="9"/>
  <c r="J115" i="9"/>
  <c r="F115" i="9"/>
  <c r="L114" i="9"/>
  <c r="H114" i="9"/>
  <c r="N113" i="9"/>
  <c r="J113" i="9"/>
  <c r="F113" i="9"/>
  <c r="L112" i="9"/>
  <c r="H112" i="9"/>
  <c r="N111" i="9"/>
  <c r="J111" i="9"/>
  <c r="F111" i="9"/>
  <c r="L110" i="9"/>
  <c r="H110" i="9"/>
  <c r="N109" i="9"/>
  <c r="J109" i="9"/>
  <c r="F109" i="9"/>
  <c r="L108" i="9"/>
  <c r="H108" i="9"/>
  <c r="N107" i="9"/>
  <c r="J107" i="9"/>
  <c r="F107" i="9"/>
  <c r="K112" i="9"/>
  <c r="G112" i="9"/>
  <c r="M111" i="9"/>
  <c r="I111" i="9"/>
  <c r="E111" i="9"/>
  <c r="K110" i="9"/>
  <c r="G110" i="9"/>
  <c r="M109" i="9"/>
  <c r="I109" i="9"/>
  <c r="E109" i="9"/>
  <c r="K108" i="9"/>
  <c r="G108" i="9"/>
  <c r="M107" i="9"/>
  <c r="I107" i="9"/>
  <c r="E107" i="9"/>
  <c r="N132" i="9"/>
  <c r="H131" i="9"/>
  <c r="F130" i="9"/>
  <c r="H129" i="9"/>
  <c r="J128" i="9"/>
  <c r="L127" i="9"/>
  <c r="N126" i="9"/>
  <c r="J126" i="9"/>
  <c r="F126" i="9"/>
  <c r="L125" i="9"/>
  <c r="H125" i="9"/>
  <c r="N124" i="9"/>
  <c r="H133" i="9"/>
  <c r="L131" i="9"/>
  <c r="H130" i="9"/>
  <c r="J129" i="9"/>
  <c r="L128" i="9"/>
  <c r="N127" i="9"/>
  <c r="F127" i="9"/>
  <c r="K126" i="9"/>
  <c r="G126" i="9"/>
  <c r="M125" i="9"/>
  <c r="I125" i="9"/>
  <c r="E125" i="9"/>
  <c r="K124" i="9"/>
  <c r="G124" i="9"/>
  <c r="M123" i="9"/>
  <c r="I123" i="9"/>
  <c r="E123" i="9"/>
  <c r="K122" i="9"/>
  <c r="G122" i="9"/>
  <c r="M121" i="9"/>
  <c r="I121" i="9"/>
  <c r="E121" i="9"/>
  <c r="K120" i="9"/>
  <c r="G120" i="9"/>
  <c r="M119" i="9"/>
  <c r="I119" i="9"/>
  <c r="E119" i="9"/>
  <c r="K118" i="9"/>
  <c r="G118" i="9"/>
  <c r="M117" i="9"/>
  <c r="I117" i="9"/>
  <c r="E117" i="9"/>
  <c r="K116" i="9"/>
  <c r="G116" i="9"/>
  <c r="M115" i="9"/>
  <c r="I115" i="9"/>
  <c r="E115" i="9"/>
  <c r="K114" i="9"/>
  <c r="G114" i="9"/>
  <c r="M113" i="9"/>
  <c r="I113" i="9"/>
  <c r="E113" i="9"/>
  <c r="L107" i="9"/>
  <c r="J108" i="9"/>
  <c r="H109" i="9"/>
  <c r="F110" i="9"/>
  <c r="N110" i="9"/>
  <c r="L111" i="9"/>
  <c r="J112" i="9"/>
  <c r="H113" i="9"/>
  <c r="F114" i="9"/>
  <c r="N114" i="9"/>
  <c r="L115" i="9"/>
  <c r="J116" i="9"/>
  <c r="H117" i="9"/>
  <c r="F118" i="9"/>
  <c r="N118" i="9"/>
  <c r="L119" i="9"/>
  <c r="J120" i="9"/>
  <c r="H121" i="9"/>
  <c r="F122" i="9"/>
  <c r="N122" i="9"/>
  <c r="L123" i="9"/>
  <c r="J124" i="9"/>
  <c r="E126" i="9"/>
  <c r="H128" i="9"/>
  <c r="J132" i="9"/>
  <c r="K133" i="9"/>
  <c r="E127" i="9"/>
  <c r="I127" i="9"/>
  <c r="M127" i="9"/>
  <c r="G128" i="9"/>
  <c r="K128" i="9"/>
  <c r="E129" i="9"/>
  <c r="I129" i="9"/>
  <c r="M129" i="9"/>
  <c r="G130" i="9"/>
  <c r="K130" i="9"/>
  <c r="E131" i="9"/>
  <c r="I131" i="9"/>
  <c r="M131" i="9"/>
  <c r="G132" i="9"/>
  <c r="K132" i="9"/>
  <c r="E133" i="9"/>
  <c r="I133" i="9"/>
  <c r="M133" i="9"/>
  <c r="L130" i="9"/>
  <c r="F131" i="9"/>
  <c r="J131" i="9"/>
  <c r="N131" i="9"/>
  <c r="H132" i="9"/>
  <c r="L132" i="9"/>
  <c r="F133" i="9"/>
  <c r="J133" i="9"/>
  <c r="N133" i="9"/>
  <c r="G127" i="9"/>
  <c r="K127" i="9"/>
  <c r="E128" i="9"/>
  <c r="I128" i="9"/>
  <c r="M128" i="9"/>
  <c r="G129" i="9"/>
  <c r="K129" i="9"/>
  <c r="E130" i="9"/>
  <c r="I130" i="9"/>
  <c r="M130" i="9"/>
  <c r="G131" i="9"/>
  <c r="K131" i="9"/>
  <c r="E132" i="9"/>
  <c r="I132" i="9"/>
  <c r="M132" i="9"/>
  <c r="G133" i="9"/>
  <c r="I102" i="9"/>
  <c r="M102" i="9"/>
  <c r="G103" i="9"/>
  <c r="K103" i="9"/>
  <c r="E104" i="9"/>
  <c r="I104" i="9"/>
  <c r="M104" i="9"/>
  <c r="G105" i="9"/>
  <c r="K105" i="9"/>
  <c r="E106" i="9"/>
  <c r="I106" i="9"/>
  <c r="M106" i="9"/>
  <c r="J104" i="9"/>
  <c r="N104" i="9"/>
  <c r="H105" i="9"/>
  <c r="L105" i="9"/>
  <c r="F106" i="9"/>
  <c r="J106" i="9"/>
  <c r="N106" i="9"/>
  <c r="G102" i="9"/>
  <c r="K102" i="9"/>
  <c r="E103" i="9"/>
  <c r="I103" i="9"/>
  <c r="M103" i="9"/>
  <c r="G104" i="9"/>
  <c r="K104" i="9"/>
  <c r="E105" i="9"/>
  <c r="I105" i="9"/>
  <c r="M105" i="9"/>
  <c r="G106" i="9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N2" i="9"/>
  <c r="M2" i="9"/>
  <c r="L2" i="9"/>
  <c r="K2" i="9"/>
  <c r="J2" i="9"/>
  <c r="I2" i="9"/>
  <c r="H2" i="9"/>
  <c r="G2" i="9"/>
  <c r="F2" i="9"/>
  <c r="E2" i="9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" i="5"/>
  <c r="E8" i="5"/>
  <c r="E9" i="5"/>
  <c r="E10" i="5"/>
  <c r="E11" i="5"/>
  <c r="E13" i="5"/>
  <c r="E14" i="5"/>
  <c r="E15" i="5"/>
  <c r="E16" i="5"/>
  <c r="E17" i="5"/>
  <c r="E19" i="5"/>
  <c r="E21" i="5"/>
  <c r="E22" i="5"/>
  <c r="E25" i="5"/>
  <c r="E26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F3" i="4"/>
  <c r="D3" i="5" s="1"/>
  <c r="F4" i="4"/>
  <c r="D4" i="5" s="1"/>
  <c r="F5" i="4"/>
  <c r="D5" i="5" s="1"/>
  <c r="F6" i="4"/>
  <c r="D6" i="5" s="1"/>
  <c r="F7" i="4"/>
  <c r="D7" i="5" s="1"/>
  <c r="F8" i="4"/>
  <c r="D8" i="5" s="1"/>
  <c r="F9" i="4"/>
  <c r="D9" i="5" s="1"/>
  <c r="F10" i="4"/>
  <c r="D10" i="5" s="1"/>
  <c r="F11" i="4"/>
  <c r="D11" i="5" s="1"/>
  <c r="F12" i="4"/>
  <c r="D12" i="5" s="1"/>
  <c r="F13" i="4"/>
  <c r="D13" i="5" s="1"/>
  <c r="F14" i="4"/>
  <c r="D14" i="5" s="1"/>
  <c r="F15" i="4"/>
  <c r="D15" i="5" s="1"/>
  <c r="F16" i="4"/>
  <c r="D16" i="5" s="1"/>
  <c r="F17" i="4"/>
  <c r="D17" i="5" s="1"/>
  <c r="F18" i="4"/>
  <c r="D18" i="5" s="1"/>
  <c r="F19" i="4"/>
  <c r="D19" i="5" s="1"/>
  <c r="F20" i="4"/>
  <c r="D20" i="5" s="1"/>
  <c r="F21" i="4"/>
  <c r="D21" i="5" s="1"/>
  <c r="F22" i="4"/>
  <c r="D22" i="5" s="1"/>
  <c r="F23" i="4"/>
  <c r="D23" i="5" s="1"/>
  <c r="F24" i="4"/>
  <c r="D24" i="5" s="1"/>
  <c r="F25" i="4"/>
  <c r="D25" i="5" s="1"/>
  <c r="F26" i="4"/>
  <c r="D26" i="5" s="1"/>
  <c r="F27" i="4"/>
  <c r="D27" i="5" s="1"/>
  <c r="F2" i="4"/>
  <c r="D2" i="5" s="1"/>
  <c r="G27" i="1"/>
  <c r="F30" i="1"/>
  <c r="G30" i="1" s="1"/>
  <c r="F29" i="1"/>
  <c r="G29" i="1" s="1"/>
  <c r="F28" i="1"/>
  <c r="G28" i="1" s="1"/>
  <c r="F27" i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H7" i="1" s="1"/>
  <c r="F6" i="1"/>
  <c r="G6" i="1" s="1"/>
  <c r="F5" i="1"/>
  <c r="G5" i="1" s="1"/>
  <c r="E30" i="1"/>
  <c r="E20" i="5" s="1"/>
  <c r="E29" i="1"/>
  <c r="E23" i="5" s="1"/>
  <c r="E28" i="1"/>
  <c r="E12" i="5" s="1"/>
  <c r="E27" i="1"/>
  <c r="E27" i="5" s="1"/>
  <c r="E26" i="1"/>
  <c r="E24" i="5" s="1"/>
  <c r="E25" i="1"/>
  <c r="E18" i="5" s="1"/>
  <c r="C32" i="1"/>
  <c r="H15" i="1" l="1"/>
  <c r="H23" i="1"/>
  <c r="H5" i="1"/>
  <c r="J24" i="5"/>
  <c r="K24" i="5" s="1"/>
  <c r="J20" i="5"/>
  <c r="K20" i="5" s="1"/>
  <c r="J16" i="5"/>
  <c r="K16" i="5" s="1"/>
  <c r="J12" i="5"/>
  <c r="K12" i="5" s="1"/>
  <c r="J8" i="5"/>
  <c r="K8" i="5" s="1"/>
  <c r="J4" i="5"/>
  <c r="K4" i="5" s="1"/>
  <c r="H6" i="1"/>
  <c r="J21" i="5"/>
  <c r="K21" i="5" s="1"/>
  <c r="J17" i="5"/>
  <c r="K17" i="5" s="1"/>
  <c r="J5" i="5"/>
  <c r="K5" i="5" s="1"/>
  <c r="J26" i="5"/>
  <c r="K26" i="5" s="1"/>
  <c r="J22" i="5"/>
  <c r="K22" i="5" s="1"/>
  <c r="J18" i="5"/>
  <c r="K18" i="5" s="1"/>
  <c r="J14" i="5"/>
  <c r="K14" i="5" s="1"/>
  <c r="J10" i="5"/>
  <c r="K10" i="5" s="1"/>
  <c r="J6" i="5"/>
  <c r="K6" i="5" s="1"/>
  <c r="J25" i="5"/>
  <c r="K25" i="5" s="1"/>
  <c r="J13" i="5"/>
  <c r="K13" i="5" s="1"/>
  <c r="J9" i="5"/>
  <c r="K9" i="5" s="1"/>
  <c r="J2" i="5"/>
  <c r="K30" i="5" s="1"/>
  <c r="J27" i="5"/>
  <c r="K27" i="5" s="1"/>
  <c r="J23" i="5"/>
  <c r="K23" i="5" s="1"/>
  <c r="J19" i="5"/>
  <c r="K19" i="5" s="1"/>
  <c r="J15" i="5"/>
  <c r="K15" i="5" s="1"/>
  <c r="J11" i="5"/>
  <c r="K11" i="5" s="1"/>
  <c r="J7" i="5"/>
  <c r="K7" i="5" s="1"/>
  <c r="J3" i="5"/>
  <c r="K3" i="5" s="1"/>
  <c r="H8" i="1"/>
  <c r="H16" i="1"/>
  <c r="H24" i="1"/>
  <c r="H9" i="1"/>
  <c r="H13" i="1"/>
  <c r="H17" i="1"/>
  <c r="H21" i="1"/>
  <c r="H25" i="1"/>
  <c r="H29" i="1"/>
  <c r="H11" i="1"/>
  <c r="H19" i="1"/>
  <c r="H27" i="1"/>
  <c r="H10" i="1"/>
  <c r="H14" i="1"/>
  <c r="H18" i="1"/>
  <c r="H22" i="1"/>
  <c r="H26" i="1"/>
  <c r="H30" i="1"/>
  <c r="H12" i="1"/>
  <c r="H20" i="1"/>
  <c r="H28" i="1"/>
  <c r="D29" i="5"/>
  <c r="K2" i="5" l="1"/>
  <c r="K29" i="5" s="1"/>
</calcChain>
</file>

<file path=xl/sharedStrings.xml><?xml version="1.0" encoding="utf-8"?>
<sst xmlns="http://schemas.openxmlformats.org/spreadsheetml/2006/main" count="1603" uniqueCount="619">
  <si>
    <t>Input cells</t>
  </si>
  <si>
    <t>RAW DATA</t>
  </si>
  <si>
    <t>Version log</t>
  </si>
  <si>
    <t>Date</t>
  </si>
  <si>
    <t>User</t>
  </si>
  <si>
    <t>Action</t>
  </si>
  <si>
    <t>Spreadsheet created</t>
  </si>
  <si>
    <t>Help cells</t>
  </si>
  <si>
    <t>These are useful numbers for calculations and formulae but are not data per se</t>
  </si>
  <si>
    <t>User input cells</t>
  </si>
  <si>
    <t>QM register</t>
  </si>
  <si>
    <t>Test</t>
  </si>
  <si>
    <t>Reviewer</t>
  </si>
  <si>
    <t>Results</t>
  </si>
  <si>
    <t>Formatting conventions</t>
  </si>
  <si>
    <t>Anne Analyst</t>
  </si>
  <si>
    <t>Version</t>
  </si>
  <si>
    <t>Raw data (numbers only)</t>
  </si>
  <si>
    <t>Formulae (avoid including hardcoded numers in formulae)</t>
  </si>
  <si>
    <t>Control cells for selecting scenarios etc</t>
  </si>
  <si>
    <t>Result cells</t>
  </si>
  <si>
    <t>Key outputs</t>
  </si>
  <si>
    <t>Calculation cells - formulae (should contain no hardcoded numbers)</t>
  </si>
  <si>
    <t>Describe the methodology of the model to someone else to confirm the logic</t>
  </si>
  <si>
    <t>Check whether there are Excel errors or failed cross-checks</t>
  </si>
  <si>
    <t>Adjust each key model input up and down and check that the output changes as expected</t>
  </si>
  <si>
    <t>Sense-check the outputs against another source (e.g. historic actuals or a "back-of-the envelope" check)</t>
  </si>
  <si>
    <t>SPREADSHEET INFORMATION</t>
  </si>
  <si>
    <t>BONUS</t>
  </si>
  <si>
    <t>Bet €10</t>
  </si>
  <si>
    <t>Get €40</t>
  </si>
  <si>
    <t>Free bet</t>
  </si>
  <si>
    <t>Bet €5</t>
  </si>
  <si>
    <t>Get €20</t>
  </si>
  <si>
    <t>Get €30</t>
  </si>
  <si>
    <t>Bet £10</t>
  </si>
  <si>
    <t>Get £30</t>
  </si>
  <si>
    <t>winning</t>
  </si>
  <si>
    <t>chance</t>
  </si>
  <si>
    <t>BET365</t>
  </si>
  <si>
    <t>BOYLE</t>
  </si>
  <si>
    <t>SPORTS</t>
  </si>
  <si>
    <t>BETFAIR</t>
  </si>
  <si>
    <t>SPORT</t>
  </si>
  <si>
    <t>UNIBET</t>
  </si>
  <si>
    <t>LAD</t>
  </si>
  <si>
    <t>BROKES</t>
  </si>
  <si>
    <t>10BET</t>
  </si>
  <si>
    <t>BETWAY</t>
  </si>
  <si>
    <t>WILLIAM</t>
  </si>
  <si>
    <t>HILL</t>
  </si>
  <si>
    <t>COOL</t>
  </si>
  <si>
    <t>BET</t>
  </si>
  <si>
    <t>FRED</t>
  </si>
  <si>
    <t>BWIN</t>
  </si>
  <si>
    <t>STARS</t>
  </si>
  <si>
    <t>BETSSON</t>
  </si>
  <si>
    <t>CORAL</t>
  </si>
  <si>
    <t>SKY</t>
  </si>
  <si>
    <t>BETFAIR*</t>
  </si>
  <si>
    <t>EXCHANGE</t>
  </si>
  <si>
    <t> Cyprus Eleni Foureira - Fuego</t>
  </si>
  <si>
    <t> Israel Netta Barzilai - Toy</t>
  </si>
  <si>
    <t> Germany M. Schulte - You Let Me Walk Alone</t>
  </si>
  <si>
    <t> Ireland Ryan O'Shaughnessy - Together</t>
  </si>
  <si>
    <t> Estonia Elina Nechayeva - La Forza</t>
  </si>
  <si>
    <t> Sweden Benjamin Ingrosso - Dance You Off</t>
  </si>
  <si>
    <t> Lithuania Ieva Zasimauskaitė - When We're Old</t>
  </si>
  <si>
    <t> United Kingdom SuRie - Storm</t>
  </si>
  <si>
    <t> Norway A. Rybak - That's How You Write a Song</t>
  </si>
  <si>
    <t> France Madame Monsieur - Mercy</t>
  </si>
  <si>
    <t> Italy Meta &amp; Moro - Non Mi Avete Fatto Niente</t>
  </si>
  <si>
    <t> Australia Jessica Mauboy - We Got Love</t>
  </si>
  <si>
    <t> Finland Saara Aalto - Monsters</t>
  </si>
  <si>
    <t> Czech Republic Mikolas Josef - Lie To Me</t>
  </si>
  <si>
    <t> Moldova DoReDos - My Lucky Day</t>
  </si>
  <si>
    <t> Bulgaria Equinox - Bones</t>
  </si>
  <si>
    <t> Denmark Rasmussen - Higher Ground</t>
  </si>
  <si>
    <t> Hungary AWS - Viszlát Nyár</t>
  </si>
  <si>
    <t> Netherlands Waylon - Outlaw In 'Em</t>
  </si>
  <si>
    <t> Austria Cesár Sampson - Nobody But You</t>
  </si>
  <si>
    <t> Ukraine Mélovin - Under the Ladder</t>
  </si>
  <si>
    <t> Spain Amaia &amp; Alfred - Tu Canción</t>
  </si>
  <si>
    <t> Portugal Cláudia Pascoal - O Jardim</t>
  </si>
  <si>
    <t> Albania Eugent Bushpepa - Mall</t>
  </si>
  <si>
    <t> Slovenia Lea Sirk - Hvala, ne!</t>
  </si>
  <si>
    <t> Serbia Sanja Ilić &amp; Balkanika - Nova Deca</t>
  </si>
  <si>
    <t>up to€100</t>
  </si>
  <si>
    <t>P</t>
  </si>
  <si>
    <t>E = 2.2 * p - 1</t>
  </si>
  <si>
    <t>p = 1/2.2 [E = 0]</t>
  </si>
  <si>
    <t>P corrected</t>
  </si>
  <si>
    <t>Israel</t>
  </si>
  <si>
    <t>Cyprus</t>
  </si>
  <si>
    <t>Austria</t>
  </si>
  <si>
    <t>Germany</t>
  </si>
  <si>
    <t>Italy</t>
  </si>
  <si>
    <t>Czech Republic</t>
  </si>
  <si>
    <t>Sweden</t>
  </si>
  <si>
    <t>Estonia</t>
  </si>
  <si>
    <t>Denmark</t>
  </si>
  <si>
    <t>Moldova</t>
  </si>
  <si>
    <t>Albania</t>
  </si>
  <si>
    <t>Lithuania</t>
  </si>
  <si>
    <t>France</t>
  </si>
  <si>
    <t>Bulgaria</t>
  </si>
  <si>
    <t>Norway</t>
  </si>
  <si>
    <t>Ireland</t>
  </si>
  <si>
    <t>Ukraine</t>
  </si>
  <si>
    <t>Netherlands</t>
  </si>
  <si>
    <t>Serbia</t>
  </si>
  <si>
    <t>Australia</t>
  </si>
  <si>
    <t>Hungary</t>
  </si>
  <si>
    <t>Slovenia</t>
  </si>
  <si>
    <t>Spain</t>
  </si>
  <si>
    <t>Finland</t>
  </si>
  <si>
    <t>United Kingdom</t>
  </si>
  <si>
    <t>share</t>
  </si>
  <si>
    <t>Portugal</t>
  </si>
  <si>
    <t>Final Rank</t>
  </si>
  <si>
    <t>Share of votes</t>
  </si>
  <si>
    <t>Betting markets, odds</t>
  </si>
  <si>
    <t>rank, odds</t>
  </si>
  <si>
    <t>https://eurovisionworld.com/odds/eurovision</t>
  </si>
  <si>
    <t>OLYBET</t>
  </si>
  <si>
    <t> Netherlands Duncan Laurence - Arcade</t>
  </si>
  <si>
    <t> Sweden John Lundvik - Too Late for Love</t>
  </si>
  <si>
    <t> Australia Kate Miller-Heidke - Zero Gravity</t>
  </si>
  <si>
    <t> Russia Sergey Lazarev - Scream</t>
  </si>
  <si>
    <t> Iceland Hatari - Hatrið mun sigra</t>
  </si>
  <si>
    <t> Italy Mahmood - Soldi</t>
  </si>
  <si>
    <t> Azerbaijan Chingiz - Truth</t>
  </si>
  <si>
    <t> France Bilal Hassani - Roi</t>
  </si>
  <si>
    <t> Switzerland Luca Hänni - She Got Me</t>
  </si>
  <si>
    <t> Malta Michela Pace - Chameleon</t>
  </si>
  <si>
    <t> Greece Katerine Duska - Better Love</t>
  </si>
  <si>
    <t> Cyprus Tamta - Replay</t>
  </si>
  <si>
    <t> Czech Republic L. Malawi - Friend of a Friend</t>
  </si>
  <si>
    <t> Spain Miki - La Venda</t>
  </si>
  <si>
    <t> Norway KEiiNO - Spirit in the Sky</t>
  </si>
  <si>
    <t> Serbia Nevena Božović - Kruna</t>
  </si>
  <si>
    <t> Estonia Victor Crone - Storm</t>
  </si>
  <si>
    <t> North Macedonia Tamara Todevska - Proud</t>
  </si>
  <si>
    <t> Slovenia Zala Kralj &amp; Gašper Šantl - Sebi</t>
  </si>
  <si>
    <t> Belarus Zena - Like It</t>
  </si>
  <si>
    <t> Denmark Leonora - Love Is Forever</t>
  </si>
  <si>
    <t> United Kingdom Michael Rice - Bigger Than Us</t>
  </si>
  <si>
    <t> Armenia Srbuk - Walking Out</t>
  </si>
  <si>
    <t> Albania Jonida Maliqi - Ktheju Tokës</t>
  </si>
  <si>
    <t> Israel Kobi Marimi - Home</t>
  </si>
  <si>
    <t> San Marino Serhat - Say Na Na Na</t>
  </si>
  <si>
    <t> Austria Pænda - Limits</t>
  </si>
  <si>
    <t> Romania Ester Peony - On a Sunday</t>
  </si>
  <si>
    <t> Germany S!sters - Sister</t>
  </si>
  <si>
    <t> Ireland Sarah McTernan - 22</t>
  </si>
  <si>
    <t> Croatia Roko - The Dream</t>
  </si>
  <si>
    <t> Moldova Anna Odobescu - Stay</t>
  </si>
  <si>
    <t> Lithuania Jurij Veklenko - Run with the Lions</t>
  </si>
  <si>
    <t> Latvia Carousel - That Night</t>
  </si>
  <si>
    <t>Bookmakers have predicted Netherlands</t>
  </si>
  <si>
    <t>D</t>
  </si>
  <si>
    <t>abs d</t>
  </si>
  <si>
    <t>average over</t>
  </si>
  <si>
    <t>average under</t>
  </si>
  <si>
    <t>SPORTING</t>
  </si>
  <si>
    <t>DANSKE</t>
  </si>
  <si>
    <t>SPIL</t>
  </si>
  <si>
    <t>PADDY</t>
  </si>
  <si>
    <t>POWER</t>
  </si>
  <si>
    <t> Bulgaria Kristian Kostov - Beautiful Mess</t>
  </si>
  <si>
    <t> Portugal Salvador Sobral - Amar Pelos Dois</t>
  </si>
  <si>
    <t> Italy Francesco Gabbani - Occidentali's Karma</t>
  </si>
  <si>
    <t> Belgium Blanche - City Lights</t>
  </si>
  <si>
    <t> Romania Ilinca feat. Alex Florea - Yodel It!</t>
  </si>
  <si>
    <t> Sweden Robin Bengtsson - I Can't Go On</t>
  </si>
  <si>
    <t> Croatia Jacques Houdek - My Friend</t>
  </si>
  <si>
    <t> United Kingdom Jones - Never Give Up on You</t>
  </si>
  <si>
    <t> Moldova Sunstroke Project - Hey Mamma</t>
  </si>
  <si>
    <t> France Alma - Requiem</t>
  </si>
  <si>
    <t> Armenia Artsvik - Fly With Me</t>
  </si>
  <si>
    <t> Norway Jowst - Grab the Moment</t>
  </si>
  <si>
    <t> Netherlands OG3NE - Lights And Shadows</t>
  </si>
  <si>
    <t> Australia Isaiah Firebrace - Don't Come Easy</t>
  </si>
  <si>
    <t> Azerbaijan Dihaj - Skeletons</t>
  </si>
  <si>
    <t> Denmark Anja - Where I Am</t>
  </si>
  <si>
    <t> Hungary Joci Pápai - Origo</t>
  </si>
  <si>
    <t> Germany Levina - Perfect Life</t>
  </si>
  <si>
    <t> Poland Kasia Moś - Flashlight</t>
  </si>
  <si>
    <t> Austria Nathan Trent - Running On Air</t>
  </si>
  <si>
    <t> Greece Demy - This is Love</t>
  </si>
  <si>
    <t> Belarus Naviband - Historyja Majho Zyccia</t>
  </si>
  <si>
    <t> Cyprus Hovig - Gravity</t>
  </si>
  <si>
    <t> Ukraine O.Torvald - Time</t>
  </si>
  <si>
    <t> Israel Imri Ziv - I Feel Alive</t>
  </si>
  <si>
    <t> Spain Manel Navarro - Do It for Your Lover</t>
  </si>
  <si>
    <t>verified (CEST)</t>
  </si>
  <si>
    <t>BETFAIR SPORT</t>
  </si>
  <si>
    <t>LAD BROKES</t>
  </si>
  <si>
    <t>BOYLE SPORTS</t>
  </si>
  <si>
    <t>WILLIAM HILL</t>
  </si>
  <si>
    <t>BET FRED</t>
  </si>
  <si>
    <t>SPORTING BET</t>
  </si>
  <si>
    <t>DANSKE SPIL</t>
  </si>
  <si>
    <t>SKY BET</t>
  </si>
  <si>
    <t>PADDY POWER</t>
  </si>
  <si>
    <t>BET STARS</t>
  </si>
  <si>
    <t>BETFAIR EXCHANGE</t>
  </si>
  <si>
    <t>COOL BET</t>
  </si>
  <si>
    <t>888 SPORT</t>
  </si>
  <si>
    <t>COUNTRY</t>
  </si>
  <si>
    <t>YEAR</t>
  </si>
  <si>
    <t>PLACE</t>
  </si>
  <si>
    <t>POINTS</t>
  </si>
  <si>
    <t>Belgium</t>
  </si>
  <si>
    <t>Romania</t>
  </si>
  <si>
    <t>Croatia</t>
  </si>
  <si>
    <t>Armenia</t>
  </si>
  <si>
    <t>Azerbaijan</t>
  </si>
  <si>
    <t>Poland</t>
  </si>
  <si>
    <t>Greece</t>
  </si>
  <si>
    <t>Belarus</t>
  </si>
  <si>
    <t>STAN</t>
  </si>
  <si>
    <t>JAMES</t>
  </si>
  <si>
    <t>MARA-</t>
  </si>
  <si>
    <t>THON</t>
  </si>
  <si>
    <t>NETBET</t>
  </si>
  <si>
    <t>VICTOR</t>
  </si>
  <si>
    <t>TITAN</t>
  </si>
  <si>
    <t>PAF</t>
  </si>
  <si>
    <t>INTER</t>
  </si>
  <si>
    <t>TOPS</t>
  </si>
  <si>
    <t> Russia Sergey Lazarev - You Are the Only One</t>
  </si>
  <si>
    <t> Australia Dami Im - Sound of Silence</t>
  </si>
  <si>
    <t> Ukraine Jamala - 1944</t>
  </si>
  <si>
    <t> Sweden Frans - If I Were Sorry</t>
  </si>
  <si>
    <t> France Amir - J'ai Cherché</t>
  </si>
  <si>
    <t> Armenia Iveta Mukuchyan - LoveWave</t>
  </si>
  <si>
    <t> Malta Ira Losco - Walk on Water</t>
  </si>
  <si>
    <t> United Kingdom Joe &amp; Jake - You're Not Alone</t>
  </si>
  <si>
    <t> Bulgaria Poli Genova - If Love Was a Crime</t>
  </si>
  <si>
    <t> Spain Barei - Say Yay!</t>
  </si>
  <si>
    <t> Netherlands Douwe Bob - Slow Down</t>
  </si>
  <si>
    <t> Austria Zoë - Loin d'ici</t>
  </si>
  <si>
    <t> Latvia Justs - Heartbeat</t>
  </si>
  <si>
    <t> Belgium Laura Tesoro - What's the Pressure</t>
  </si>
  <si>
    <t> Italy F. Michielin - No Degree of Separation</t>
  </si>
  <si>
    <t> Cyprus Minus One - Alter Ego</t>
  </si>
  <si>
    <t> Israel Hovi Star - Made of Stars</t>
  </si>
  <si>
    <t> Poland Michał Szpak - Color of Your Life</t>
  </si>
  <si>
    <t> Lithuania Montell - I've Been Waiting for This Night</t>
  </si>
  <si>
    <t> Serbia Sanja Vučić - Goodbye (Shelter)</t>
  </si>
  <si>
    <t> Azerbaijan Samra - Miracle</t>
  </si>
  <si>
    <t> Hungary Freddie - Pioneer</t>
  </si>
  <si>
    <t> Croatia Nina Kraljić - Lighthouse</t>
  </si>
  <si>
    <t> Georgia Kocharov &amp; Georgian Lolitaz - Midnight Gold</t>
  </si>
  <si>
    <t> Czech Republic Gabriela Gunčíková - I Stand</t>
  </si>
  <si>
    <t> Germany Jamie-Lee Kriewitz - Ghost</t>
  </si>
  <si>
    <t>TITAN BET</t>
  </si>
  <si>
    <t>BET VICTOR</t>
  </si>
  <si>
    <t>MARATHON</t>
  </si>
  <si>
    <t>STAN JAMES</t>
  </si>
  <si>
    <t>INTER TOPS</t>
  </si>
  <si>
    <t>PROVIDER</t>
  </si>
  <si>
    <t>YOU</t>
  </si>
  <si>
    <t>WIN</t>
  </si>
  <si>
    <t>MATCH</t>
  </si>
  <si>
    <t>BOOK</t>
  </si>
  <si>
    <t> Sweden Måns Zelmerlöw - Heroes</t>
  </si>
  <si>
    <t> Russia Polina Gagarina - A Million Voices</t>
  </si>
  <si>
    <t> Italy Il Volo - Grande Amore</t>
  </si>
  <si>
    <t> Belgium Loïc Nottet - Rhythm Inside</t>
  </si>
  <si>
    <t> Australia Guy Sebastian - Tonight Again</t>
  </si>
  <si>
    <t> Estonia Born &amp; Rästa - Goodbye to Yesterday</t>
  </si>
  <si>
    <t> Serbia Bojana Stamenov - Beauty Never Lies</t>
  </si>
  <si>
    <t> Norway Mørland &amp; Scarlett - A Monster Like Me</t>
  </si>
  <si>
    <t> Latvia Aminata Savadogo - Love Injected</t>
  </si>
  <si>
    <t> Israel Nadav Guedj - Golden Boy</t>
  </si>
  <si>
    <t> Azerbaijan Elnur Hüseynov - Hour Of The Wolf</t>
  </si>
  <si>
    <t> Spain Edurne - Amanecer</t>
  </si>
  <si>
    <t> Slovenia Maraaya - Here for You</t>
  </si>
  <si>
    <t> Georgia Nina Sublatti - Warrior</t>
  </si>
  <si>
    <t> United Kingdom Electro Velvet - Still In Love</t>
  </si>
  <si>
    <t> Greece Maria Elena Kyriakou - One Last Breath</t>
  </si>
  <si>
    <t> Romania Voltaj - De La Capăt / All Over Again</t>
  </si>
  <si>
    <t> Armenia Genealogy - Face The Shadow</t>
  </si>
  <si>
    <t> Albania Elhaida Dani - I'm Alive</t>
  </si>
  <si>
    <t> Hungary Boggie - Wars For Nothing</t>
  </si>
  <si>
    <t> Cyprus Karayiannis - One Thing I Should Have Done</t>
  </si>
  <si>
    <t> France Lisa Angell - N’oubliez pas</t>
  </si>
  <si>
    <t> Lithuania Monika &amp; Vaidas - This Time</t>
  </si>
  <si>
    <t> Poland M. Kuszyńska - In The Name Of Love</t>
  </si>
  <si>
    <t> Austria The Makemakes - I Am Yours</t>
  </si>
  <si>
    <t> Montenegro Knez - Adio</t>
  </si>
  <si>
    <t> Germany Ann Sophie - Black Smoke</t>
  </si>
  <si>
    <t>YOU WIN</t>
  </si>
  <si>
    <t>MATCH BOOK</t>
  </si>
  <si>
    <t>A</t>
  </si>
  <si>
    <t>YEARS</t>
  </si>
  <si>
    <t>Salvador Sobral</t>
  </si>
  <si>
    <t>Kristian Kostov</t>
  </si>
  <si>
    <t>Sunstroke Project</t>
  </si>
  <si>
    <t>Blanche</t>
  </si>
  <si>
    <t>Robin Bengtsson</t>
  </si>
  <si>
    <t>Francesco Gabbani</t>
  </si>
  <si>
    <t>Joci Pápai</t>
  </si>
  <si>
    <t>Alma</t>
  </si>
  <si>
    <t>Jacques Houdek</t>
  </si>
  <si>
    <t>Dihaj</t>
  </si>
  <si>
    <t>Lucie Jones</t>
  </si>
  <si>
    <t>Nathan Trent</t>
  </si>
  <si>
    <t>Naviband</t>
  </si>
  <si>
    <t>Artsvik</t>
  </si>
  <si>
    <t>Demy</t>
  </si>
  <si>
    <t>Anja</t>
  </si>
  <si>
    <t>Hovig</t>
  </si>
  <si>
    <t>Kasia Moś</t>
  </si>
  <si>
    <t>O.Torvald</t>
  </si>
  <si>
    <t>Levina</t>
  </si>
  <si>
    <t>Manel Navarro</t>
  </si>
  <si>
    <t>Points</t>
  </si>
  <si>
    <t>Place</t>
  </si>
  <si>
    <t>Draw</t>
  </si>
  <si>
    <t>Country[58]</t>
  </si>
  <si>
    <t>Artist[58]</t>
  </si>
  <si>
    <t>Song[58]</t>
  </si>
  <si>
    <t>Language</t>
  </si>
  <si>
    <t>"Amar pelos dois"</t>
  </si>
  <si>
    <t>Portuguese</t>
  </si>
  <si>
    <t>"Beautiful Mess"</t>
  </si>
  <si>
    <t>English</t>
  </si>
  <si>
    <t>"Hey, Mamma!"</t>
  </si>
  <si>
    <t>"City Lights"</t>
  </si>
  <si>
    <t>"I Can't Go On"</t>
  </si>
  <si>
    <t>"Occidentali's Karma"</t>
  </si>
  <si>
    <t>Italian[f]</t>
  </si>
  <si>
    <t>"Yodel It!"</t>
  </si>
  <si>
    <t>"Origo"</t>
  </si>
  <si>
    <t>Hungarian[c]</t>
  </si>
  <si>
    <t>Isaiah</t>
  </si>
  <si>
    <t>"Don't Come Easy"</t>
  </si>
  <si>
    <t>"Grab the Moment"</t>
  </si>
  <si>
    <t>O'G3NE</t>
  </si>
  <si>
    <t>"Lights and Shadows"</t>
  </si>
  <si>
    <t>"Requiem"</t>
  </si>
  <si>
    <t>French, English</t>
  </si>
  <si>
    <t>"My Friend"</t>
  </si>
  <si>
    <t>English, Italian</t>
  </si>
  <si>
    <t>"Skeletons"</t>
  </si>
  <si>
    <t>"Never Give Up on You"</t>
  </si>
  <si>
    <t>"Running on Air"</t>
  </si>
  <si>
    <t>"Story of My Life"</t>
  </si>
  <si>
    <t>Belarusian[e]</t>
  </si>
  <si>
    <t>"Fly with Me"</t>
  </si>
  <si>
    <t>"This Is Love"</t>
  </si>
  <si>
    <t>"Where I Am"</t>
  </si>
  <si>
    <t>"Gravity"</t>
  </si>
  <si>
    <t>"Flashlight"</t>
  </si>
  <si>
    <t>IMRI</t>
  </si>
  <si>
    <t>"I Feel Alive"</t>
  </si>
  <si>
    <t>"Time"</t>
  </si>
  <si>
    <t>"Perfect Life"</t>
  </si>
  <si>
    <t>"Do It for Your Lover"</t>
  </si>
  <si>
    <t>Spanish, English</t>
  </si>
  <si>
    <t>Ilinca ft. Alex Florea</t>
  </si>
  <si>
    <t>JOWST[d]</t>
  </si>
  <si>
    <t>Country[72]</t>
  </si>
  <si>
    <t>Artist[72]</t>
  </si>
  <si>
    <t>Song[72]</t>
  </si>
  <si>
    <t>Jamala</t>
  </si>
  <si>
    <t>"1944"</t>
  </si>
  <si>
    <t>English, Crimean Tatar</t>
  </si>
  <si>
    <t>Dami Im</t>
  </si>
  <si>
    <t>"Sound of Silence"</t>
  </si>
  <si>
    <t>Sergey Lazarev</t>
  </si>
  <si>
    <t>"You Are the Only One"</t>
  </si>
  <si>
    <t>Poli Genova</t>
  </si>
  <si>
    <t>"If Love Was a Crime"</t>
  </si>
  <si>
    <t>English, Bulgarian</t>
  </si>
  <si>
    <t>Frans</t>
  </si>
  <si>
    <t>"If I Were Sorry"</t>
  </si>
  <si>
    <t>Amir</t>
  </si>
  <si>
    <t>"J'ai cherché"</t>
  </si>
  <si>
    <t>Iveta Mukuchyan</t>
  </si>
  <si>
    <t>"LoveWave"</t>
  </si>
  <si>
    <t>Michał Szpak</t>
  </si>
  <si>
    <t>"Color of Your Life"</t>
  </si>
  <si>
    <t>Donny Montell</t>
  </si>
  <si>
    <t>"I've Been Waiting for This Night"</t>
  </si>
  <si>
    <t>Laura Tesoro</t>
  </si>
  <si>
    <t>"What's the Pressure"</t>
  </si>
  <si>
    <t>Douwe Bob</t>
  </si>
  <si>
    <t>"Slow Down"</t>
  </si>
  <si>
    <t>Ira Losco</t>
  </si>
  <si>
    <t>"Walk on Water"</t>
  </si>
  <si>
    <t>Zoë</t>
  </si>
  <si>
    <t>"Loin d'ici"</t>
  </si>
  <si>
    <t>French</t>
  </si>
  <si>
    <t>Hovi Star</t>
  </si>
  <si>
    <t>"Made of Stars"</t>
  </si>
  <si>
    <t>Justs</t>
  </si>
  <si>
    <t>"Heartbeat"</t>
  </si>
  <si>
    <t>Francesca Michielin</t>
  </si>
  <si>
    <t>"No Degree of Separation"</t>
  </si>
  <si>
    <t>Italian, English</t>
  </si>
  <si>
    <t>Samra</t>
  </si>
  <si>
    <t>"Miracle"</t>
  </si>
  <si>
    <t>Sanja Vučić ZAA</t>
  </si>
  <si>
    <t>"Goodbye (Shelter)"</t>
  </si>
  <si>
    <t>Freddie</t>
  </si>
  <si>
    <t>"Pioneer"</t>
  </si>
  <si>
    <t>Nika Kocharov &amp; Young Georgian Lolitaz</t>
  </si>
  <si>
    <t>"Midnight Gold"</t>
  </si>
  <si>
    <t>Minus One</t>
  </si>
  <si>
    <t>"Alter Ego"</t>
  </si>
  <si>
    <t>Barei</t>
  </si>
  <si>
    <t>"Say Yay!"</t>
  </si>
  <si>
    <t>Nina Kraljić</t>
  </si>
  <si>
    <t>"Lighthouse"</t>
  </si>
  <si>
    <t>Joe and Jake</t>
  </si>
  <si>
    <t>"You're Not Alone"</t>
  </si>
  <si>
    <t>Gabriela Gunčíková</t>
  </si>
  <si>
    <t>"I Stand"</t>
  </si>
  <si>
    <t>Jamie-Lee</t>
  </si>
  <si>
    <t>"Ghost"</t>
  </si>
  <si>
    <t>Scoreboard</t>
  </si>
  <si>
    <t>Russia</t>
  </si>
  <si>
    <t>Malta</t>
  </si>
  <si>
    <t>Latvia</t>
  </si>
  <si>
    <t>Georgia</t>
  </si>
  <si>
    <t>Draw[51]</t>
  </si>
  <si>
    <t>Country[52]</t>
  </si>
  <si>
    <t>Artist[52]</t>
  </si>
  <si>
    <t>Song[52]</t>
  </si>
  <si>
    <t>Place[52]</t>
  </si>
  <si>
    <t>Måns Zelmerlöw</t>
  </si>
  <si>
    <t>"Heroes"</t>
  </si>
  <si>
    <t>Polina Gagarina</t>
  </si>
  <si>
    <t>"A Million Voices"</t>
  </si>
  <si>
    <t>Il Volo</t>
  </si>
  <si>
    <t>"Grande amore"</t>
  </si>
  <si>
    <t>Italian</t>
  </si>
  <si>
    <t>Loïc Nottet</t>
  </si>
  <si>
    <t>"Rhythm Inside"</t>
  </si>
  <si>
    <t>Guy Sebastian</t>
  </si>
  <si>
    <t>"Tonight Again"</t>
  </si>
  <si>
    <t>Aminata</t>
  </si>
  <si>
    <t>"Love Injected"</t>
  </si>
  <si>
    <t>"Goodbye to Yesterday"</t>
  </si>
  <si>
    <t>"A Monster Like Me"</t>
  </si>
  <si>
    <t>Nadav Guedj</t>
  </si>
  <si>
    <t>"Golden Boy"</t>
  </si>
  <si>
    <t>Bojana Stamenov</t>
  </si>
  <si>
    <t>"Beauty Never Lies"</t>
  </si>
  <si>
    <t>Nina Sublatti</t>
  </si>
  <si>
    <t>"Warrior"</t>
  </si>
  <si>
    <t>Elnur Huseynov</t>
  </si>
  <si>
    <t>"Hour of the Wolf"</t>
  </si>
  <si>
    <t>Knez</t>
  </si>
  <si>
    <t>"Adio"</t>
  </si>
  <si>
    <t>Montenegrin</t>
  </si>
  <si>
    <t>Maraaya</t>
  </si>
  <si>
    <t>"Here for You"</t>
  </si>
  <si>
    <t>Voltaj</t>
  </si>
  <si>
    <t>"De la capăt"</t>
  </si>
  <si>
    <t>Romanian, English</t>
  </si>
  <si>
    <t>Genealogy</t>
  </si>
  <si>
    <t>"Face the Shadow"</t>
  </si>
  <si>
    <t>Elhaida Dani</t>
  </si>
  <si>
    <t>"I'm Alive"</t>
  </si>
  <si>
    <t>"This Time"</t>
  </si>
  <si>
    <t>Maria Elena Kyriakou</t>
  </si>
  <si>
    <t>"One Last Breath"</t>
  </si>
  <si>
    <t>Boggie</t>
  </si>
  <si>
    <t>"Wars for Nothing"</t>
  </si>
  <si>
    <t>Edurne</t>
  </si>
  <si>
    <t>"Amanecer"</t>
  </si>
  <si>
    <t>Spanish</t>
  </si>
  <si>
    <t>John Karayiannis</t>
  </si>
  <si>
    <t>"One Thing I Should Have Done"</t>
  </si>
  <si>
    <t>Monika Kuszyńska</t>
  </si>
  <si>
    <t>"In the Name of Love"</t>
  </si>
  <si>
    <t>Electro Velvet</t>
  </si>
  <si>
    <t>"Still in Love with You"</t>
  </si>
  <si>
    <t>Lisa Angell</t>
  </si>
  <si>
    <t>"N'oubliez pas"</t>
  </si>
  <si>
    <t>The Makemakes</t>
  </si>
  <si>
    <t>"I Am Yours"</t>
  </si>
  <si>
    <t>Ann Sophie</t>
  </si>
  <si>
    <t>"Black Smoke"</t>
  </si>
  <si>
    <t>Elina Born &amp; Stig Rästa</t>
  </si>
  <si>
    <t>Mørland &amp; Debrah Scarlett</t>
  </si>
  <si>
    <t>Monika Linkytė &amp; Vaidas Baumila</t>
  </si>
  <si>
    <t>Montenegro</t>
  </si>
  <si>
    <t>OUTCOME_PLACE</t>
  </si>
  <si>
    <t>OUTCOME_POINTS</t>
  </si>
  <si>
    <t>Revenue</t>
  </si>
  <si>
    <t>Income</t>
  </si>
  <si>
    <t>year</t>
  </si>
  <si>
    <r>
      <t>up to</t>
    </r>
    <r>
      <rPr>
        <sz val="8"/>
        <rFont val="Arial"/>
        <family val="2"/>
      </rPr>
      <t>€100</t>
    </r>
  </si>
  <si>
    <t>free bets</t>
  </si>
  <si>
    <t>&lt;1%</t>
  </si>
  <si>
    <t>changed (CEST)</t>
  </si>
  <si>
    <t>country</t>
  </si>
  <si>
    <t>mean</t>
  </si>
  <si>
    <t>p50</t>
  </si>
  <si>
    <t>sd</t>
  </si>
  <si>
    <t>N</t>
  </si>
  <si>
    <t>Total</t>
  </si>
  <si>
    <t>Villa (spá vs sæti, abs)</t>
  </si>
  <si>
    <t>Sæti (útkoma, meðaltal)</t>
  </si>
  <si>
    <t>Netherlands Duncan Laurence - Arcade</t>
  </si>
  <si>
    <t>1.5</t>
  </si>
  <si>
    <t>1.55</t>
  </si>
  <si>
    <t>1.71</t>
  </si>
  <si>
    <t>1.57</t>
  </si>
  <si>
    <t>3.5</t>
  </si>
  <si>
    <t>1.63</t>
  </si>
  <si>
    <t>1.65</t>
  </si>
  <si>
    <t>1.44</t>
  </si>
  <si>
    <t>1.66</t>
  </si>
  <si>
    <t>Italy Mahmood - Soldi</t>
  </si>
  <si>
    <t>Switzerland Luca Hänni - She Got Me</t>
  </si>
  <si>
    <t>8.5</t>
  </si>
  <si>
    <t>7.5</t>
  </si>
  <si>
    <t>Australia Kate Miller-Heidke - Zero Gravity</t>
  </si>
  <si>
    <t>Sweden John Lundvik - Too Late for Love</t>
  </si>
  <si>
    <t>Norway KEiiNO - Spirit in the Sky</t>
  </si>
  <si>
    <t>Azerbaijan Chingiz - Truth</t>
  </si>
  <si>
    <t>Russia Sergey Lazarev - Scream</t>
  </si>
  <si>
    <t>Iceland Hatari - Hatrið mun sigra</t>
  </si>
  <si>
    <t>France Bilal Hassani - Roi</t>
  </si>
  <si>
    <t>Denmark Leonora - Love Is Forever</t>
  </si>
  <si>
    <t>Cyprus Tamta - Replay</t>
  </si>
  <si>
    <t>Estonia Victor Crone - Storm</t>
  </si>
  <si>
    <t>Spain Miki - La Venda</t>
  </si>
  <si>
    <t>North Macedonia Tamara Todevska - Proud</t>
  </si>
  <si>
    <t>Czech Republic L. Malawi - Friend of a Friend</t>
  </si>
  <si>
    <t>Malta Michela - Chameleon</t>
  </si>
  <si>
    <t>Greece Katerine Duska - Better Love</t>
  </si>
  <si>
    <t>Serbia Nevena Božović - Kruna</t>
  </si>
  <si>
    <t>United Kingdom M. Rice - Bigger Than Us</t>
  </si>
  <si>
    <t>Slovenia Zala Kralj &amp; Gašper Šantl - Sebi</t>
  </si>
  <si>
    <t>Belarus Zena - Like It</t>
  </si>
  <si>
    <t>Israel Kobi Marimi - Home</t>
  </si>
  <si>
    <t>Albania Jonida Maliqi - Ktheju Tokës</t>
  </si>
  <si>
    <t>Germany S!sters - Sister</t>
  </si>
  <si>
    <t>San Marino Serhat - Say Na Na Na</t>
  </si>
  <si>
    <t>Prob as calculatet by ero</t>
  </si>
  <si>
    <t>avg</t>
  </si>
  <si>
    <t>\</t>
  </si>
  <si>
    <t>Switzerland</t>
  </si>
  <si>
    <t>Iceland</t>
  </si>
  <si>
    <t>North Macedonia</t>
  </si>
  <si>
    <t>San Marino</t>
  </si>
  <si>
    <t>Draw[65]</t>
  </si>
  <si>
    <t>Country[65]</t>
  </si>
  <si>
    <t>Artist[65]</t>
  </si>
  <si>
    <t>Song[65]</t>
  </si>
  <si>
    <t>Language(s)</t>
  </si>
  <si>
    <t>Place[66]</t>
  </si>
  <si>
    <t>Michela</t>
  </si>
  <si>
    <t>"Chameleon"</t>
  </si>
  <si>
    <t>Jonida Maliqi</t>
  </si>
  <si>
    <t>"Ktheju tokës"</t>
  </si>
  <si>
    <t>Albanian</t>
  </si>
  <si>
    <t>Lake Malawi</t>
  </si>
  <si>
    <t>"Friend of a Friend"</t>
  </si>
  <si>
    <t>S!sters</t>
  </si>
  <si>
    <t>"Sister"</t>
  </si>
  <si>
    <t>"Scream"</t>
  </si>
  <si>
    <t>Leonora</t>
  </si>
  <si>
    <t>"Love Is Forever"</t>
  </si>
  <si>
    <t>English, French[f]</t>
  </si>
  <si>
    <t>Serhat</t>
  </si>
  <si>
    <t>"Say Na Na Na"</t>
  </si>
  <si>
    <t>English[e]</t>
  </si>
  <si>
    <t>Tamara Todevska</t>
  </si>
  <si>
    <t>"Proud"</t>
  </si>
  <si>
    <t>John Lundvik</t>
  </si>
  <si>
    <t>"Too Late for Love"</t>
  </si>
  <si>
    <t>Zala Kralj &amp; Gašper Šantl</t>
  </si>
  <si>
    <t>"Sebi"</t>
  </si>
  <si>
    <t>Slovene</t>
  </si>
  <si>
    <t>Tamta</t>
  </si>
  <si>
    <t>"Replay"</t>
  </si>
  <si>
    <t>Duncan Laurence</t>
  </si>
  <si>
    <t>"Arcade"</t>
  </si>
  <si>
    <t>Katerine Duska</t>
  </si>
  <si>
    <t>"Better Love"</t>
  </si>
  <si>
    <t>Kobi Marimi</t>
  </si>
  <si>
    <t>"Home"</t>
  </si>
  <si>
    <t>KEiiNO</t>
  </si>
  <si>
    <t>"Spirit in the Sky"</t>
  </si>
  <si>
    <t>English[g]</t>
  </si>
  <si>
    <t>Michael Rice</t>
  </si>
  <si>
    <t>"Bigger than Us"</t>
  </si>
  <si>
    <t>Hatari</t>
  </si>
  <si>
    <t>"Hatrið mun sigra"</t>
  </si>
  <si>
    <t>Icelandic</t>
  </si>
  <si>
    <t>Victor Crone</t>
  </si>
  <si>
    <t>"Storm"</t>
  </si>
  <si>
    <t>ZENA</t>
  </si>
  <si>
    <t>"Like It"</t>
  </si>
  <si>
    <t>Chingiz</t>
  </si>
  <si>
    <t>"Truth"</t>
  </si>
  <si>
    <t>Bilal Hassani</t>
  </si>
  <si>
    <t>"Roi"</t>
  </si>
  <si>
    <t>Mahmood</t>
  </si>
  <si>
    <t>"Soldi"</t>
  </si>
  <si>
    <t>Italian[h]</t>
  </si>
  <si>
    <t>Nevena Božović</t>
  </si>
  <si>
    <t>"Kruna" (Круна)</t>
  </si>
  <si>
    <t>Serbian[c]</t>
  </si>
  <si>
    <t>Luca Hänni</t>
  </si>
  <si>
    <t>"She Got Me"</t>
  </si>
  <si>
    <t>Kate Miller-Heidke</t>
  </si>
  <si>
    <t>"Zero Gravity"</t>
  </si>
  <si>
    <t>Miki</t>
  </si>
  <si>
    <t>"La venda"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</si>
</sst>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£&quot;* #,##0_-;\-&quot;£&quot;* #,##0_-;_-&quot;£&quot;* &quot;-&quot;_-;_-@_-"/>
    <numFmt numFmtId="43" formatCode="_-* #,##0.00_-;\-* #,##0.00_-;_-* &quot;-&quot;??_-;_-@_-"/>
    <numFmt numFmtId="164" formatCode="dd/mm/yyyy;@"/>
    <numFmt numFmtId="165" formatCode="0.0%"/>
    <numFmt numFmtId="166" formatCode="0.0"/>
    <numFmt numFmtId="167" formatCode="_-* #,##0_-;\-* #,##0_-;_-* &quot;-&quot;??_-;_-@_-"/>
    <numFmt numFmtId="168" formatCode="[$€-2]\ #,##0;[Red]\-[$€-2]\ #,##0"/>
  </numFmts>
  <fonts count="39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theme="6"/>
      <name val="Arial"/>
      <family val="2"/>
    </font>
    <font>
      <sz val="10"/>
      <color indexed="30"/>
      <name val="Arial"/>
      <family val="2"/>
    </font>
    <font>
      <b/>
      <sz val="10"/>
      <color indexed="21"/>
      <name val="Arial"/>
      <family val="2"/>
    </font>
    <font>
      <sz val="10"/>
      <color theme="3"/>
      <name val="Arial"/>
      <family val="2"/>
    </font>
    <font>
      <b/>
      <sz val="12"/>
      <color theme="1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rgb="FF445566"/>
      <name val="Arial"/>
      <family val="2"/>
    </font>
    <font>
      <sz val="8"/>
      <color rgb="FF000000"/>
      <name val="Arial"/>
      <family val="2"/>
    </font>
    <font>
      <sz val="8"/>
      <color rgb="FF445566"/>
      <name val="Arial"/>
      <family val="2"/>
    </font>
    <font>
      <sz val="9"/>
      <color rgb="FF778899"/>
      <name val="FontAwesome"/>
    </font>
    <font>
      <sz val="9"/>
      <color rgb="FF000000"/>
      <name val="Arial"/>
      <family val="2"/>
    </font>
    <font>
      <sz val="9"/>
      <name val="Arial"/>
      <family val="2"/>
    </font>
    <font>
      <sz val="8"/>
      <color rgb="FF112233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i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9DBDE"/>
        <bgColor indexed="64"/>
      </patternFill>
    </fill>
    <fill>
      <patternFill patternType="solid">
        <fgColor rgb="FFCFEA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rgb="FF007B87"/>
      </top>
      <bottom style="medium">
        <color rgb="FF007B87"/>
      </bottom>
      <diagonal/>
    </border>
    <border>
      <left/>
      <right/>
      <top/>
      <bottom style="thin">
        <color rgb="FF707276"/>
      </bottom>
      <diagonal/>
    </border>
    <border>
      <left/>
      <right/>
      <top style="medium">
        <color rgb="FF007B87"/>
      </top>
      <bottom style="thin">
        <color rgb="FF707276"/>
      </bottom>
      <diagonal/>
    </border>
    <border>
      <left/>
      <right/>
      <top style="thin">
        <color rgb="FF707276"/>
      </top>
      <bottom style="thin">
        <color rgb="FF70727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1" fillId="3" borderId="0" applyNumberFormat="0" applyAlignment="0" applyProtection="0"/>
    <xf numFmtId="0" fontId="11" fillId="3" borderId="0" applyNumberFormat="0" applyAlignment="0" applyProtection="0"/>
    <xf numFmtId="0" fontId="10" fillId="2" borderId="1" applyNumberFormat="0" applyAlignment="0" applyProtection="0"/>
    <xf numFmtId="0" fontId="23" fillId="2" borderId="11" applyNumberFormat="0" applyAlignment="0" applyProtection="0"/>
    <xf numFmtId="0" fontId="23" fillId="0" borderId="12" applyNumberFormat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6" applyNumberFormat="0" applyAlignment="0" applyProtection="0"/>
    <xf numFmtId="0" fontId="17" fillId="10" borderId="7" applyNumberFormat="0" applyAlignment="0" applyProtection="0"/>
    <xf numFmtId="0" fontId="18" fillId="10" borderId="6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43" fontId="4" fillId="4" borderId="0"/>
    <xf numFmtId="43" fontId="6" fillId="0" borderId="0"/>
    <xf numFmtId="43" fontId="9" fillId="0" borderId="0"/>
    <xf numFmtId="43" fontId="1" fillId="0" borderId="0"/>
    <xf numFmtId="42" fontId="4" fillId="0" borderId="0"/>
    <xf numFmtId="9" fontId="24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5" fillId="0" borderId="0" xfId="0" applyFont="1"/>
    <xf numFmtId="0" fontId="8" fillId="5" borderId="2" xfId="0" applyNumberFormat="1" applyFont="1" applyFill="1" applyBorder="1" applyAlignment="1" applyProtection="1">
      <alignment horizontal="left" vertical="top" wrapText="1"/>
    </xf>
    <xf numFmtId="0" fontId="7" fillId="5" borderId="3" xfId="0" applyNumberFormat="1" applyFont="1" applyFill="1" applyBorder="1" applyAlignment="1" applyProtection="1">
      <alignment horizontal="left" vertical="top" wrapText="1"/>
    </xf>
    <xf numFmtId="0" fontId="7" fillId="5" borderId="3" xfId="0" applyNumberFormat="1" applyFont="1" applyFill="1" applyBorder="1" applyAlignment="1" applyProtection="1">
      <alignment horizontal="left" vertical="top"/>
    </xf>
    <xf numFmtId="43" fontId="5" fillId="0" borderId="0" xfId="1" applyFont="1"/>
    <xf numFmtId="43" fontId="6" fillId="0" borderId="0" xfId="1" applyFont="1" applyFill="1"/>
    <xf numFmtId="0" fontId="10" fillId="2" borderId="1" xfId="0" applyFont="1" applyFill="1" applyBorder="1"/>
    <xf numFmtId="0" fontId="11" fillId="3" borderId="0" xfId="0" applyFont="1" applyFill="1" applyBorder="1"/>
    <xf numFmtId="164" fontId="7" fillId="5" borderId="3" xfId="0" applyNumberFormat="1" applyFont="1" applyFill="1" applyBorder="1" applyAlignment="1" applyProtection="1">
      <alignment horizontal="left" vertical="top" wrapText="1"/>
    </xf>
    <xf numFmtId="43" fontId="9" fillId="0" borderId="0" xfId="1" applyFont="1"/>
    <xf numFmtId="43" fontId="4" fillId="4" borderId="0" xfId="1" applyFont="1" applyFill="1" applyAlignment="1"/>
    <xf numFmtId="0" fontId="0" fillId="0" borderId="0" xfId="0" applyAlignment="1">
      <alignment horizontal="center" vertical="center"/>
    </xf>
    <xf numFmtId="42" fontId="4" fillId="0" borderId="0" xfId="2" applyFont="1"/>
    <xf numFmtId="43" fontId="1" fillId="0" borderId="0" xfId="22"/>
    <xf numFmtId="9" fontId="0" fillId="0" borderId="0" xfId="0" applyNumberFormat="1"/>
    <xf numFmtId="9" fontId="2" fillId="0" borderId="0" xfId="24" applyFont="1" applyFill="1"/>
    <xf numFmtId="165" fontId="2" fillId="0" borderId="0" xfId="24" applyNumberFormat="1" applyFont="1" applyFill="1"/>
    <xf numFmtId="166" fontId="2" fillId="0" borderId="0" xfId="0" applyNumberFormat="1" applyFont="1" applyFill="1"/>
    <xf numFmtId="9" fontId="2" fillId="0" borderId="0" xfId="24" applyNumberFormat="1" applyFont="1" applyFill="1"/>
    <xf numFmtId="0" fontId="1" fillId="0" borderId="0" xfId="0" applyFont="1"/>
    <xf numFmtId="9" fontId="0" fillId="0" borderId="0" xfId="24" applyFont="1"/>
    <xf numFmtId="9" fontId="0" fillId="0" borderId="0" xfId="24" applyNumberFormat="1" applyFont="1"/>
    <xf numFmtId="2" fontId="0" fillId="0" borderId="0" xfId="0" applyNumberFormat="1"/>
    <xf numFmtId="0" fontId="26" fillId="13" borderId="0" xfId="0" applyFont="1" applyFill="1" applyAlignment="1">
      <alignment horizontal="center" vertical="top" wrapText="1"/>
    </xf>
    <xf numFmtId="0" fontId="27" fillId="13" borderId="0" xfId="0" applyFont="1" applyFill="1" applyAlignment="1">
      <alignment horizontal="center" vertical="top" wrapText="1"/>
    </xf>
    <xf numFmtId="0" fontId="25" fillId="0" borderId="0" xfId="0" applyFont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2" fillId="0" borderId="0" xfId="25" applyAlignment="1">
      <alignment horizontal="left" vertical="center"/>
    </xf>
    <xf numFmtId="0" fontId="29" fillId="14" borderId="0" xfId="0" applyFont="1" applyFill="1" applyAlignment="1">
      <alignment horizontal="right" vertical="center" wrapText="1"/>
    </xf>
    <xf numFmtId="0" fontId="29" fillId="5" borderId="0" xfId="0" applyFont="1" applyFill="1" applyAlignment="1">
      <alignment horizontal="right" vertical="center" wrapText="1"/>
    </xf>
    <xf numFmtId="0" fontId="25" fillId="14" borderId="0" xfId="0" applyFont="1" applyFill="1" applyAlignment="1">
      <alignment horizontal="right" vertical="center" wrapText="1"/>
    </xf>
    <xf numFmtId="0" fontId="25" fillId="5" borderId="0" xfId="0" applyFont="1" applyFill="1" applyAlignment="1">
      <alignment horizontal="right" vertical="center" wrapText="1"/>
    </xf>
    <xf numFmtId="16" fontId="31" fillId="13" borderId="0" xfId="0" applyNumberFormat="1" applyFont="1" applyFill="1" applyAlignment="1">
      <alignment horizontal="center" vertical="top" wrapText="1"/>
    </xf>
    <xf numFmtId="0" fontId="31" fillId="13" borderId="0" xfId="0" applyFont="1" applyFill="1" applyAlignment="1">
      <alignment horizontal="center" vertical="top" wrapText="1"/>
    </xf>
    <xf numFmtId="0" fontId="26" fillId="13" borderId="0" xfId="0" applyFont="1" applyFill="1" applyAlignment="1">
      <alignment horizontal="center" vertical="top" wrapText="1"/>
    </xf>
    <xf numFmtId="0" fontId="27" fillId="13" borderId="0" xfId="0" applyFont="1" applyFill="1" applyAlignment="1">
      <alignment horizontal="center" vertical="top" wrapText="1"/>
    </xf>
    <xf numFmtId="0" fontId="27" fillId="13" borderId="0" xfId="0" applyFont="1" applyFill="1" applyAlignment="1">
      <alignment horizontal="center" vertical="top" wrapText="1"/>
    </xf>
    <xf numFmtId="0" fontId="30" fillId="0" borderId="0" xfId="0" applyFont="1" applyAlignment="1">
      <alignment horizontal="right" vertical="center" wrapText="1"/>
    </xf>
    <xf numFmtId="0" fontId="26" fillId="13" borderId="0" xfId="0" applyFont="1" applyFill="1" applyAlignment="1">
      <alignment horizontal="center" vertical="top" wrapText="1"/>
    </xf>
    <xf numFmtId="2" fontId="2" fillId="0" borderId="0" xfId="0" applyNumberFormat="1" applyFont="1" applyFill="1"/>
    <xf numFmtId="167" fontId="0" fillId="0" borderId="0" xfId="1" applyNumberFormat="1" applyFont="1"/>
    <xf numFmtId="167" fontId="1" fillId="0" borderId="0" xfId="1" applyNumberFormat="1" applyFont="1"/>
    <xf numFmtId="0" fontId="34" fillId="5" borderId="0" xfId="0" applyFont="1" applyFill="1" applyAlignment="1">
      <alignment vertical="center" wrapText="1"/>
    </xf>
    <xf numFmtId="168" fontId="33" fillId="5" borderId="0" xfId="0" applyNumberFormat="1" applyFont="1" applyFill="1" applyAlignment="1">
      <alignment vertical="center" wrapText="1"/>
    </xf>
    <xf numFmtId="0" fontId="29" fillId="0" borderId="0" xfId="0" applyFont="1" applyAlignment="1">
      <alignment horizontal="right" vertical="center" wrapText="1"/>
    </xf>
    <xf numFmtId="0" fontId="35" fillId="0" borderId="0" xfId="0" applyFont="1"/>
    <xf numFmtId="166" fontId="0" fillId="0" borderId="0" xfId="0" applyNumberFormat="1"/>
    <xf numFmtId="166" fontId="35" fillId="0" borderId="0" xfId="0" applyNumberFormat="1" applyFont="1"/>
    <xf numFmtId="1" fontId="0" fillId="0" borderId="0" xfId="0" applyNumberFormat="1"/>
    <xf numFmtId="0" fontId="1" fillId="0" borderId="0" xfId="0" applyFont="1" applyAlignment="1">
      <alignment wrapText="1"/>
    </xf>
    <xf numFmtId="0" fontId="33" fillId="5" borderId="0" xfId="0" applyFont="1" applyFill="1" applyAlignment="1">
      <alignment vertical="center" wrapText="1"/>
    </xf>
    <xf numFmtId="0" fontId="26" fillId="13" borderId="0" xfId="0" applyFont="1" applyFill="1" applyAlignment="1">
      <alignment horizontal="center" vertical="top" wrapText="1"/>
    </xf>
    <xf numFmtId="0" fontId="27" fillId="13" borderId="0" xfId="0" applyFont="1" applyFill="1" applyAlignment="1">
      <alignment horizontal="center" vertical="top" wrapText="1"/>
    </xf>
    <xf numFmtId="0" fontId="11" fillId="15" borderId="0" xfId="4" applyFill="1"/>
    <xf numFmtId="0" fontId="0" fillId="0" borderId="0" xfId="0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2" fillId="0" borderId="0" xfId="25" applyAlignment="1">
      <alignment vertical="center" wrapText="1"/>
    </xf>
    <xf numFmtId="9" fontId="0" fillId="0" borderId="0" xfId="0" applyNumberFormat="1" applyAlignment="1">
      <alignment vertical="center" wrapText="1"/>
    </xf>
    <xf numFmtId="16" fontId="37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0" fillId="0" borderId="0" xfId="0" applyAlignment="1">
      <alignment horizontal="right" vertical="center" wrapText="1"/>
    </xf>
    <xf numFmtId="0" fontId="27" fillId="13" borderId="0" xfId="0" applyFont="1" applyFill="1" applyAlignment="1">
      <alignment horizontal="center" vertical="top" wrapText="1"/>
    </xf>
    <xf numFmtId="0" fontId="30" fillId="0" borderId="0" xfId="0" applyFont="1" applyAlignment="1">
      <alignment vertical="center" wrapText="1"/>
    </xf>
    <xf numFmtId="0" fontId="26" fillId="13" borderId="0" xfId="0" applyFont="1" applyFill="1" applyAlignment="1">
      <alignment horizontal="center" vertical="top" wrapText="1"/>
    </xf>
    <xf numFmtId="0" fontId="33" fillId="5" borderId="0" xfId="0" applyFont="1" applyFill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0" fontId="7" fillId="5" borderId="3" xfId="0" applyNumberFormat="1" applyFont="1" applyFill="1" applyBorder="1" applyAlignment="1" applyProtection="1">
      <alignment horizontal="left" vertical="top"/>
    </xf>
    <xf numFmtId="164" fontId="7" fillId="5" borderId="4" xfId="0" applyNumberFormat="1" applyFont="1" applyFill="1" applyBorder="1" applyAlignment="1" applyProtection="1">
      <alignment horizontal="center" vertical="top" wrapText="1"/>
    </xf>
    <xf numFmtId="164" fontId="7" fillId="5" borderId="5" xfId="0" applyNumberFormat="1" applyFont="1" applyFill="1" applyBorder="1" applyAlignment="1" applyProtection="1">
      <alignment horizontal="center" vertical="top" wrapText="1"/>
    </xf>
    <xf numFmtId="0" fontId="8" fillId="5" borderId="2" xfId="0" applyNumberFormat="1" applyFont="1" applyFill="1" applyBorder="1" applyAlignment="1" applyProtection="1">
      <alignment horizontal="left" vertical="top" wrapText="1"/>
    </xf>
    <xf numFmtId="0" fontId="7" fillId="5" borderId="4" xfId="0" applyNumberFormat="1" applyFont="1" applyFill="1" applyBorder="1" applyAlignment="1" applyProtection="1">
      <alignment horizontal="left" vertical="top"/>
    </xf>
    <xf numFmtId="0" fontId="0" fillId="0" borderId="0" xfId="0" applyNumberFormat="1"/>
  </cellXfs>
  <cellStyles count="26">
    <cellStyle name="Bad" xfId="9" builtinId="27" hidden="1"/>
    <cellStyle name="Calculation" xfId="13" builtinId="22" hidden="1"/>
    <cellStyle name="Calculation cell" xfId="22" xr:uid="{00000000-0005-0000-0000-000002000000}"/>
    <cellStyle name="Check Cell" xfId="15" builtinId="23" hidden="1"/>
    <cellStyle name="Comma" xfId="1" builtinId="3"/>
    <cellStyle name="Currency [0]" xfId="2" builtinId="7"/>
    <cellStyle name="Explanatory Text" xfId="18" builtinId="53" hidden="1"/>
    <cellStyle name="Good" xfId="8" builtinId="26" hidde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elp cell" xfId="21" xr:uid="{00000000-0005-0000-0000-00000C000000}"/>
    <cellStyle name="Hyperlink" xfId="25" builtinId="8"/>
    <cellStyle name="Input" xfId="11" builtinId="20" hidden="1"/>
    <cellStyle name="Input cell" xfId="23" xr:uid="{00000000-0005-0000-0000-00000F000000}"/>
    <cellStyle name="Linked Cell" xfId="14" builtinId="24" hidden="1"/>
    <cellStyle name="Neutral" xfId="10" builtinId="28" hidden="1"/>
    <cellStyle name="Normal" xfId="0" builtinId="0"/>
    <cellStyle name="Note" xfId="17" builtinId="10" hidden="1"/>
    <cellStyle name="Output" xfId="12" builtinId="21" hidden="1"/>
    <cellStyle name="Percent" xfId="24" builtinId="5"/>
    <cellStyle name="Result" xfId="20" xr:uid="{00000000-0005-0000-0000-000016000000}"/>
    <cellStyle name="Title" xfId="3" builtinId="15" customBuiltin="1"/>
    <cellStyle name="User input" xfId="19" xr:uid="{00000000-0005-0000-0000-000018000000}"/>
    <cellStyle name="Warning Text" xfId="16" builtinId="11" hidden="1"/>
  </cellStyles>
  <dxfs count="4">
    <dxf>
      <numFmt numFmtId="1" formatCode="0"/>
    </dxf>
    <dxf>
      <numFmt numFmtId="166" formatCode="0.0"/>
    </dxf>
    <dxf>
      <numFmt numFmtId="1" formatCode="0"/>
    </dxf>
    <dxf>
      <numFmt numFmtId="1" formatCode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83F35"/>
      <rgbColor rgb="0099BFC2"/>
      <rgbColor rgb="00156570"/>
      <rgbColor rgb="00B4A76C"/>
      <rgbColor rgb="00782327"/>
      <rgbColor rgb="00A5ACAF"/>
      <rgbColor rgb="0037424A"/>
      <rgbColor rgb="00E83F35"/>
      <rgbColor rgb="00E83F35"/>
      <rgbColor rgb="0099BFC2"/>
      <rgbColor rgb="00156570"/>
      <rgbColor rgb="00B4A76C"/>
      <rgbColor rgb="00782327"/>
      <rgbColor rgb="00A5ACAF"/>
      <rgbColor rgb="0037424A"/>
      <rgbColor rgb="00E83F35"/>
      <rgbColor rgb="0000CCFF"/>
      <rgbColor rgb="00CCFFFF"/>
      <rgbColor rgb="00CCFFCC"/>
      <rgbColor rgb="00FFFF99"/>
      <rgbColor rgb="0099CCFF"/>
      <rgbColor rgb="00E83F35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E83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7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9255967270516"/>
          <c:y val="2.4526194133341384E-2"/>
          <c:w val="0.87167711796369174"/>
          <c:h val="0.85308302955617554"/>
        </c:manualLayout>
      </c:layout>
      <c:lineChart>
        <c:grouping val="standard"/>
        <c:varyColors val="0"/>
        <c:ser>
          <c:idx val="1"/>
          <c:order val="1"/>
          <c:tx>
            <c:strRef>
              <c:f>'2018 actual vs predicted'!$H$1</c:f>
              <c:strCache>
                <c:ptCount val="1"/>
              </c:strCache>
            </c:strRef>
          </c:tx>
          <c:spPr>
            <a:ln w="34925" cap="rnd">
              <a:solidFill>
                <a:srgbClr val="37424A">
                  <a:lumMod val="25000"/>
                  <a:lumOff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'2018 actual vs predicted'!$H$2:$H$27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6-4406-9AB4-9BA0C95B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66912"/>
        <c:axId val="1840478224"/>
      </c:lineChart>
      <c:scatterChart>
        <c:scatterStyle val="lineMarker"/>
        <c:varyColors val="0"/>
        <c:ser>
          <c:idx val="0"/>
          <c:order val="0"/>
          <c:tx>
            <c:strRef>
              <c:f>'2018 actual vs predicted'!$F$1</c:f>
              <c:strCache>
                <c:ptCount val="1"/>
                <c:pt idx="0">
                  <c:v>rank,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477A3F3-13E3-42BB-BF2D-490D20892A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01B118-DE81-4074-853D-BCD8F9F518B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16-4406-9AB4-9BA0C95B45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5884D9-74F9-4870-89F6-CEF98A8C27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E17FEF-78D4-4713-A684-147BB20217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16-4406-9AB4-9BA0C95B45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256F5E-8B44-4F92-803E-5F13DD5B3C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1911A5-36EE-43BE-A38A-967E18C1A6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16-4406-9AB4-9BA0C95B45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03FFBC-45FF-4BA5-9552-6D4FAB39AB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CB113B-D071-4BF3-AE1D-8A9A9CD1FA2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16-4406-9AB4-9BA0C95B45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CDD035-75DA-4A56-9370-A86DACD5E8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DFA0EA-5C44-4AEC-B156-043A023BC7E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16-4406-9AB4-9BA0C95B45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A9AF99-3BC2-4805-8F56-6579C4B098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C55912-A80E-48E1-8C1D-FBB159D62D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16-4406-9AB4-9BA0C95B45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A0374F-2A91-49FD-B0AA-4AB4EB3E65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C7DFDB-E8A6-431C-B1B0-AD073079878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16-4406-9AB4-9BA0C95B45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4D5F87-91F1-41E3-80DA-AA90BF87B8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41CEB7-C181-4516-99ED-9D8CD818893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16-4406-9AB4-9BA0C95B45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F97B24-F2AA-4595-8A5A-A03ED414ED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4E964E-85B7-4060-804F-D007510E494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16-4406-9AB4-9BA0C95B45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CA5DD36-94F7-4705-B963-7ACE177FE3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221618-3DB4-4331-B270-EEBF0F58CD6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16-4406-9AB4-9BA0C95B45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D737BE-6C6A-4D01-B555-B1F82184DF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276ACE-60A5-4983-BC3A-DF6E44F1856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316-4406-9AB4-9BA0C95B45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B44A1A-FB3C-4BC2-A0C2-884E837343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119469-C0BB-4ABC-BCF1-14B2DCB3F0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316-4406-9AB4-9BA0C95B45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A4820C3-9792-4929-8B80-9401E5D402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C6E155-DC00-42F8-8100-2D2FF2DA26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316-4406-9AB4-9BA0C95B45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F46D53-386C-4172-8818-4DD31F8767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A979A6-07F5-4CB6-8082-ECC0B4AB32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316-4406-9AB4-9BA0C95B45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67C837-55B8-480C-879B-788F728A34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A914AD-D564-46FA-A651-B9C82A2C177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316-4406-9AB4-9BA0C95B45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07AEC7-2C74-4400-9AD3-99D357FEA1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FCF06F-5041-4AC8-964A-5818E72E1C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316-4406-9AB4-9BA0C95B45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0AEBBF-1EE9-4583-88D3-C67CB142AE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A1F202-85F3-4B5A-B140-5C5A64448E8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316-4406-9AB4-9BA0C95B45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92DDCAF-0BEE-45BE-9992-1BB548E4B3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07068CB-E018-4756-A681-6AA8958DC26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316-4406-9AB4-9BA0C95B45A5}"/>
                </c:ext>
              </c:extLst>
            </c:dLbl>
            <c:dLbl>
              <c:idx val="18"/>
              <c:layout>
                <c:manualLayout>
                  <c:x val="-2.9295775687551095E-3"/>
                  <c:y val="5.8525224721448971E-2"/>
                </c:manualLayout>
              </c:layout>
              <c:tx>
                <c:rich>
                  <a:bodyPr/>
                  <a:lstStyle/>
                  <a:p>
                    <a:fld id="{48CD4DEF-693E-42E4-8B0E-8E21090F26E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0EB35E-88CB-4CAE-B1BE-A70C8E00E0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316-4406-9AB4-9BA0C95B45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8889FC8-868D-4795-A2E4-42E21B5B4F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E1FFE4-0568-4650-802F-3F010A45A4E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316-4406-9AB4-9BA0C95B45A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831B32-EA06-4A67-A3B4-D4DA677B09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2D5630-3DF4-419D-99B5-03BD7C2D3EB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316-4406-9AB4-9BA0C95B45A5}"/>
                </c:ext>
              </c:extLst>
            </c:dLbl>
            <c:dLbl>
              <c:idx val="21"/>
              <c:layout>
                <c:manualLayout>
                  <c:x val="-1.0253521490642884E-2"/>
                  <c:y val="4.4398446340409556E-2"/>
                </c:manualLayout>
              </c:layout>
              <c:tx>
                <c:rich>
                  <a:bodyPr/>
                  <a:lstStyle/>
                  <a:p>
                    <a:fld id="{0AD12079-AC67-4CE4-A9B1-A1537F62F6B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C639F1-A81B-4989-8477-B6F25DA0A14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316-4406-9AB4-9BA0C95B45A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7766E46-07AE-4445-9672-EB776C01CD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23C0A3-7851-4C0C-9D43-BDD3BE8A62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316-4406-9AB4-9BA0C95B45A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1CE3B65-3015-4F1E-A99F-7E3D797073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654659-647A-42E4-AD0A-6C48D8DF3A7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316-4406-9AB4-9BA0C95B45A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178A5E3-F786-409C-A4D8-0E9E58D382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765D82-265A-4201-A6D9-5782252111E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316-4406-9AB4-9BA0C95B45A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A105E9C-C2AE-4F96-929C-200B5A3341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69DD04-16AF-4261-9900-9BD45485085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316-4406-9AB4-9BA0C95B45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37424A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'2018 actual vs predicted'!$F$2:$F$27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17</c:v>
                </c:pt>
                <c:pt idx="9">
                  <c:v>15</c:v>
                </c:pt>
                <c:pt idx="10">
                  <c:v>24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9</c:v>
                </c:pt>
                <c:pt idx="15">
                  <c:v>4</c:v>
                </c:pt>
                <c:pt idx="16">
                  <c:v>21</c:v>
                </c:pt>
                <c:pt idx="17">
                  <c:v>19</c:v>
                </c:pt>
                <c:pt idx="18">
                  <c:v>26</c:v>
                </c:pt>
                <c:pt idx="19">
                  <c:v>12</c:v>
                </c:pt>
                <c:pt idx="20">
                  <c:v>18</c:v>
                </c:pt>
                <c:pt idx="21">
                  <c:v>25</c:v>
                </c:pt>
                <c:pt idx="22">
                  <c:v>22</c:v>
                </c:pt>
                <c:pt idx="23">
                  <c:v>8</c:v>
                </c:pt>
                <c:pt idx="24">
                  <c:v>13</c:v>
                </c:pt>
                <c:pt idx="25">
                  <c:v>23</c:v>
                </c:pt>
              </c:numCache>
            </c:numRef>
          </c:xVal>
          <c:y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'2018 actual vs predicted'!$B$2:$B$27</c15:f>
                <c15:dlblRangeCache>
                  <c:ptCount val="26"/>
                  <c:pt idx="0">
                    <c:v>Israel</c:v>
                  </c:pt>
                  <c:pt idx="1">
                    <c:v>Cyprus</c:v>
                  </c:pt>
                  <c:pt idx="2">
                    <c:v>Austria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Czech Republic</c:v>
                  </c:pt>
                  <c:pt idx="6">
                    <c:v>Sweden</c:v>
                  </c:pt>
                  <c:pt idx="7">
                    <c:v>Estonia</c:v>
                  </c:pt>
                  <c:pt idx="8">
                    <c:v>Denmark</c:v>
                  </c:pt>
                  <c:pt idx="9">
                    <c:v>Moldova</c:v>
                  </c:pt>
                  <c:pt idx="10">
                    <c:v>Albania</c:v>
                  </c:pt>
                  <c:pt idx="11">
                    <c:v>Lithuania</c:v>
                  </c:pt>
                  <c:pt idx="12">
                    <c:v>France</c:v>
                  </c:pt>
                  <c:pt idx="13">
                    <c:v>Bulgaria</c:v>
                  </c:pt>
                  <c:pt idx="14">
                    <c:v>Norway</c:v>
                  </c:pt>
                  <c:pt idx="15">
                    <c:v>Ireland</c:v>
                  </c:pt>
                  <c:pt idx="16">
                    <c:v>Ukraine</c:v>
                  </c:pt>
                  <c:pt idx="17">
                    <c:v>Netherlands</c:v>
                  </c:pt>
                  <c:pt idx="18">
                    <c:v>Serbia</c:v>
                  </c:pt>
                  <c:pt idx="19">
                    <c:v>Australia</c:v>
                  </c:pt>
                  <c:pt idx="20">
                    <c:v>Hungary</c:v>
                  </c:pt>
                  <c:pt idx="21">
                    <c:v>Slovenia</c:v>
                  </c:pt>
                  <c:pt idx="22">
                    <c:v>Spain</c:v>
                  </c:pt>
                  <c:pt idx="23">
                    <c:v>United Kingdom</c:v>
                  </c:pt>
                  <c:pt idx="24">
                    <c:v>Finland</c:v>
                  </c:pt>
                  <c:pt idx="25">
                    <c:v>Portugal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D316-4406-9AB4-9BA0C95B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66912"/>
        <c:axId val="1840478224"/>
      </c:scatterChart>
      <c:catAx>
        <c:axId val="19815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Sigurlíkur (spá veðbanka)</a:t>
                </a:r>
              </a:p>
            </c:rich>
          </c:tx>
          <c:layout>
            <c:manualLayout>
              <c:xMode val="edge"/>
              <c:yMode val="edge"/>
              <c:x val="0.36485997080572147"/>
              <c:y val="0.950119283084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8224"/>
        <c:crosses val="autoZero"/>
        <c:auto val="1"/>
        <c:lblAlgn val="ctr"/>
        <c:lblOffset val="100"/>
        <c:noMultiLvlLbl val="0"/>
      </c:catAx>
      <c:valAx>
        <c:axId val="1840478224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Sæti í Eurovision</a:t>
                </a:r>
              </a:p>
            </c:rich>
          </c:tx>
          <c:layout>
            <c:manualLayout>
              <c:xMode val="edge"/>
              <c:yMode val="edge"/>
              <c:x val="1.1579789697852136E-2"/>
              <c:y val="0.29416084155554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Sheet1!$G$10:$G$20</c:f>
              <c:numCache>
                <c:formatCode>0</c:formatCode>
                <c:ptCount val="11"/>
                <c:pt idx="0">
                  <c:v>4.5</c:v>
                </c:pt>
                <c:pt idx="1">
                  <c:v>11.75</c:v>
                </c:pt>
                <c:pt idx="2">
                  <c:v>7.5</c:v>
                </c:pt>
                <c:pt idx="3">
                  <c:v>16.5</c:v>
                </c:pt>
                <c:pt idx="4">
                  <c:v>14</c:v>
                </c:pt>
                <c:pt idx="5">
                  <c:v>9</c:v>
                </c:pt>
                <c:pt idx="6">
                  <c:v>20.5</c:v>
                </c:pt>
                <c:pt idx="7">
                  <c:v>17</c:v>
                </c:pt>
                <c:pt idx="8">
                  <c:v>23</c:v>
                </c:pt>
                <c:pt idx="9">
                  <c:v>14.5</c:v>
                </c:pt>
                <c:pt idx="10">
                  <c:v>21.75</c:v>
                </c:pt>
              </c:numCache>
            </c:numRef>
          </c:xVal>
          <c:yVal>
            <c:numRef>
              <c:f>Sheet1!$C$10:$C$20</c:f>
              <c:numCache>
                <c:formatCode>0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2.5</c:v>
                </c:pt>
                <c:pt idx="5">
                  <c:v>3.25</c:v>
                </c:pt>
                <c:pt idx="6">
                  <c:v>3.75</c:v>
                </c:pt>
                <c:pt idx="7">
                  <c:v>5.25</c:v>
                </c:pt>
                <c:pt idx="8">
                  <c:v>5.25</c:v>
                </c:pt>
                <c:pt idx="9">
                  <c:v>6</c:v>
                </c:pt>
                <c:pt idx="10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A-405C-A872-7396FCA0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27456"/>
        <c:axId val="400525488"/>
      </c:scatterChart>
      <c:valAx>
        <c:axId val="4005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25488"/>
        <c:crosses val="autoZero"/>
        <c:crossBetween val="midCat"/>
      </c:valAx>
      <c:valAx>
        <c:axId val="4005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9255967270516"/>
          <c:y val="2.4526194133341384E-2"/>
          <c:w val="0.87167711796369174"/>
          <c:h val="0.85308302955617554"/>
        </c:manualLayout>
      </c:layout>
      <c:lineChart>
        <c:grouping val="standard"/>
        <c:varyColors val="0"/>
        <c:ser>
          <c:idx val="1"/>
          <c:order val="1"/>
          <c:tx>
            <c:strRef>
              <c:f>'2018 actual vs predicted'!$H$1</c:f>
              <c:strCache>
                <c:ptCount val="1"/>
              </c:strCache>
            </c:strRef>
          </c:tx>
          <c:spPr>
            <a:ln w="34925" cap="rnd">
              <a:solidFill>
                <a:srgbClr val="37424A">
                  <a:lumMod val="25000"/>
                  <a:lumOff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'2018 actual vs predicted'!$H$2:$H$27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D47-872A-D956B9DF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66912"/>
        <c:axId val="1840478224"/>
      </c:lineChart>
      <c:scatterChart>
        <c:scatterStyle val="lineMarker"/>
        <c:varyColors val="0"/>
        <c:ser>
          <c:idx val="0"/>
          <c:order val="0"/>
          <c:tx>
            <c:strRef>
              <c:f>'2018 actual vs predicted'!$F$1</c:f>
              <c:strCache>
                <c:ptCount val="1"/>
                <c:pt idx="0">
                  <c:v>rank,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CE35A3-D1BC-4035-A7B6-D4D05C35E4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0A0624-96D3-4672-9C64-E4343377479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73A-4D47-872A-D956B9DFD0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B6D403-0DB6-4A3E-B074-FDB96DEC83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C8139B-2A4C-41B9-BCF9-AA6A003CF08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3A-4D47-872A-D956B9DFD0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04E1F1-C751-45EC-A90E-55454A0517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DCF632-DD7C-4B92-8B29-24CA607E109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3A-4D47-872A-D956B9DFD0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A20A0D-EAE7-4758-AEC9-A8EC0EB0E8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E816CF-570E-425C-9CAA-C34F218CBD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3A-4D47-872A-D956B9DFD0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E24B76-5862-4A78-A71E-1E303266FD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8E4DFA-BA8F-4D74-8458-2E2EB56385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3A-4D47-872A-D956B9DFD0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7FF110-1CDE-4E64-8E2F-D66C3DCF96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E38E22-556D-4B11-87C0-DDFB724C1B7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3A-4D47-872A-D956B9DFD0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720F80-AE2C-4D83-870B-BA073EBF99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C5FE59-E4F7-434C-A454-3A121D3ACE8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3A-4D47-872A-D956B9DFD0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5A85BC-0F20-4013-8323-AF19E182E8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0C8D56-FD87-4D68-BEDE-82B38DB6F3B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3A-4D47-872A-D956B9DFD0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21D080-CADE-4844-8DE1-2C57FA53D8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8AF2EC-B378-43E0-A4BB-A08B4A4221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3A-4D47-872A-D956B9DFD0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7D21940-DCDC-4951-819A-74E4F9E5FF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F317BA-46F4-4BAF-A628-133E71B1BF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3A-4D47-872A-D956B9DFD0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68DD6B-CA76-4FD3-BECE-54D97A9EC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EA897F-DB14-4537-BC48-68AC33EF923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3A-4D47-872A-D956B9DFD0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2DC2B59-2E07-4572-AA0B-F1F12AA22D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81B8F3-0F97-4411-BD96-37C9ED495CA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3A-4D47-872A-D956B9DFD0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42F03E-F8D2-4C64-B689-FA26DBF8A3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00C9C6-8280-4888-85F0-8D38B0F981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3A-4D47-872A-D956B9DFD0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B3C2AEA-FB6C-4847-9BA0-6A94E06CA3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90288E-136D-4B8C-BA52-611C056680A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73A-4D47-872A-D956B9DFD0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4050DB9-06DC-4A3D-B103-62A645E508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7EB116-7579-4055-9F89-27968D9DCB1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3A-4D47-872A-D956B9DFD08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3BA8EEB-9286-4D59-A0DB-F139788ECE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5FDE664-4BD6-427B-9EC6-C3004E23F72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3A-4D47-872A-D956B9DFD08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997F8F-494D-494E-9A80-83498F232E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D7D30A-E3DC-4E08-A0A0-49AF3C8D9E0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3A-4D47-872A-D956B9DFD08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9B32E11-5EFB-4F71-9EF1-AD8758EB43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8AB0E8-8256-4D01-989C-A02911D47C0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73A-4D47-872A-D956B9DFD086}"/>
                </c:ext>
              </c:extLst>
            </c:dLbl>
            <c:dLbl>
              <c:idx val="18"/>
              <c:layout>
                <c:manualLayout>
                  <c:x val="-2.9295775687551095E-3"/>
                  <c:y val="5.8525224721448971E-2"/>
                </c:manualLayout>
              </c:layout>
              <c:tx>
                <c:rich>
                  <a:bodyPr/>
                  <a:lstStyle/>
                  <a:p>
                    <a:fld id="{F7F1064F-09E0-47DD-82C3-EF9705313A7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66714E-DC1C-41C1-BCDB-25D54BD720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73A-4D47-872A-D956B9DFD08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CE2A48-9BB2-42AE-94B2-3A81F32202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1671ED-A796-4836-9C3A-861A5DF55F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73A-4D47-872A-D956B9DFD08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24766EC-31FC-442C-B16C-64528DBA01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FDC66D-D7F8-4A74-AFAE-66CDE4D1C60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73A-4D47-872A-D956B9DFD086}"/>
                </c:ext>
              </c:extLst>
            </c:dLbl>
            <c:dLbl>
              <c:idx val="21"/>
              <c:layout>
                <c:manualLayout>
                  <c:x val="-1.0253521490642884E-2"/>
                  <c:y val="4.4398446340409556E-2"/>
                </c:manualLayout>
              </c:layout>
              <c:tx>
                <c:rich>
                  <a:bodyPr/>
                  <a:lstStyle/>
                  <a:p>
                    <a:fld id="{193F91A4-2A6A-44FA-9957-D4E764F4CA3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562C56-1B52-4BD6-8939-00DF2F978D6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73A-4D47-872A-D956B9DFD08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601B83E-4780-4D9A-BB90-12F58DD2E0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9F9450-A563-4ED8-A55F-97EE3859EF7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73A-4D47-872A-D956B9DFD08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11B745F-AD6D-4623-9C15-408E0EAE68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0058A3-C1BE-4FA7-9A2C-29D5E87D3CB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73A-4D47-872A-D956B9DFD08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C6468F-A1B7-4A98-A225-4D24C4DFD3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1C656A-66B0-432E-AFF3-F71FC09F0A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73A-4D47-872A-D956B9DFD08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9EBA6C1-3F9B-4887-B22F-0507770474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B971B4-A422-4712-A7A6-F7DB187BFFA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73A-4D47-872A-D956B9DFD08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37424A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'2018 actual vs predicted'!$F$2:$F$27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17</c:v>
                </c:pt>
                <c:pt idx="9">
                  <c:v>15</c:v>
                </c:pt>
                <c:pt idx="10">
                  <c:v>24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9</c:v>
                </c:pt>
                <c:pt idx="15">
                  <c:v>4</c:v>
                </c:pt>
                <c:pt idx="16">
                  <c:v>21</c:v>
                </c:pt>
                <c:pt idx="17">
                  <c:v>19</c:v>
                </c:pt>
                <c:pt idx="18">
                  <c:v>26</c:v>
                </c:pt>
                <c:pt idx="19">
                  <c:v>12</c:v>
                </c:pt>
                <c:pt idx="20">
                  <c:v>18</c:v>
                </c:pt>
                <c:pt idx="21">
                  <c:v>25</c:v>
                </c:pt>
                <c:pt idx="22">
                  <c:v>22</c:v>
                </c:pt>
                <c:pt idx="23">
                  <c:v>8</c:v>
                </c:pt>
                <c:pt idx="24">
                  <c:v>13</c:v>
                </c:pt>
                <c:pt idx="25">
                  <c:v>23</c:v>
                </c:pt>
              </c:numCache>
            </c:numRef>
          </c:xVal>
          <c:y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'2018 actual vs predicted'!$B$2:$B$27</c15:f>
                <c15:dlblRangeCache>
                  <c:ptCount val="26"/>
                  <c:pt idx="0">
                    <c:v>Israel</c:v>
                  </c:pt>
                  <c:pt idx="1">
                    <c:v>Cyprus</c:v>
                  </c:pt>
                  <c:pt idx="2">
                    <c:v>Austria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Czech Republic</c:v>
                  </c:pt>
                  <c:pt idx="6">
                    <c:v>Sweden</c:v>
                  </c:pt>
                  <c:pt idx="7">
                    <c:v>Estonia</c:v>
                  </c:pt>
                  <c:pt idx="8">
                    <c:v>Denmark</c:v>
                  </c:pt>
                  <c:pt idx="9">
                    <c:v>Moldova</c:v>
                  </c:pt>
                  <c:pt idx="10">
                    <c:v>Albania</c:v>
                  </c:pt>
                  <c:pt idx="11">
                    <c:v>Lithuania</c:v>
                  </c:pt>
                  <c:pt idx="12">
                    <c:v>France</c:v>
                  </c:pt>
                  <c:pt idx="13">
                    <c:v>Bulgaria</c:v>
                  </c:pt>
                  <c:pt idx="14">
                    <c:v>Norway</c:v>
                  </c:pt>
                  <c:pt idx="15">
                    <c:v>Ireland</c:v>
                  </c:pt>
                  <c:pt idx="16">
                    <c:v>Ukraine</c:v>
                  </c:pt>
                  <c:pt idx="17">
                    <c:v>Netherlands</c:v>
                  </c:pt>
                  <c:pt idx="18">
                    <c:v>Serbia</c:v>
                  </c:pt>
                  <c:pt idx="19">
                    <c:v>Australia</c:v>
                  </c:pt>
                  <c:pt idx="20">
                    <c:v>Hungary</c:v>
                  </c:pt>
                  <c:pt idx="21">
                    <c:v>Slovenia</c:v>
                  </c:pt>
                  <c:pt idx="22">
                    <c:v>Spain</c:v>
                  </c:pt>
                  <c:pt idx="23">
                    <c:v>United Kingdom</c:v>
                  </c:pt>
                  <c:pt idx="24">
                    <c:v>Finland</c:v>
                  </c:pt>
                  <c:pt idx="25">
                    <c:v>Portugal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873A-4D47-872A-D956B9DF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66912"/>
        <c:axId val="1840478224"/>
      </c:scatterChart>
      <c:catAx>
        <c:axId val="19815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Sigurlíkur (spá veðbanka)</a:t>
                </a:r>
              </a:p>
            </c:rich>
          </c:tx>
          <c:layout>
            <c:manualLayout>
              <c:xMode val="edge"/>
              <c:yMode val="edge"/>
              <c:x val="0.36485997080572147"/>
              <c:y val="0.950119283084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8224"/>
        <c:crosses val="autoZero"/>
        <c:auto val="1"/>
        <c:lblAlgn val="ctr"/>
        <c:lblOffset val="100"/>
        <c:noMultiLvlLbl val="0"/>
      </c:catAx>
      <c:valAx>
        <c:axId val="1840478224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Sæti í Eurovision</a:t>
                </a:r>
              </a:p>
            </c:rich>
          </c:tx>
          <c:layout>
            <c:manualLayout>
              <c:xMode val="edge"/>
              <c:yMode val="edge"/>
              <c:x val="1.1579789697852136E-2"/>
              <c:y val="0.29416084155554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 actual vs predicted'!$K$1</c:f>
              <c:strCache>
                <c:ptCount val="1"/>
                <c:pt idx="0">
                  <c:v>abs 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'2018 actual vs predicted'!$K$2:$K$27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1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16</c:v>
                </c:pt>
                <c:pt idx="24">
                  <c:v>12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8-40BB-8FF2-2963C8EF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32"/>
        <c:axId val="1840474336"/>
      </c:scatterChart>
      <c:valAx>
        <c:axId val="64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4336"/>
        <c:crosses val="autoZero"/>
        <c:crossBetween val="midCat"/>
      </c:valAx>
      <c:valAx>
        <c:axId val="18404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44778339395486E-2"/>
          <c:y val="2.4526194133341384E-2"/>
          <c:w val="0.89222487806498407"/>
          <c:h val="0.86724260699922284"/>
        </c:manualLayout>
      </c:layout>
      <c:lineChart>
        <c:grouping val="standard"/>
        <c:varyColors val="0"/>
        <c:ser>
          <c:idx val="1"/>
          <c:order val="1"/>
          <c:tx>
            <c:strRef>
              <c:f>'2018 actual vs predicted'!$H$1</c:f>
              <c:strCache>
                <c:ptCount val="1"/>
              </c:strCache>
            </c:strRef>
          </c:tx>
          <c:spPr>
            <a:ln w="34925" cap="rnd">
              <a:solidFill>
                <a:srgbClr val="37424A">
                  <a:lumMod val="25000"/>
                  <a:lumOff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'2018 actual vs predicted'!$H$2:$H$27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F31-A218-57836A58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66912"/>
        <c:axId val="1840478224"/>
      </c:lineChart>
      <c:scatterChart>
        <c:scatterStyle val="lineMarker"/>
        <c:varyColors val="0"/>
        <c:ser>
          <c:idx val="0"/>
          <c:order val="0"/>
          <c:tx>
            <c:strRef>
              <c:f>'2018 actual vs predicted'!$F$1</c:f>
              <c:strCache>
                <c:ptCount val="1"/>
                <c:pt idx="0">
                  <c:v>rank,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449F9E-9118-47F9-9420-3722F6453FC0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F1BBEC78-2053-43A9-A663-1A0FFA7B29B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75-4F31-A218-57836A58C6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6AB5C3-601A-4F46-9B75-1BDDCC4DE201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6CD05516-1401-4105-B314-F97B9A9B9386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75-4F31-A218-57836A58C6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CEAED9-D8ED-4A64-A937-231D939E1265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9F987B46-D629-47E8-90FB-20ADEED13942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75-4F31-A218-57836A58C69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4AFD1E-B560-4A90-8297-39205BFB9323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E27C0BC7-37AA-424A-99CF-37D224135FE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75-4F31-A218-57836A58C6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D914C2-7F8F-4559-8D65-196D42F2F1BE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21C6051D-840F-4150-9A57-DDD6F44BE8D7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75-4F31-A218-57836A58C69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D28891-3155-49C1-979C-0BDEB26CC921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636E38A8-DC01-4A4A-BC69-3477271A772A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75-4F31-A218-57836A58C69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CDAF4C-BBA0-4672-9921-11C64E00062B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BC890B5E-36DE-4585-A80F-B4F2335BE7D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75-4F31-A218-57836A58C69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7CC371-08F1-4FA2-A849-CDF9FB0BB4FA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4007F5B9-AACD-49C8-ADF8-79C0444B02C9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75-4F31-A218-57836A58C69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D90815-C582-489E-A046-E81EEA25E8C6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115E0EFC-6B16-41BB-A07D-4BAA5F8B1B4F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75-4F31-A218-57836A58C69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C9F9A6-726E-47AD-9E94-51D45068E5E3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3F61B35D-49E8-4289-BD47-475E0322788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475-4F31-A218-57836A58C69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BA78E8-705A-4B6A-8CCD-9446A0FE7FBF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706D09C9-C99B-48B8-AA3D-69A5F1212CB0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75-4F31-A218-57836A58C69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65E982-777E-4E10-B2CD-2BF952D31810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020E3696-8080-4F25-8DEA-35B525BEE7A9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75-4F31-A218-57836A58C69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1D39F5B-DBCF-485E-BB4A-EF0B5F8E5C3F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8C4887BC-F535-461C-BFC3-9725A0A913B0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75-4F31-A218-57836A58C69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70E82D-F953-43FA-8FF1-043D0B1977ED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D568D6B2-3676-4458-B9E7-FEB416B69F6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75-4F31-A218-57836A58C69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11DDD5B-16B9-4578-A502-F787938331E7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57A0952A-F227-4EC9-A604-C65E558ACE55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475-4F31-A218-57836A58C69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3264FA-92D8-445C-AAF6-ADDA2BA4D383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0D10D9D9-E529-4A33-A074-9A5AACB46C12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75-4F31-A218-57836A58C69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CC2FD7-41C2-4269-9885-9E056CD75055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C8098388-F7F2-4079-9AE9-F6C5FE48D41B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75-4F31-A218-57836A58C69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0C13D6-75A7-4338-A008-08820143FDA7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B35D020F-CED5-43CC-A4BD-8FB402E37FF8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475-4F31-A218-57836A58C693}"/>
                </c:ext>
              </c:extLst>
            </c:dLbl>
            <c:dLbl>
              <c:idx val="18"/>
              <c:layout>
                <c:manualLayout>
                  <c:x val="-2.9295775687551095E-3"/>
                  <c:y val="5.8525224721448971E-2"/>
                </c:manualLayout>
              </c:layout>
              <c:tx>
                <c:rich>
                  <a:bodyPr/>
                  <a:lstStyle/>
                  <a:p>
                    <a:fld id="{744BB3D8-62FC-47E0-A337-8469926C110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D6F0B9-5471-4163-8345-651073F2EBC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475-4F31-A218-57836A58C69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49052D-5B76-44C5-ADC3-DF85FD96D1D2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2AE53526-4A7E-4B3E-98BA-F16ACF7531AE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75-4F31-A218-57836A58C6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BEBFB1F-52BA-4891-8AED-847DC6760DBF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3AF7966B-CA30-4D16-891C-F78625DC4BD6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75-4F31-A218-57836A58C693}"/>
                </c:ext>
              </c:extLst>
            </c:dLbl>
            <c:dLbl>
              <c:idx val="21"/>
              <c:layout>
                <c:manualLayout>
                  <c:x val="-1.0253521490642884E-2"/>
                  <c:y val="4.4398446340409556E-2"/>
                </c:manualLayout>
              </c:layout>
              <c:tx>
                <c:rich>
                  <a:bodyPr/>
                  <a:lstStyle/>
                  <a:p>
                    <a:fld id="{39F78348-0D61-42A1-8900-0FEA0B19C62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10E1F8-58E5-44C2-8BEC-1C5B9B7B4C2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75-4F31-A218-57836A58C69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FCAD7E-3BD1-46A1-B4CE-507BF9BC6367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CA0D08FA-9B45-4366-A1A0-4685587BDD2C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475-4F31-A218-57836A58C69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A273F5-A30A-44DB-B1EC-F94545678012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C81A2FE5-2E95-4BE7-A66D-A99A61AE75B3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475-4F31-A218-57836A58C69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C4EC751-79D4-4779-BA87-FC1871A6899C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989A9DB1-847F-4BA0-8590-F00844BC77AC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475-4F31-A218-57836A58C69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EAB9888-7232-43D8-8887-181C2039B86F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, </a:t>
                    </a:r>
                    <a:fld id="{E98B41B2-E4ED-4253-A791-44CB7D5A3DC5}" type="YVALUE">
                      <a:rPr lang="en-GB" baseline="0"/>
                      <a:pPr/>
                      <a:t>[Y VALUE]</a:t>
                    </a:fld>
                    <a:endParaRPr lang="en-GB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475-4F31-A218-57836A58C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37424A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'2018 actual vs predicted'!$F$2:$F$27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17</c:v>
                </c:pt>
                <c:pt idx="9">
                  <c:v>15</c:v>
                </c:pt>
                <c:pt idx="10">
                  <c:v>24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9</c:v>
                </c:pt>
                <c:pt idx="15">
                  <c:v>4</c:v>
                </c:pt>
                <c:pt idx="16">
                  <c:v>21</c:v>
                </c:pt>
                <c:pt idx="17">
                  <c:v>19</c:v>
                </c:pt>
                <c:pt idx="18">
                  <c:v>26</c:v>
                </c:pt>
                <c:pt idx="19">
                  <c:v>12</c:v>
                </c:pt>
                <c:pt idx="20">
                  <c:v>18</c:v>
                </c:pt>
                <c:pt idx="21">
                  <c:v>25</c:v>
                </c:pt>
                <c:pt idx="22">
                  <c:v>22</c:v>
                </c:pt>
                <c:pt idx="23">
                  <c:v>8</c:v>
                </c:pt>
                <c:pt idx="24">
                  <c:v>13</c:v>
                </c:pt>
                <c:pt idx="25">
                  <c:v>23</c:v>
                </c:pt>
              </c:numCache>
            </c:numRef>
          </c:xVal>
          <c:yVal>
            <c:numRef>
              <c:f>'2018 actual vs predicted'!$C$2:$C$27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'2018 actual vs predicted'!$B$2:$B$27</c15:f>
                <c15:dlblRangeCache>
                  <c:ptCount val="26"/>
                  <c:pt idx="0">
                    <c:v>Israel</c:v>
                  </c:pt>
                  <c:pt idx="1">
                    <c:v>Cyprus</c:v>
                  </c:pt>
                  <c:pt idx="2">
                    <c:v>Austria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Czech Republic</c:v>
                  </c:pt>
                  <c:pt idx="6">
                    <c:v>Sweden</c:v>
                  </c:pt>
                  <c:pt idx="7">
                    <c:v>Estonia</c:v>
                  </c:pt>
                  <c:pt idx="8">
                    <c:v>Denmark</c:v>
                  </c:pt>
                  <c:pt idx="9">
                    <c:v>Moldova</c:v>
                  </c:pt>
                  <c:pt idx="10">
                    <c:v>Albania</c:v>
                  </c:pt>
                  <c:pt idx="11">
                    <c:v>Lithuania</c:v>
                  </c:pt>
                  <c:pt idx="12">
                    <c:v>France</c:v>
                  </c:pt>
                  <c:pt idx="13">
                    <c:v>Bulgaria</c:v>
                  </c:pt>
                  <c:pt idx="14">
                    <c:v>Norway</c:v>
                  </c:pt>
                  <c:pt idx="15">
                    <c:v>Ireland</c:v>
                  </c:pt>
                  <c:pt idx="16">
                    <c:v>Ukraine</c:v>
                  </c:pt>
                  <c:pt idx="17">
                    <c:v>Netherlands</c:v>
                  </c:pt>
                  <c:pt idx="18">
                    <c:v>Serbia</c:v>
                  </c:pt>
                  <c:pt idx="19">
                    <c:v>Australia</c:v>
                  </c:pt>
                  <c:pt idx="20">
                    <c:v>Hungary</c:v>
                  </c:pt>
                  <c:pt idx="21">
                    <c:v>Slovenia</c:v>
                  </c:pt>
                  <c:pt idx="22">
                    <c:v>Spain</c:v>
                  </c:pt>
                  <c:pt idx="23">
                    <c:v>United Kingdom</c:v>
                  </c:pt>
                  <c:pt idx="24">
                    <c:v>Finland</c:v>
                  </c:pt>
                  <c:pt idx="25">
                    <c:v>Portugal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0475-4F31-A218-57836A58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66912"/>
        <c:axId val="1840478224"/>
      </c:scatterChart>
      <c:catAx>
        <c:axId val="19815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place (accroding to betting markets)</a:t>
                </a:r>
              </a:p>
            </c:rich>
          </c:tx>
          <c:layout>
            <c:manualLayout>
              <c:xMode val="edge"/>
              <c:yMode val="edge"/>
              <c:x val="0.36485997080572147"/>
              <c:y val="0.950119283084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8224"/>
        <c:crosses val="autoZero"/>
        <c:auto val="1"/>
        <c:lblAlgn val="ctr"/>
        <c:lblOffset val="100"/>
        <c:noMultiLvlLbl val="0"/>
      </c:catAx>
      <c:valAx>
        <c:axId val="1840478224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rgbClr val="37424A">
                  <a:lumMod val="25000"/>
                  <a:lumOff val="75000"/>
                </a:srgb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 Place in 2018 (actual outcome)</a:t>
                </a:r>
              </a:p>
            </c:rich>
          </c:tx>
          <c:layout>
            <c:manualLayout>
              <c:xMode val="edge"/>
              <c:yMode val="edge"/>
              <c:x val="1.1579789697852136E-2"/>
              <c:y val="0.29416084155554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10DB54-83C0-46B4-93FC-D15C1DC108A1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intranet.frontier.local/task/quality-managemen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31D10-9788-4569-A756-4AB15374B4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22</xdr:row>
      <xdr:rowOff>72390</xdr:rowOff>
    </xdr:from>
    <xdr:to>
      <xdr:col>10</xdr:col>
      <xdr:colOff>289560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33D8C-EAA4-41CE-8F3C-304CE44A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67355-93C8-46B9-BC84-18B963A64E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109537</xdr:colOff>
      <xdr:row>7</xdr:row>
      <xdr:rowOff>104775</xdr:rowOff>
    </xdr:from>
    <xdr:to>
      <xdr:col>20</xdr:col>
      <xdr:colOff>414337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E71FC-DAEC-41E4-B53C-79A780CA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12BF7-8164-467E-BEE6-1C04AAA222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38100</xdr:rowOff>
    </xdr:from>
    <xdr:to>
      <xdr:col>5</xdr:col>
      <xdr:colOff>3249145</xdr:colOff>
      <xdr:row>13</xdr:row>
      <xdr:rowOff>88526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1743075" y="640080"/>
          <a:ext cx="8569810" cy="3357506"/>
          <a:chOff x="1714500" y="619125"/>
          <a:chExt cx="8421220" cy="3365126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727947" y="623608"/>
            <a:ext cx="8407773" cy="3360643"/>
            <a:chOff x="1557618" y="2498912"/>
            <a:chExt cx="8404411" cy="3316940"/>
          </a:xfrm>
        </xdr:grpSpPr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1557618" y="2498912"/>
              <a:ext cx="8404411" cy="331694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/>
          </xdr:nvSpPr>
          <xdr:spPr>
            <a:xfrm>
              <a:off x="3035674" y="2566707"/>
              <a:ext cx="6864163" cy="3181911"/>
            </a:xfrm>
            <a:prstGeom prst="rect">
              <a:avLst/>
            </a:prstGeom>
            <a:solidFill>
              <a:schemeClr val="accent4"/>
            </a:solidFill>
            <a:ln w="571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400" b="1" u="sng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Do</a:t>
              </a:r>
              <a:r>
                <a:rPr lang="en-GB" sz="1400" b="1" u="sng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not delete this page </a:t>
              </a:r>
              <a:r>
                <a:rPr lang="en-GB" sz="1400" b="1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if you are building a model!</a:t>
              </a:r>
              <a:endParaRPr lang="en-GB" sz="1400" b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endParaRPr lang="en-GB" sz="1400" b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r>
                <a:rPr lang="en-GB" sz="1400" u="sng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All </a:t>
              </a:r>
              <a:r>
                <a:rPr lang="en-GB" sz="140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Frontier models should keep a version log and undergo</a:t>
              </a:r>
              <a:r>
                <a:rPr lang="en-GB" sz="14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</a:t>
              </a:r>
              <a:r>
                <a:rPr lang="en-GB" sz="140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four basic tests here. Please</a:t>
              </a:r>
              <a:r>
                <a:rPr lang="en-GB" sz="14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delete this message and fill in this sheet.</a:t>
              </a:r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r>
                <a:rPr lang="en-GB" sz="140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For many models, a more robust approach to testing will be required. The quality management page on the intranet (link below) contains a more detailed QM register, as well as best-practice guidance.</a:t>
              </a:r>
            </a:p>
            <a:p>
              <a:pPr marL="0" indent="0"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r>
                <a:rPr lang="en-GB" sz="140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If you are unsure what level of testing your model will require, talk to your project manager.</a:t>
              </a:r>
            </a:p>
            <a:p>
              <a:pPr marL="0" indent="0"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indent="0"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 flipH="1">
              <a:off x="1613646" y="2567897"/>
              <a:ext cx="1441077" cy="3182080"/>
            </a:xfrm>
            <a:prstGeom prst="rect">
              <a:avLst/>
            </a:prstGeom>
            <a:solidFill>
              <a:sysClr val="window" lastClr="FFFFFF"/>
            </a:solidFill>
            <a:ln w="571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" name="Freeform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>
              <a:spLocks noChangeAspect="1" noEditPoints="1"/>
            </xdr:cNvSpPr>
          </xdr:nvSpPr>
          <xdr:spPr bwMode="auto">
            <a:xfrm>
              <a:off x="1787369" y="2780318"/>
              <a:ext cx="1057275" cy="911640"/>
            </a:xfrm>
            <a:custGeom>
              <a:avLst/>
              <a:gdLst>
                <a:gd name="T0" fmla="*/ 462228 w 364"/>
                <a:gd name="T1" fmla="*/ 44812 h 316"/>
                <a:gd name="T2" fmla="*/ 51956 w 364"/>
                <a:gd name="T3" fmla="*/ 283209 h 316"/>
                <a:gd name="T4" fmla="*/ 462228 w 364"/>
                <a:gd name="T5" fmla="*/ 521606 h 316"/>
                <a:gd name="T6" fmla="*/ 168408 w 364"/>
                <a:gd name="T7" fmla="*/ 259907 h 316"/>
                <a:gd name="T8" fmla="*/ 180950 w 364"/>
                <a:gd name="T9" fmla="*/ 272454 h 316"/>
                <a:gd name="T10" fmla="*/ 214990 w 364"/>
                <a:gd name="T11" fmla="*/ 283209 h 316"/>
                <a:gd name="T12" fmla="*/ 182741 w 364"/>
                <a:gd name="T13" fmla="*/ 338775 h 316"/>
                <a:gd name="T14" fmla="*/ 157659 w 364"/>
                <a:gd name="T15" fmla="*/ 310096 h 316"/>
                <a:gd name="T16" fmla="*/ 202449 w 364"/>
                <a:gd name="T17" fmla="*/ 306511 h 316"/>
                <a:gd name="T18" fmla="*/ 189907 w 364"/>
                <a:gd name="T19" fmla="*/ 293964 h 316"/>
                <a:gd name="T20" fmla="*/ 155867 w 364"/>
                <a:gd name="T21" fmla="*/ 283209 h 316"/>
                <a:gd name="T22" fmla="*/ 186324 w 364"/>
                <a:gd name="T23" fmla="*/ 227643 h 316"/>
                <a:gd name="T24" fmla="*/ 207823 w 364"/>
                <a:gd name="T25" fmla="*/ 252737 h 316"/>
                <a:gd name="T26" fmla="*/ 168408 w 364"/>
                <a:gd name="T27" fmla="*/ 259907 h 316"/>
                <a:gd name="T28" fmla="*/ 286653 w 364"/>
                <a:gd name="T29" fmla="*/ 247360 h 316"/>
                <a:gd name="T30" fmla="*/ 265154 w 364"/>
                <a:gd name="T31" fmla="*/ 338775 h 316"/>
                <a:gd name="T32" fmla="*/ 236489 w 364"/>
                <a:gd name="T33" fmla="*/ 247360 h 316"/>
                <a:gd name="T34" fmla="*/ 315318 w 364"/>
                <a:gd name="T35" fmla="*/ 227643 h 316"/>
                <a:gd name="T36" fmla="*/ 406689 w 364"/>
                <a:gd name="T37" fmla="*/ 283209 h 316"/>
                <a:gd name="T38" fmla="*/ 367274 w 364"/>
                <a:gd name="T39" fmla="*/ 338775 h 316"/>
                <a:gd name="T40" fmla="*/ 326068 w 364"/>
                <a:gd name="T41" fmla="*/ 283209 h 316"/>
                <a:gd name="T42" fmla="*/ 367274 w 364"/>
                <a:gd name="T43" fmla="*/ 227643 h 316"/>
                <a:gd name="T44" fmla="*/ 406689 w 364"/>
                <a:gd name="T45" fmla="*/ 283209 h 316"/>
                <a:gd name="T46" fmla="*/ 472977 w 364"/>
                <a:gd name="T47" fmla="*/ 297549 h 316"/>
                <a:gd name="T48" fmla="*/ 451478 w 364"/>
                <a:gd name="T49" fmla="*/ 338775 h 316"/>
                <a:gd name="T50" fmla="*/ 429979 w 364"/>
                <a:gd name="T51" fmla="*/ 227643 h 316"/>
                <a:gd name="T52" fmla="*/ 508809 w 364"/>
                <a:gd name="T53" fmla="*/ 261699 h 316"/>
                <a:gd name="T54" fmla="*/ 471185 w 364"/>
                <a:gd name="T55" fmla="*/ 247360 h 316"/>
                <a:gd name="T56" fmla="*/ 451478 w 364"/>
                <a:gd name="T57" fmla="*/ 277832 h 316"/>
                <a:gd name="T58" fmla="*/ 487310 w 364"/>
                <a:gd name="T59" fmla="*/ 261699 h 316"/>
                <a:gd name="T60" fmla="*/ 385190 w 364"/>
                <a:gd name="T61" fmla="*/ 283209 h 316"/>
                <a:gd name="T62" fmla="*/ 367274 w 364"/>
                <a:gd name="T63" fmla="*/ 247360 h 316"/>
                <a:gd name="T64" fmla="*/ 347566 w 364"/>
                <a:gd name="T65" fmla="*/ 283209 h 316"/>
                <a:gd name="T66" fmla="*/ 367274 w 364"/>
                <a:gd name="T67" fmla="*/ 320851 h 316"/>
                <a:gd name="T68" fmla="*/ 483727 w 364"/>
                <a:gd name="T69" fmla="*/ 566418 h 316"/>
                <a:gd name="T70" fmla="*/ 159451 w 364"/>
                <a:gd name="T71" fmla="*/ 561041 h 316"/>
                <a:gd name="T72" fmla="*/ 1792 w 364"/>
                <a:gd name="T73" fmla="*/ 277832 h 316"/>
                <a:gd name="T74" fmla="*/ 168408 w 364"/>
                <a:gd name="T75" fmla="*/ 0 h 316"/>
                <a:gd name="T76" fmla="*/ 492684 w 364"/>
                <a:gd name="T77" fmla="*/ 5377 h 316"/>
                <a:gd name="T78" fmla="*/ 650343 w 364"/>
                <a:gd name="T79" fmla="*/ 288586 h 316"/>
                <a:gd name="T80" fmla="*/ 483727 w 364"/>
                <a:gd name="T81" fmla="*/ 566418 h 316"/>
                <a:gd name="T82" fmla="*/ 478352 w 364"/>
                <a:gd name="T83" fmla="*/ 546701 h 316"/>
                <a:gd name="T84" fmla="*/ 478352 w 364"/>
                <a:gd name="T85" fmla="*/ 19717 h 316"/>
                <a:gd name="T86" fmla="*/ 21499 w 364"/>
                <a:gd name="T87" fmla="*/ 283209 h 31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364" h="316">
                  <a:moveTo>
                    <a:pt x="335" y="158"/>
                  </a:moveTo>
                  <a:cubicBezTo>
                    <a:pt x="258" y="25"/>
                    <a:pt x="258" y="25"/>
                    <a:pt x="258" y="25"/>
                  </a:cubicBezTo>
                  <a:cubicBezTo>
                    <a:pt x="105" y="25"/>
                    <a:pt x="105" y="25"/>
                    <a:pt x="105" y="25"/>
                  </a:cubicBezTo>
                  <a:cubicBezTo>
                    <a:pt x="29" y="158"/>
                    <a:pt x="29" y="158"/>
                    <a:pt x="29" y="158"/>
                  </a:cubicBezTo>
                  <a:cubicBezTo>
                    <a:pt x="105" y="291"/>
                    <a:pt x="105" y="291"/>
                    <a:pt x="105" y="291"/>
                  </a:cubicBezTo>
                  <a:cubicBezTo>
                    <a:pt x="258" y="291"/>
                    <a:pt x="258" y="291"/>
                    <a:pt x="258" y="291"/>
                  </a:cubicBezTo>
                  <a:cubicBezTo>
                    <a:pt x="335" y="158"/>
                    <a:pt x="335" y="158"/>
                    <a:pt x="335" y="158"/>
                  </a:cubicBezTo>
                  <a:close/>
                  <a:moveTo>
                    <a:pt x="94" y="145"/>
                  </a:moveTo>
                  <a:cubicBezTo>
                    <a:pt x="94" y="147"/>
                    <a:pt x="94" y="148"/>
                    <a:pt x="96" y="149"/>
                  </a:cubicBezTo>
                  <a:cubicBezTo>
                    <a:pt x="97" y="151"/>
                    <a:pt x="99" y="152"/>
                    <a:pt x="101" y="152"/>
                  </a:cubicBezTo>
                  <a:cubicBezTo>
                    <a:pt x="109" y="153"/>
                    <a:pt x="109" y="153"/>
                    <a:pt x="109" y="153"/>
                  </a:cubicBezTo>
                  <a:cubicBezTo>
                    <a:pt x="114" y="154"/>
                    <a:pt x="118" y="155"/>
                    <a:pt x="120" y="158"/>
                  </a:cubicBezTo>
                  <a:cubicBezTo>
                    <a:pt x="124" y="161"/>
                    <a:pt x="125" y="165"/>
                    <a:pt x="125" y="171"/>
                  </a:cubicBezTo>
                  <a:cubicBezTo>
                    <a:pt x="125" y="183"/>
                    <a:pt x="115" y="189"/>
                    <a:pt x="102" y="189"/>
                  </a:cubicBezTo>
                  <a:cubicBezTo>
                    <a:pt x="93" y="189"/>
                    <a:pt x="86" y="187"/>
                    <a:pt x="80" y="181"/>
                  </a:cubicBezTo>
                  <a:cubicBezTo>
                    <a:pt x="88" y="173"/>
                    <a:pt x="88" y="173"/>
                    <a:pt x="88" y="173"/>
                  </a:cubicBezTo>
                  <a:cubicBezTo>
                    <a:pt x="92" y="177"/>
                    <a:pt x="97" y="179"/>
                    <a:pt x="102" y="179"/>
                  </a:cubicBezTo>
                  <a:cubicBezTo>
                    <a:pt x="110" y="179"/>
                    <a:pt x="113" y="176"/>
                    <a:pt x="113" y="171"/>
                  </a:cubicBezTo>
                  <a:cubicBezTo>
                    <a:pt x="113" y="169"/>
                    <a:pt x="113" y="167"/>
                    <a:pt x="111" y="166"/>
                  </a:cubicBezTo>
                  <a:cubicBezTo>
                    <a:pt x="110" y="165"/>
                    <a:pt x="109" y="164"/>
                    <a:pt x="106" y="164"/>
                  </a:cubicBezTo>
                  <a:cubicBezTo>
                    <a:pt x="99" y="163"/>
                    <a:pt x="99" y="163"/>
                    <a:pt x="99" y="163"/>
                  </a:cubicBezTo>
                  <a:cubicBezTo>
                    <a:pt x="93" y="162"/>
                    <a:pt x="89" y="160"/>
                    <a:pt x="87" y="158"/>
                  </a:cubicBezTo>
                  <a:cubicBezTo>
                    <a:pt x="84" y="155"/>
                    <a:pt x="82" y="151"/>
                    <a:pt x="82" y="145"/>
                  </a:cubicBezTo>
                  <a:cubicBezTo>
                    <a:pt x="82" y="134"/>
                    <a:pt x="90" y="127"/>
                    <a:pt x="104" y="127"/>
                  </a:cubicBezTo>
                  <a:cubicBezTo>
                    <a:pt x="112" y="127"/>
                    <a:pt x="118" y="129"/>
                    <a:pt x="124" y="134"/>
                  </a:cubicBezTo>
                  <a:cubicBezTo>
                    <a:pt x="116" y="141"/>
                    <a:pt x="116" y="141"/>
                    <a:pt x="116" y="141"/>
                  </a:cubicBezTo>
                  <a:cubicBezTo>
                    <a:pt x="112" y="138"/>
                    <a:pt x="107" y="137"/>
                    <a:pt x="103" y="137"/>
                  </a:cubicBezTo>
                  <a:cubicBezTo>
                    <a:pt x="97" y="137"/>
                    <a:pt x="94" y="141"/>
                    <a:pt x="94" y="145"/>
                  </a:cubicBezTo>
                  <a:close/>
                  <a:moveTo>
                    <a:pt x="176" y="138"/>
                  </a:moveTo>
                  <a:cubicBezTo>
                    <a:pt x="160" y="138"/>
                    <a:pt x="160" y="138"/>
                    <a:pt x="160" y="138"/>
                  </a:cubicBezTo>
                  <a:cubicBezTo>
                    <a:pt x="160" y="189"/>
                    <a:pt x="160" y="189"/>
                    <a:pt x="160" y="189"/>
                  </a:cubicBezTo>
                  <a:cubicBezTo>
                    <a:pt x="148" y="189"/>
                    <a:pt x="148" y="189"/>
                    <a:pt x="148" y="189"/>
                  </a:cubicBezTo>
                  <a:cubicBezTo>
                    <a:pt x="148" y="138"/>
                    <a:pt x="148" y="138"/>
                    <a:pt x="148" y="138"/>
                  </a:cubicBezTo>
                  <a:cubicBezTo>
                    <a:pt x="132" y="138"/>
                    <a:pt x="132" y="138"/>
                    <a:pt x="132" y="138"/>
                  </a:cubicBezTo>
                  <a:cubicBezTo>
                    <a:pt x="132" y="127"/>
                    <a:pt x="132" y="127"/>
                    <a:pt x="132" y="127"/>
                  </a:cubicBezTo>
                  <a:cubicBezTo>
                    <a:pt x="176" y="127"/>
                    <a:pt x="176" y="127"/>
                    <a:pt x="176" y="127"/>
                  </a:cubicBezTo>
                  <a:cubicBezTo>
                    <a:pt x="176" y="138"/>
                    <a:pt x="176" y="138"/>
                    <a:pt x="176" y="138"/>
                  </a:cubicBezTo>
                  <a:close/>
                  <a:moveTo>
                    <a:pt x="227" y="158"/>
                  </a:moveTo>
                  <a:cubicBezTo>
                    <a:pt x="227" y="169"/>
                    <a:pt x="228" y="176"/>
                    <a:pt x="221" y="183"/>
                  </a:cubicBezTo>
                  <a:cubicBezTo>
                    <a:pt x="217" y="187"/>
                    <a:pt x="212" y="189"/>
                    <a:pt x="205" y="189"/>
                  </a:cubicBezTo>
                  <a:cubicBezTo>
                    <a:pt x="198" y="189"/>
                    <a:pt x="192" y="187"/>
                    <a:pt x="188" y="183"/>
                  </a:cubicBezTo>
                  <a:cubicBezTo>
                    <a:pt x="182" y="176"/>
                    <a:pt x="182" y="169"/>
                    <a:pt x="182" y="158"/>
                  </a:cubicBezTo>
                  <a:cubicBezTo>
                    <a:pt x="182" y="147"/>
                    <a:pt x="182" y="140"/>
                    <a:pt x="188" y="134"/>
                  </a:cubicBezTo>
                  <a:cubicBezTo>
                    <a:pt x="192" y="129"/>
                    <a:pt x="198" y="127"/>
                    <a:pt x="205" y="127"/>
                  </a:cubicBezTo>
                  <a:cubicBezTo>
                    <a:pt x="212" y="127"/>
                    <a:pt x="217" y="129"/>
                    <a:pt x="221" y="134"/>
                  </a:cubicBezTo>
                  <a:cubicBezTo>
                    <a:pt x="228" y="140"/>
                    <a:pt x="227" y="147"/>
                    <a:pt x="227" y="158"/>
                  </a:cubicBezTo>
                  <a:close/>
                  <a:moveTo>
                    <a:pt x="284" y="146"/>
                  </a:moveTo>
                  <a:cubicBezTo>
                    <a:pt x="284" y="157"/>
                    <a:pt x="276" y="166"/>
                    <a:pt x="264" y="166"/>
                  </a:cubicBezTo>
                  <a:cubicBezTo>
                    <a:pt x="252" y="166"/>
                    <a:pt x="252" y="166"/>
                    <a:pt x="252" y="166"/>
                  </a:cubicBezTo>
                  <a:cubicBezTo>
                    <a:pt x="252" y="189"/>
                    <a:pt x="252" y="189"/>
                    <a:pt x="252" y="189"/>
                  </a:cubicBezTo>
                  <a:cubicBezTo>
                    <a:pt x="240" y="189"/>
                    <a:pt x="240" y="189"/>
                    <a:pt x="240" y="189"/>
                  </a:cubicBezTo>
                  <a:cubicBezTo>
                    <a:pt x="240" y="127"/>
                    <a:pt x="240" y="127"/>
                    <a:pt x="240" y="127"/>
                  </a:cubicBezTo>
                  <a:cubicBezTo>
                    <a:pt x="264" y="127"/>
                    <a:pt x="264" y="127"/>
                    <a:pt x="264" y="127"/>
                  </a:cubicBezTo>
                  <a:cubicBezTo>
                    <a:pt x="276" y="127"/>
                    <a:pt x="284" y="136"/>
                    <a:pt x="284" y="146"/>
                  </a:cubicBezTo>
                  <a:close/>
                  <a:moveTo>
                    <a:pt x="272" y="146"/>
                  </a:moveTo>
                  <a:cubicBezTo>
                    <a:pt x="272" y="141"/>
                    <a:pt x="268" y="138"/>
                    <a:pt x="263" y="138"/>
                  </a:cubicBezTo>
                  <a:cubicBezTo>
                    <a:pt x="252" y="138"/>
                    <a:pt x="252" y="138"/>
                    <a:pt x="252" y="138"/>
                  </a:cubicBezTo>
                  <a:cubicBezTo>
                    <a:pt x="252" y="155"/>
                    <a:pt x="252" y="155"/>
                    <a:pt x="252" y="155"/>
                  </a:cubicBezTo>
                  <a:cubicBezTo>
                    <a:pt x="263" y="155"/>
                    <a:pt x="263" y="155"/>
                    <a:pt x="263" y="155"/>
                  </a:cubicBezTo>
                  <a:cubicBezTo>
                    <a:pt x="268" y="155"/>
                    <a:pt x="272" y="152"/>
                    <a:pt x="272" y="146"/>
                  </a:cubicBezTo>
                  <a:close/>
                  <a:moveTo>
                    <a:pt x="212" y="175"/>
                  </a:moveTo>
                  <a:cubicBezTo>
                    <a:pt x="215" y="173"/>
                    <a:pt x="215" y="170"/>
                    <a:pt x="215" y="158"/>
                  </a:cubicBezTo>
                  <a:cubicBezTo>
                    <a:pt x="215" y="146"/>
                    <a:pt x="215" y="143"/>
                    <a:pt x="212" y="141"/>
                  </a:cubicBezTo>
                  <a:cubicBezTo>
                    <a:pt x="211" y="139"/>
                    <a:pt x="208" y="138"/>
                    <a:pt x="205" y="138"/>
                  </a:cubicBezTo>
                  <a:cubicBezTo>
                    <a:pt x="201" y="138"/>
                    <a:pt x="199" y="139"/>
                    <a:pt x="197" y="141"/>
                  </a:cubicBezTo>
                  <a:cubicBezTo>
                    <a:pt x="195" y="143"/>
                    <a:pt x="194" y="146"/>
                    <a:pt x="194" y="158"/>
                  </a:cubicBezTo>
                  <a:cubicBezTo>
                    <a:pt x="194" y="170"/>
                    <a:pt x="195" y="173"/>
                    <a:pt x="197" y="175"/>
                  </a:cubicBezTo>
                  <a:cubicBezTo>
                    <a:pt x="199" y="177"/>
                    <a:pt x="201" y="179"/>
                    <a:pt x="205" y="179"/>
                  </a:cubicBezTo>
                  <a:cubicBezTo>
                    <a:pt x="208" y="179"/>
                    <a:pt x="211" y="177"/>
                    <a:pt x="212" y="175"/>
                  </a:cubicBezTo>
                  <a:close/>
                  <a:moveTo>
                    <a:pt x="270" y="316"/>
                  </a:moveTo>
                  <a:cubicBezTo>
                    <a:pt x="94" y="316"/>
                    <a:pt x="94" y="316"/>
                    <a:pt x="94" y="316"/>
                  </a:cubicBezTo>
                  <a:cubicBezTo>
                    <a:pt x="92" y="316"/>
                    <a:pt x="90" y="315"/>
                    <a:pt x="89" y="313"/>
                  </a:cubicBezTo>
                  <a:cubicBezTo>
                    <a:pt x="1" y="161"/>
                    <a:pt x="1" y="161"/>
                    <a:pt x="1" y="161"/>
                  </a:cubicBezTo>
                  <a:cubicBezTo>
                    <a:pt x="0" y="159"/>
                    <a:pt x="0" y="157"/>
                    <a:pt x="1" y="155"/>
                  </a:cubicBezTo>
                  <a:cubicBezTo>
                    <a:pt x="89" y="3"/>
                    <a:pt x="89" y="3"/>
                    <a:pt x="89" y="3"/>
                  </a:cubicBezTo>
                  <a:cubicBezTo>
                    <a:pt x="90" y="1"/>
                    <a:pt x="92" y="0"/>
                    <a:pt x="94" y="0"/>
                  </a:cubicBezTo>
                  <a:cubicBezTo>
                    <a:pt x="270" y="0"/>
                    <a:pt x="270" y="0"/>
                    <a:pt x="270" y="0"/>
                  </a:cubicBezTo>
                  <a:cubicBezTo>
                    <a:pt x="272" y="0"/>
                    <a:pt x="274" y="1"/>
                    <a:pt x="275" y="3"/>
                  </a:cubicBezTo>
                  <a:cubicBezTo>
                    <a:pt x="363" y="155"/>
                    <a:pt x="363" y="155"/>
                    <a:pt x="363" y="155"/>
                  </a:cubicBezTo>
                  <a:cubicBezTo>
                    <a:pt x="364" y="157"/>
                    <a:pt x="364" y="159"/>
                    <a:pt x="363" y="161"/>
                  </a:cubicBezTo>
                  <a:cubicBezTo>
                    <a:pt x="275" y="313"/>
                    <a:pt x="275" y="313"/>
                    <a:pt x="275" y="313"/>
                  </a:cubicBezTo>
                  <a:cubicBezTo>
                    <a:pt x="274" y="315"/>
                    <a:pt x="272" y="316"/>
                    <a:pt x="270" y="316"/>
                  </a:cubicBezTo>
                  <a:close/>
                  <a:moveTo>
                    <a:pt x="97" y="305"/>
                  </a:moveTo>
                  <a:cubicBezTo>
                    <a:pt x="267" y="305"/>
                    <a:pt x="267" y="305"/>
                    <a:pt x="267" y="305"/>
                  </a:cubicBezTo>
                  <a:cubicBezTo>
                    <a:pt x="352" y="158"/>
                    <a:pt x="352" y="158"/>
                    <a:pt x="352" y="158"/>
                  </a:cubicBezTo>
                  <a:cubicBezTo>
                    <a:pt x="267" y="11"/>
                    <a:pt x="267" y="11"/>
                    <a:pt x="267" y="11"/>
                  </a:cubicBezTo>
                  <a:cubicBezTo>
                    <a:pt x="97" y="11"/>
                    <a:pt x="97" y="11"/>
                    <a:pt x="97" y="11"/>
                  </a:cubicBezTo>
                  <a:cubicBezTo>
                    <a:pt x="12" y="158"/>
                    <a:pt x="12" y="158"/>
                    <a:pt x="12" y="158"/>
                  </a:cubicBezTo>
                  <a:lnTo>
                    <a:pt x="97" y="305"/>
                  </a:lnTo>
                  <a:close/>
                </a:path>
              </a:pathLst>
            </a:custGeom>
            <a:solidFill>
              <a:schemeClr val="accent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itchFamily="34" charset="0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" name="TextBox 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3443568" y="5155266"/>
              <a:ext cx="6078071" cy="34402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GB" sz="1400" u="sng">
                  <a:solidFill>
                    <a:srgbClr val="0000FF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Further</a:t>
              </a:r>
              <a:r>
                <a:rPr lang="en-GB" sz="1400" u="sng" baseline="0">
                  <a:solidFill>
                    <a:srgbClr val="0000FF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resources are available on the intranet QM page</a:t>
              </a:r>
              <a:endParaRPr lang="en-GB" sz="1400" u="sng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714500" y="619125"/>
            <a:ext cx="8420100" cy="2695575"/>
          </a:xfrm>
          <a:prstGeom prst="rect">
            <a:avLst/>
          </a:prstGeom>
          <a:solidFill>
            <a:srgbClr val="E83F35">
              <a:alpha val="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C02444-16AC-460C-8261-083DB1FD9DBF}" name="Table2" displayName="Table2" ref="B9:G20" totalsRowShown="0">
  <tableColumns count="6">
    <tableColumn id="1" xr3:uid="{918DA995-34B3-4C64-B909-35A89ABB5FAB}" name="country"/>
    <tableColumn id="2" xr3:uid="{97271BC3-5D1B-46C8-A20B-CF59968C8BC7}" name="mean" dataDxfId="3"/>
    <tableColumn id="3" xr3:uid="{2CF6A130-EB8F-4B2E-B889-DDE81FFF5AC0}" name="p50" dataDxfId="2"/>
    <tableColumn id="4" xr3:uid="{CF689B74-78E6-41C7-A84A-65ADF02D3D10}" name="sd" dataDxfId="1"/>
    <tableColumn id="5" xr3:uid="{0EA8EE45-C6AC-46C9-B3D0-40139B587E26}" name="N"/>
    <tableColumn id="6" xr3:uid="{BA8DA3EE-3710-4B3F-89C9-3412D72B4D53}" name="Sæti (útkoma, meðaltal)" dataDxfId="0">
      <calculatedColumnFormula>VLOOKUP($B10,$I$10:$J$20,2,FALSE)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rontier">
      <a:dk1>
        <a:srgbClr val="37424A"/>
      </a:dk1>
      <a:lt1>
        <a:sysClr val="window" lastClr="FFFFFF"/>
      </a:lt1>
      <a:dk2>
        <a:srgbClr val="707276"/>
      </a:dk2>
      <a:lt2>
        <a:srgbClr val="D1DBD2"/>
      </a:lt2>
      <a:accent1>
        <a:srgbClr val="E83F35"/>
      </a:accent1>
      <a:accent2>
        <a:srgbClr val="8DD0D2"/>
      </a:accent2>
      <a:accent3>
        <a:srgbClr val="007B87"/>
      </a:accent3>
      <a:accent4>
        <a:srgbClr val="EBC000"/>
      </a:accent4>
      <a:accent5>
        <a:srgbClr val="683C5B"/>
      </a:accent5>
      <a:accent6>
        <a:srgbClr val="8BB96A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visionworld.com/eurovision/2016/lithuania" TargetMode="External"/><Relationship Id="rId13" Type="http://schemas.openxmlformats.org/officeDocument/2006/relationships/hyperlink" Target="https://eurovisionworld.com/eurovision/2016/belgium" TargetMode="External"/><Relationship Id="rId18" Type="http://schemas.openxmlformats.org/officeDocument/2006/relationships/hyperlink" Target="https://eurovisionworld.com/eurovision/2016/bulgaria" TargetMode="External"/><Relationship Id="rId26" Type="http://schemas.openxmlformats.org/officeDocument/2006/relationships/hyperlink" Target="https://eurovisionworld.com/eurovision/2016/russia" TargetMode="External"/><Relationship Id="rId3" Type="http://schemas.openxmlformats.org/officeDocument/2006/relationships/hyperlink" Target="https://eurovisionworld.com/eurovision/2016/georgia" TargetMode="External"/><Relationship Id="rId21" Type="http://schemas.openxmlformats.org/officeDocument/2006/relationships/hyperlink" Target="https://eurovisionworld.com/eurovision/2016/armenia" TargetMode="External"/><Relationship Id="rId7" Type="http://schemas.openxmlformats.org/officeDocument/2006/relationships/hyperlink" Target="https://eurovisionworld.com/eurovision/2016/serbia" TargetMode="External"/><Relationship Id="rId12" Type="http://schemas.openxmlformats.org/officeDocument/2006/relationships/hyperlink" Target="https://eurovisionworld.com/eurovision/2016/italy" TargetMode="External"/><Relationship Id="rId17" Type="http://schemas.openxmlformats.org/officeDocument/2006/relationships/hyperlink" Target="https://eurovisionworld.com/eurovision/2016/spain" TargetMode="External"/><Relationship Id="rId25" Type="http://schemas.openxmlformats.org/officeDocument/2006/relationships/hyperlink" Target="https://eurovisionworld.com/eurovision/2016/australia" TargetMode="External"/><Relationship Id="rId2" Type="http://schemas.openxmlformats.org/officeDocument/2006/relationships/hyperlink" Target="https://eurovisionworld.com/eurovision/2016/czech-republic" TargetMode="External"/><Relationship Id="rId16" Type="http://schemas.openxmlformats.org/officeDocument/2006/relationships/hyperlink" Target="https://eurovisionworld.com/eurovision/2016/netherlands" TargetMode="External"/><Relationship Id="rId20" Type="http://schemas.openxmlformats.org/officeDocument/2006/relationships/hyperlink" Target="https://eurovisionworld.com/eurovision/2016/malta" TargetMode="External"/><Relationship Id="rId1" Type="http://schemas.openxmlformats.org/officeDocument/2006/relationships/hyperlink" Target="https://eurovisionworld.com/eurovision/2016/germany" TargetMode="External"/><Relationship Id="rId6" Type="http://schemas.openxmlformats.org/officeDocument/2006/relationships/hyperlink" Target="https://eurovisionworld.com/eurovision/2016/azerbaijan" TargetMode="External"/><Relationship Id="rId11" Type="http://schemas.openxmlformats.org/officeDocument/2006/relationships/hyperlink" Target="https://eurovisionworld.com/eurovision/2016/cyprus" TargetMode="External"/><Relationship Id="rId24" Type="http://schemas.openxmlformats.org/officeDocument/2006/relationships/hyperlink" Target="https://eurovisionworld.com/eurovision/2016/ukraine" TargetMode="External"/><Relationship Id="rId5" Type="http://schemas.openxmlformats.org/officeDocument/2006/relationships/hyperlink" Target="https://eurovisionworld.com/eurovision/2016/hungary" TargetMode="External"/><Relationship Id="rId15" Type="http://schemas.openxmlformats.org/officeDocument/2006/relationships/hyperlink" Target="https://eurovisionworld.com/eurovision/2016/austria" TargetMode="External"/><Relationship Id="rId23" Type="http://schemas.openxmlformats.org/officeDocument/2006/relationships/hyperlink" Target="https://eurovisionworld.com/eurovision/2016/sweden" TargetMode="External"/><Relationship Id="rId10" Type="http://schemas.openxmlformats.org/officeDocument/2006/relationships/hyperlink" Target="https://eurovisionworld.com/eurovision/2016/israel" TargetMode="External"/><Relationship Id="rId19" Type="http://schemas.openxmlformats.org/officeDocument/2006/relationships/hyperlink" Target="https://eurovisionworld.com/eurovision/2016/united-kingdom" TargetMode="External"/><Relationship Id="rId4" Type="http://schemas.openxmlformats.org/officeDocument/2006/relationships/hyperlink" Target="https://eurovisionworld.com/eurovision/2016/croatia" TargetMode="External"/><Relationship Id="rId9" Type="http://schemas.openxmlformats.org/officeDocument/2006/relationships/hyperlink" Target="https://eurovisionworld.com/eurovision/2016/poland" TargetMode="External"/><Relationship Id="rId14" Type="http://schemas.openxmlformats.org/officeDocument/2006/relationships/hyperlink" Target="https://eurovisionworld.com/eurovision/2016/latvia" TargetMode="External"/><Relationship Id="rId22" Type="http://schemas.openxmlformats.org/officeDocument/2006/relationships/hyperlink" Target="https://eurovisionworld.com/eurovision/2016/franc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visionworld.com/eurovision/2015/norway" TargetMode="External"/><Relationship Id="rId13" Type="http://schemas.openxmlformats.org/officeDocument/2006/relationships/hyperlink" Target="https://eurovisionworld.com/eurovision/2015/slovenia" TargetMode="External"/><Relationship Id="rId18" Type="http://schemas.openxmlformats.org/officeDocument/2006/relationships/hyperlink" Target="https://eurovisionworld.com/eurovision/2015/armenia" TargetMode="External"/><Relationship Id="rId26" Type="http://schemas.openxmlformats.org/officeDocument/2006/relationships/hyperlink" Target="https://eurovisionworld.com/eurovision/2015/montenegro" TargetMode="External"/><Relationship Id="rId3" Type="http://schemas.openxmlformats.org/officeDocument/2006/relationships/hyperlink" Target="https://eurovisionworld.com/eurovision/2015/italy" TargetMode="External"/><Relationship Id="rId21" Type="http://schemas.openxmlformats.org/officeDocument/2006/relationships/hyperlink" Target="https://eurovisionworld.com/eurovision/2015/cyprus" TargetMode="External"/><Relationship Id="rId7" Type="http://schemas.openxmlformats.org/officeDocument/2006/relationships/hyperlink" Target="https://eurovisionworld.com/eurovision/2015/serbia" TargetMode="External"/><Relationship Id="rId12" Type="http://schemas.openxmlformats.org/officeDocument/2006/relationships/hyperlink" Target="https://eurovisionworld.com/eurovision/2015/spain" TargetMode="External"/><Relationship Id="rId17" Type="http://schemas.openxmlformats.org/officeDocument/2006/relationships/hyperlink" Target="https://eurovisionworld.com/eurovision/2015/romania" TargetMode="External"/><Relationship Id="rId25" Type="http://schemas.openxmlformats.org/officeDocument/2006/relationships/hyperlink" Target="https://eurovisionworld.com/eurovision/2015/austria" TargetMode="External"/><Relationship Id="rId2" Type="http://schemas.openxmlformats.org/officeDocument/2006/relationships/hyperlink" Target="https://eurovisionworld.com/eurovision/2015/russia" TargetMode="External"/><Relationship Id="rId16" Type="http://schemas.openxmlformats.org/officeDocument/2006/relationships/hyperlink" Target="https://eurovisionworld.com/eurovision/2015/greece" TargetMode="External"/><Relationship Id="rId20" Type="http://schemas.openxmlformats.org/officeDocument/2006/relationships/hyperlink" Target="https://eurovisionworld.com/eurovision/2015/hungary" TargetMode="External"/><Relationship Id="rId1" Type="http://schemas.openxmlformats.org/officeDocument/2006/relationships/hyperlink" Target="https://eurovisionworld.com/eurovision/2015/sweden" TargetMode="External"/><Relationship Id="rId6" Type="http://schemas.openxmlformats.org/officeDocument/2006/relationships/hyperlink" Target="https://eurovisionworld.com/eurovision/2015/estonia" TargetMode="External"/><Relationship Id="rId11" Type="http://schemas.openxmlformats.org/officeDocument/2006/relationships/hyperlink" Target="https://eurovisionworld.com/eurovision/2015/azerbaijan" TargetMode="External"/><Relationship Id="rId24" Type="http://schemas.openxmlformats.org/officeDocument/2006/relationships/hyperlink" Target="https://eurovisionworld.com/eurovision/2015/poland" TargetMode="External"/><Relationship Id="rId5" Type="http://schemas.openxmlformats.org/officeDocument/2006/relationships/hyperlink" Target="https://eurovisionworld.com/eurovision/2015/australia" TargetMode="External"/><Relationship Id="rId15" Type="http://schemas.openxmlformats.org/officeDocument/2006/relationships/hyperlink" Target="https://eurovisionworld.com/eurovision/2015/united-kingdom" TargetMode="External"/><Relationship Id="rId23" Type="http://schemas.openxmlformats.org/officeDocument/2006/relationships/hyperlink" Target="https://eurovisionworld.com/eurovision/2015/lithuania" TargetMode="External"/><Relationship Id="rId10" Type="http://schemas.openxmlformats.org/officeDocument/2006/relationships/hyperlink" Target="https://eurovisionworld.com/eurovision/2015/israel" TargetMode="External"/><Relationship Id="rId19" Type="http://schemas.openxmlformats.org/officeDocument/2006/relationships/hyperlink" Target="https://eurovisionworld.com/eurovision/2015/albania" TargetMode="External"/><Relationship Id="rId4" Type="http://schemas.openxmlformats.org/officeDocument/2006/relationships/hyperlink" Target="https://eurovisionworld.com/eurovision/2015/belgium" TargetMode="External"/><Relationship Id="rId9" Type="http://schemas.openxmlformats.org/officeDocument/2006/relationships/hyperlink" Target="https://eurovisionworld.com/eurovision/2015/latvia" TargetMode="External"/><Relationship Id="rId14" Type="http://schemas.openxmlformats.org/officeDocument/2006/relationships/hyperlink" Target="https://eurovisionworld.com/eurovision/2015/georgia" TargetMode="External"/><Relationship Id="rId22" Type="http://schemas.openxmlformats.org/officeDocument/2006/relationships/hyperlink" Target="https://eurovisionworld.com/eurovision/2015/france" TargetMode="External"/><Relationship Id="rId27" Type="http://schemas.openxmlformats.org/officeDocument/2006/relationships/hyperlink" Target="https://eurovisionworld.com/eurovision/2015/german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visionworld.com/eurovision/2019/russia" TargetMode="External"/><Relationship Id="rId13" Type="http://schemas.openxmlformats.org/officeDocument/2006/relationships/hyperlink" Target="https://eurovisionworld.com/eurovision/2019/estonia" TargetMode="External"/><Relationship Id="rId18" Type="http://schemas.openxmlformats.org/officeDocument/2006/relationships/hyperlink" Target="https://eurovisionworld.com/eurovision/2019/greece" TargetMode="External"/><Relationship Id="rId26" Type="http://schemas.openxmlformats.org/officeDocument/2006/relationships/hyperlink" Target="https://eurovisionworld.com/eurovision/2019/san-marino" TargetMode="External"/><Relationship Id="rId3" Type="http://schemas.openxmlformats.org/officeDocument/2006/relationships/hyperlink" Target="https://eurovisionworld.com/eurovision/2019/switzerland" TargetMode="External"/><Relationship Id="rId21" Type="http://schemas.openxmlformats.org/officeDocument/2006/relationships/hyperlink" Target="https://eurovisionworld.com/eurovision/2019/slovenia" TargetMode="External"/><Relationship Id="rId7" Type="http://schemas.openxmlformats.org/officeDocument/2006/relationships/hyperlink" Target="https://eurovisionworld.com/eurovision/2019/azerbaijan" TargetMode="External"/><Relationship Id="rId12" Type="http://schemas.openxmlformats.org/officeDocument/2006/relationships/hyperlink" Target="https://eurovisionworld.com/eurovision/2019/cyprus" TargetMode="External"/><Relationship Id="rId17" Type="http://schemas.openxmlformats.org/officeDocument/2006/relationships/hyperlink" Target="https://eurovisionworld.com/eurovision/2019/malta" TargetMode="External"/><Relationship Id="rId25" Type="http://schemas.openxmlformats.org/officeDocument/2006/relationships/hyperlink" Target="https://eurovisionworld.com/eurovision/2019/germany" TargetMode="External"/><Relationship Id="rId2" Type="http://schemas.openxmlformats.org/officeDocument/2006/relationships/hyperlink" Target="https://eurovisionworld.com/eurovision/2019/italy" TargetMode="External"/><Relationship Id="rId16" Type="http://schemas.openxmlformats.org/officeDocument/2006/relationships/hyperlink" Target="https://eurovisionworld.com/eurovision/2019/czech-republic" TargetMode="External"/><Relationship Id="rId20" Type="http://schemas.openxmlformats.org/officeDocument/2006/relationships/hyperlink" Target="https://eurovisionworld.com/eurovision/2019/united-kingdom" TargetMode="External"/><Relationship Id="rId1" Type="http://schemas.openxmlformats.org/officeDocument/2006/relationships/hyperlink" Target="https://eurovisionworld.com/eurovision/2019/netherlands" TargetMode="External"/><Relationship Id="rId6" Type="http://schemas.openxmlformats.org/officeDocument/2006/relationships/hyperlink" Target="https://eurovisionworld.com/eurovision/2019/norway" TargetMode="External"/><Relationship Id="rId11" Type="http://schemas.openxmlformats.org/officeDocument/2006/relationships/hyperlink" Target="https://eurovisionworld.com/eurovision/2019/denmark" TargetMode="External"/><Relationship Id="rId24" Type="http://schemas.openxmlformats.org/officeDocument/2006/relationships/hyperlink" Target="https://eurovisionworld.com/eurovision/2019/albania" TargetMode="External"/><Relationship Id="rId5" Type="http://schemas.openxmlformats.org/officeDocument/2006/relationships/hyperlink" Target="https://eurovisionworld.com/eurovision/2019/sweden" TargetMode="External"/><Relationship Id="rId15" Type="http://schemas.openxmlformats.org/officeDocument/2006/relationships/hyperlink" Target="https://eurovisionworld.com/eurovision/2019/north-macedonia" TargetMode="External"/><Relationship Id="rId23" Type="http://schemas.openxmlformats.org/officeDocument/2006/relationships/hyperlink" Target="https://eurovisionworld.com/eurovision/2019/israel" TargetMode="External"/><Relationship Id="rId10" Type="http://schemas.openxmlformats.org/officeDocument/2006/relationships/hyperlink" Target="https://eurovisionworld.com/eurovision/2019/france" TargetMode="External"/><Relationship Id="rId19" Type="http://schemas.openxmlformats.org/officeDocument/2006/relationships/hyperlink" Target="https://eurovisionworld.com/eurovision/2019/serbia" TargetMode="External"/><Relationship Id="rId4" Type="http://schemas.openxmlformats.org/officeDocument/2006/relationships/hyperlink" Target="https://eurovisionworld.com/eurovision/2019/australia" TargetMode="External"/><Relationship Id="rId9" Type="http://schemas.openxmlformats.org/officeDocument/2006/relationships/hyperlink" Target="https://eurovisionworld.com/eurovision/2019/iceland" TargetMode="External"/><Relationship Id="rId14" Type="http://schemas.openxmlformats.org/officeDocument/2006/relationships/hyperlink" Target="https://eurovisionworld.com/eurovision/2019/spain" TargetMode="External"/><Relationship Id="rId22" Type="http://schemas.openxmlformats.org/officeDocument/2006/relationships/hyperlink" Target="https://eurovisionworld.com/eurovision/2019/belaru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visionworld.com/eurovision/2017/united-kingdom" TargetMode="External"/><Relationship Id="rId13" Type="http://schemas.openxmlformats.org/officeDocument/2006/relationships/hyperlink" Target="https://eurovisionworld.com/eurovision/2017/netherlands" TargetMode="External"/><Relationship Id="rId18" Type="http://schemas.openxmlformats.org/officeDocument/2006/relationships/hyperlink" Target="https://eurovisionworld.com/eurovision/2017/germany" TargetMode="External"/><Relationship Id="rId26" Type="http://schemas.openxmlformats.org/officeDocument/2006/relationships/hyperlink" Target="https://eurovisionworld.com/eurovision/2017/spain" TargetMode="External"/><Relationship Id="rId3" Type="http://schemas.openxmlformats.org/officeDocument/2006/relationships/hyperlink" Target="https://eurovisionworld.com/eurovision/2017/italy" TargetMode="External"/><Relationship Id="rId21" Type="http://schemas.openxmlformats.org/officeDocument/2006/relationships/hyperlink" Target="https://eurovisionworld.com/eurovision/2017/greece" TargetMode="External"/><Relationship Id="rId7" Type="http://schemas.openxmlformats.org/officeDocument/2006/relationships/hyperlink" Target="https://eurovisionworld.com/eurovision/2017/croatia" TargetMode="External"/><Relationship Id="rId12" Type="http://schemas.openxmlformats.org/officeDocument/2006/relationships/hyperlink" Target="https://eurovisionworld.com/eurovision/2017/norway" TargetMode="External"/><Relationship Id="rId17" Type="http://schemas.openxmlformats.org/officeDocument/2006/relationships/hyperlink" Target="https://eurovisionworld.com/eurovision/2017/hungary" TargetMode="External"/><Relationship Id="rId25" Type="http://schemas.openxmlformats.org/officeDocument/2006/relationships/hyperlink" Target="https://eurovisionworld.com/eurovision/2017/israel" TargetMode="External"/><Relationship Id="rId2" Type="http://schemas.openxmlformats.org/officeDocument/2006/relationships/hyperlink" Target="https://eurovisionworld.com/eurovision/2017/portugal" TargetMode="External"/><Relationship Id="rId16" Type="http://schemas.openxmlformats.org/officeDocument/2006/relationships/hyperlink" Target="https://eurovisionworld.com/eurovision/2017/denmark" TargetMode="External"/><Relationship Id="rId20" Type="http://schemas.openxmlformats.org/officeDocument/2006/relationships/hyperlink" Target="https://eurovisionworld.com/eurovision/2017/austria" TargetMode="External"/><Relationship Id="rId1" Type="http://schemas.openxmlformats.org/officeDocument/2006/relationships/hyperlink" Target="https://eurovisionworld.com/eurovision/2017/bulgaria" TargetMode="External"/><Relationship Id="rId6" Type="http://schemas.openxmlformats.org/officeDocument/2006/relationships/hyperlink" Target="https://eurovisionworld.com/eurovision/2017/sweden" TargetMode="External"/><Relationship Id="rId11" Type="http://schemas.openxmlformats.org/officeDocument/2006/relationships/hyperlink" Target="https://eurovisionworld.com/eurovision/2017/armenia" TargetMode="External"/><Relationship Id="rId24" Type="http://schemas.openxmlformats.org/officeDocument/2006/relationships/hyperlink" Target="https://eurovisionworld.com/eurovision/2017/ukraine" TargetMode="External"/><Relationship Id="rId5" Type="http://schemas.openxmlformats.org/officeDocument/2006/relationships/hyperlink" Target="https://eurovisionworld.com/eurovision/2017/romania" TargetMode="External"/><Relationship Id="rId15" Type="http://schemas.openxmlformats.org/officeDocument/2006/relationships/hyperlink" Target="https://eurovisionworld.com/eurovision/2017/azerbaijan" TargetMode="External"/><Relationship Id="rId23" Type="http://schemas.openxmlformats.org/officeDocument/2006/relationships/hyperlink" Target="https://eurovisionworld.com/eurovision/2017/cyprus" TargetMode="External"/><Relationship Id="rId10" Type="http://schemas.openxmlformats.org/officeDocument/2006/relationships/hyperlink" Target="https://eurovisionworld.com/eurovision/2017/france" TargetMode="External"/><Relationship Id="rId19" Type="http://schemas.openxmlformats.org/officeDocument/2006/relationships/hyperlink" Target="https://eurovisionworld.com/eurovision/2017/poland" TargetMode="External"/><Relationship Id="rId4" Type="http://schemas.openxmlformats.org/officeDocument/2006/relationships/hyperlink" Target="https://eurovisionworld.com/eurovision/2017/belgium" TargetMode="External"/><Relationship Id="rId9" Type="http://schemas.openxmlformats.org/officeDocument/2006/relationships/hyperlink" Target="https://eurovisionworld.com/eurovision/2017/moldova" TargetMode="External"/><Relationship Id="rId14" Type="http://schemas.openxmlformats.org/officeDocument/2006/relationships/hyperlink" Target="https://eurovisionworld.com/eurovision/2017/australia" TargetMode="External"/><Relationship Id="rId22" Type="http://schemas.openxmlformats.org/officeDocument/2006/relationships/hyperlink" Target="https://eurovisionworld.com/eurovision/2017/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0BB6-D45D-4A6E-A903-8553C0667F48}">
  <dimension ref="B8:M23"/>
  <sheetViews>
    <sheetView showGridLines="0" topLeftCell="A8" workbookViewId="0">
      <selection activeCell="E14" sqref="E14"/>
    </sheetView>
  </sheetViews>
  <sheetFormatPr defaultRowHeight="13.2"/>
  <cols>
    <col min="2" max="2" width="13.88671875" bestFit="1" customWidth="1"/>
    <col min="7" max="7" width="14.77734375" customWidth="1"/>
  </cols>
  <sheetData>
    <row r="8" spans="2:13" ht="15.6">
      <c r="C8" s="64" t="s">
        <v>508</v>
      </c>
      <c r="D8" s="64"/>
      <c r="E8" s="64"/>
      <c r="F8" s="64"/>
      <c r="I8" t="s">
        <v>502</v>
      </c>
      <c r="J8" t="s">
        <v>503</v>
      </c>
      <c r="K8" t="s">
        <v>504</v>
      </c>
      <c r="L8" t="s">
        <v>505</v>
      </c>
      <c r="M8" t="s">
        <v>506</v>
      </c>
    </row>
    <row r="9" spans="2:13" ht="37.799999999999997" customHeight="1">
      <c r="B9" t="s">
        <v>502</v>
      </c>
      <c r="C9" t="s">
        <v>503</v>
      </c>
      <c r="D9" t="s">
        <v>504</v>
      </c>
      <c r="E9" t="s">
        <v>505</v>
      </c>
      <c r="F9" t="s">
        <v>506</v>
      </c>
      <c r="G9" s="53" t="s">
        <v>509</v>
      </c>
    </row>
    <row r="10" spans="2:13">
      <c r="B10" t="s">
        <v>98</v>
      </c>
      <c r="C10" s="52">
        <v>0.5</v>
      </c>
      <c r="D10" s="52">
        <v>0.5</v>
      </c>
      <c r="E10" s="50">
        <v>0.57735029999999998</v>
      </c>
      <c r="F10">
        <v>4</v>
      </c>
      <c r="G10" s="52">
        <f>VLOOKUP($B10,$I$10:$J$20,2,FALSE)</f>
        <v>4.5</v>
      </c>
      <c r="I10" t="s">
        <v>111</v>
      </c>
      <c r="J10">
        <v>9</v>
      </c>
      <c r="K10">
        <v>7</v>
      </c>
      <c r="L10">
        <v>7.8740079999999999</v>
      </c>
      <c r="M10">
        <v>4</v>
      </c>
    </row>
    <row r="11" spans="2:13">
      <c r="B11" t="s">
        <v>92</v>
      </c>
      <c r="C11" s="52">
        <v>2</v>
      </c>
      <c r="D11" s="52">
        <v>2</v>
      </c>
      <c r="E11" s="50">
        <v>0.81649660000000002</v>
      </c>
      <c r="F11">
        <v>4</v>
      </c>
      <c r="G11" s="52">
        <f t="shared" ref="G11:G20" si="0">VLOOKUP($B11,$I$10:$J$20,2,FALSE)</f>
        <v>11.75</v>
      </c>
      <c r="I11" t="s">
        <v>94</v>
      </c>
      <c r="J11">
        <v>14.5</v>
      </c>
      <c r="K11">
        <v>14.5</v>
      </c>
      <c r="L11">
        <v>9.4692480000000003</v>
      </c>
      <c r="M11">
        <v>4</v>
      </c>
    </row>
    <row r="12" spans="2:13">
      <c r="B12" t="s">
        <v>96</v>
      </c>
      <c r="C12" s="52">
        <v>2.25</v>
      </c>
      <c r="D12" s="52">
        <v>1.5</v>
      </c>
      <c r="E12" s="50">
        <v>2.629956</v>
      </c>
      <c r="F12">
        <v>4</v>
      </c>
      <c r="G12" s="52">
        <f t="shared" si="0"/>
        <v>7.5</v>
      </c>
      <c r="I12" t="s">
        <v>93</v>
      </c>
      <c r="J12">
        <v>16.5</v>
      </c>
      <c r="K12">
        <v>21</v>
      </c>
      <c r="L12">
        <v>9.6781539999999993</v>
      </c>
      <c r="M12">
        <v>4</v>
      </c>
    </row>
    <row r="13" spans="2:13">
      <c r="B13" t="s">
        <v>93</v>
      </c>
      <c r="C13" s="52">
        <v>2.5</v>
      </c>
      <c r="D13" s="52">
        <v>2</v>
      </c>
      <c r="E13" s="50">
        <v>1.9148540000000001</v>
      </c>
      <c r="F13">
        <v>4</v>
      </c>
      <c r="G13" s="52">
        <f t="shared" si="0"/>
        <v>16.5</v>
      </c>
      <c r="I13" t="s">
        <v>104</v>
      </c>
      <c r="J13">
        <v>14</v>
      </c>
      <c r="K13">
        <v>12.5</v>
      </c>
      <c r="L13">
        <v>7.9582240000000004</v>
      </c>
      <c r="M13">
        <v>4</v>
      </c>
    </row>
    <row r="14" spans="2:13">
      <c r="B14" t="s">
        <v>104</v>
      </c>
      <c r="C14" s="52">
        <v>2.5</v>
      </c>
      <c r="D14" s="52">
        <v>2.5</v>
      </c>
      <c r="E14" s="50">
        <v>1.732051</v>
      </c>
      <c r="F14">
        <v>4</v>
      </c>
      <c r="G14" s="52">
        <f t="shared" si="0"/>
        <v>14</v>
      </c>
      <c r="I14" t="s">
        <v>95</v>
      </c>
      <c r="J14">
        <v>20.5</v>
      </c>
      <c r="K14">
        <v>25.5</v>
      </c>
      <c r="L14">
        <v>11.03026</v>
      </c>
      <c r="M14">
        <v>4</v>
      </c>
    </row>
    <row r="15" spans="2:13">
      <c r="B15" t="s">
        <v>111</v>
      </c>
      <c r="C15" s="52">
        <v>3.25</v>
      </c>
      <c r="D15" s="52">
        <v>2.5</v>
      </c>
      <c r="E15" s="50">
        <v>3.9475730000000002</v>
      </c>
      <c r="F15">
        <v>4</v>
      </c>
      <c r="G15" s="52">
        <f t="shared" si="0"/>
        <v>9</v>
      </c>
      <c r="I15" t="s">
        <v>112</v>
      </c>
      <c r="J15">
        <v>17</v>
      </c>
      <c r="K15">
        <v>19.5</v>
      </c>
      <c r="L15">
        <v>6.055301</v>
      </c>
      <c r="M15">
        <v>4</v>
      </c>
    </row>
    <row r="16" spans="2:13">
      <c r="B16" t="s">
        <v>95</v>
      </c>
      <c r="C16" s="52">
        <v>3.75</v>
      </c>
      <c r="D16" s="52">
        <v>2.5</v>
      </c>
      <c r="E16" s="50">
        <v>3.7749169999999999</v>
      </c>
      <c r="F16">
        <v>4</v>
      </c>
      <c r="G16" s="52">
        <f t="shared" si="0"/>
        <v>20.5</v>
      </c>
      <c r="I16" t="s">
        <v>92</v>
      </c>
      <c r="J16">
        <v>11.75</v>
      </c>
      <c r="K16">
        <v>11.5</v>
      </c>
      <c r="L16">
        <v>9.2150239999999997</v>
      </c>
      <c r="M16">
        <v>4</v>
      </c>
    </row>
    <row r="17" spans="2:13">
      <c r="B17" t="s">
        <v>112</v>
      </c>
      <c r="C17" s="52">
        <v>5.25</v>
      </c>
      <c r="D17" s="52">
        <v>4.5</v>
      </c>
      <c r="E17" s="50">
        <v>3.5939760000000001</v>
      </c>
      <c r="F17">
        <v>4</v>
      </c>
      <c r="G17" s="52">
        <f t="shared" si="0"/>
        <v>17</v>
      </c>
      <c r="I17" t="s">
        <v>96</v>
      </c>
      <c r="J17">
        <v>7.5</v>
      </c>
      <c r="K17">
        <v>5.5</v>
      </c>
      <c r="L17">
        <v>5.8022980000000004</v>
      </c>
      <c r="M17">
        <v>4</v>
      </c>
    </row>
    <row r="18" spans="2:13">
      <c r="B18" t="s">
        <v>114</v>
      </c>
      <c r="C18" s="52">
        <v>5.25</v>
      </c>
      <c r="D18" s="52">
        <v>5</v>
      </c>
      <c r="E18" s="50">
        <v>5.560276</v>
      </c>
      <c r="F18">
        <v>4</v>
      </c>
      <c r="G18" s="52">
        <f t="shared" si="0"/>
        <v>23</v>
      </c>
      <c r="I18" t="s">
        <v>114</v>
      </c>
      <c r="J18">
        <v>23</v>
      </c>
      <c r="K18">
        <v>22.5</v>
      </c>
      <c r="L18">
        <v>2.160247</v>
      </c>
      <c r="M18">
        <v>4</v>
      </c>
    </row>
    <row r="19" spans="2:13">
      <c r="B19" t="s">
        <v>94</v>
      </c>
      <c r="C19" s="52">
        <v>6</v>
      </c>
      <c r="D19" s="52">
        <v>3</v>
      </c>
      <c r="E19" s="50">
        <v>7.5718779999999999</v>
      </c>
      <c r="F19">
        <v>4</v>
      </c>
      <c r="G19" s="52">
        <f t="shared" si="0"/>
        <v>14.5</v>
      </c>
      <c r="I19" t="s">
        <v>98</v>
      </c>
      <c r="J19">
        <v>4.5</v>
      </c>
      <c r="K19">
        <v>5</v>
      </c>
      <c r="L19">
        <v>2.5166110000000002</v>
      </c>
      <c r="M19">
        <v>4</v>
      </c>
    </row>
    <row r="20" spans="2:13">
      <c r="B20" t="s">
        <v>116</v>
      </c>
      <c r="C20" s="52">
        <v>12.25</v>
      </c>
      <c r="D20" s="52">
        <v>12.5</v>
      </c>
      <c r="E20" s="50">
        <v>5.6789079999999998</v>
      </c>
      <c r="F20">
        <v>4</v>
      </c>
      <c r="G20" s="52">
        <f t="shared" si="0"/>
        <v>21.75</v>
      </c>
      <c r="I20" t="s">
        <v>116</v>
      </c>
      <c r="J20">
        <v>21.75</v>
      </c>
      <c r="K20">
        <v>24</v>
      </c>
      <c r="L20">
        <v>4.5</v>
      </c>
      <c r="M20">
        <v>4</v>
      </c>
    </row>
    <row r="22" spans="2:13">
      <c r="I22" t="s">
        <v>507</v>
      </c>
      <c r="J22">
        <v>14.545450000000001</v>
      </c>
      <c r="K22">
        <v>15.5</v>
      </c>
      <c r="L22">
        <v>8.7376609999999992</v>
      </c>
      <c r="M22">
        <v>44</v>
      </c>
    </row>
    <row r="23" spans="2:13">
      <c r="B23" s="49" t="s">
        <v>507</v>
      </c>
      <c r="C23" s="49">
        <v>4.1363640000000004</v>
      </c>
      <c r="D23" s="49">
        <v>2</v>
      </c>
      <c r="E23" s="51">
        <v>4.6535349999999998</v>
      </c>
      <c r="F23" s="49">
        <v>44</v>
      </c>
      <c r="G23" s="49"/>
    </row>
  </sheetData>
  <mergeCells count="1">
    <mergeCell ref="C8:F8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Z62"/>
  <sheetViews>
    <sheetView topLeftCell="A35" workbookViewId="0">
      <selection activeCell="A37" sqref="A37:A62"/>
    </sheetView>
  </sheetViews>
  <sheetFormatPr defaultRowHeight="13.2"/>
  <cols>
    <col min="1" max="1" width="14.88671875" bestFit="1" customWidth="1"/>
    <col min="3" max="3" width="46.44140625" bestFit="1" customWidth="1"/>
    <col min="9" max="9" width="12.6640625" bestFit="1" customWidth="1"/>
  </cols>
  <sheetData>
    <row r="2" spans="2:23">
      <c r="B2" s="38" t="s">
        <v>42</v>
      </c>
      <c r="C2" s="68" t="s">
        <v>39</v>
      </c>
      <c r="D2" s="38" t="s">
        <v>40</v>
      </c>
      <c r="E2" s="68" t="s">
        <v>44</v>
      </c>
      <c r="F2" s="38" t="s">
        <v>52</v>
      </c>
      <c r="G2" s="39" t="s">
        <v>221</v>
      </c>
      <c r="H2" s="68" t="s">
        <v>48</v>
      </c>
      <c r="I2" s="39" t="s">
        <v>164</v>
      </c>
      <c r="J2" s="66" t="s">
        <v>57</v>
      </c>
      <c r="K2" s="39" t="s">
        <v>223</v>
      </c>
      <c r="L2" s="39" t="s">
        <v>58</v>
      </c>
      <c r="M2" s="66" t="s">
        <v>225</v>
      </c>
      <c r="N2" s="39" t="s">
        <v>52</v>
      </c>
      <c r="O2" s="39" t="s">
        <v>227</v>
      </c>
      <c r="P2" s="66" t="s">
        <v>56</v>
      </c>
      <c r="Q2" s="66" t="s">
        <v>228</v>
      </c>
      <c r="R2" s="39" t="s">
        <v>229</v>
      </c>
      <c r="S2" s="39" t="s">
        <v>167</v>
      </c>
      <c r="T2" s="66" t="s">
        <v>54</v>
      </c>
      <c r="U2" s="38" t="s">
        <v>59</v>
      </c>
    </row>
    <row r="3" spans="2:23">
      <c r="B3" s="38" t="s">
        <v>43</v>
      </c>
      <c r="C3" s="68"/>
      <c r="D3" s="38" t="s">
        <v>41</v>
      </c>
      <c r="E3" s="68"/>
      <c r="F3" s="38" t="s">
        <v>53</v>
      </c>
      <c r="G3" s="39" t="s">
        <v>222</v>
      </c>
      <c r="H3" s="68"/>
      <c r="I3" s="39" t="s">
        <v>52</v>
      </c>
      <c r="J3" s="66"/>
      <c r="K3" s="39" t="s">
        <v>224</v>
      </c>
      <c r="L3" s="39" t="s">
        <v>52</v>
      </c>
      <c r="M3" s="66"/>
      <c r="N3" s="39" t="s">
        <v>226</v>
      </c>
      <c r="O3" s="39" t="s">
        <v>52</v>
      </c>
      <c r="P3" s="66"/>
      <c r="Q3" s="66"/>
      <c r="R3" s="39" t="s">
        <v>230</v>
      </c>
      <c r="S3" s="39" t="s">
        <v>168</v>
      </c>
      <c r="T3" s="66"/>
      <c r="U3" s="38" t="s">
        <v>60</v>
      </c>
    </row>
    <row r="4" spans="2:23">
      <c r="B4" s="29">
        <v>1</v>
      </c>
      <c r="C4" s="31" t="s">
        <v>231</v>
      </c>
      <c r="D4" s="32">
        <v>1.4</v>
      </c>
      <c r="E4" s="32">
        <v>1.9</v>
      </c>
      <c r="F4" s="32">
        <v>1.4</v>
      </c>
      <c r="G4" s="32">
        <v>1.75</v>
      </c>
      <c r="H4" s="32">
        <v>2</v>
      </c>
      <c r="I4" s="34">
        <v>1.53</v>
      </c>
      <c r="J4" s="32">
        <v>2.1</v>
      </c>
      <c r="K4" s="34">
        <v>1.3</v>
      </c>
      <c r="L4" s="34">
        <v>1.57</v>
      </c>
      <c r="M4" s="34">
        <v>1.85</v>
      </c>
      <c r="N4" s="34">
        <v>1.44</v>
      </c>
      <c r="O4" s="34">
        <v>1.8</v>
      </c>
      <c r="P4" s="34">
        <v>1.36</v>
      </c>
      <c r="Q4" s="34">
        <v>1.5</v>
      </c>
      <c r="R4" s="34">
        <v>1.85</v>
      </c>
      <c r="S4" s="34">
        <v>1.75</v>
      </c>
      <c r="T4" s="34">
        <v>1.75</v>
      </c>
      <c r="U4" s="34">
        <v>1.36</v>
      </c>
      <c r="V4" s="34">
        <v>2</v>
      </c>
      <c r="W4" s="33">
        <v>2.04</v>
      </c>
    </row>
    <row r="5" spans="2:23">
      <c r="B5" s="29">
        <v>2</v>
      </c>
      <c r="C5" s="31" t="s">
        <v>232</v>
      </c>
      <c r="D5" s="33">
        <v>6</v>
      </c>
      <c r="E5" s="33">
        <v>2.75</v>
      </c>
      <c r="F5" s="33">
        <v>4.5</v>
      </c>
      <c r="G5" s="33">
        <v>2.9</v>
      </c>
      <c r="H5" s="33">
        <v>2.88</v>
      </c>
      <c r="I5" s="35">
        <v>5.5</v>
      </c>
      <c r="J5" s="33">
        <v>2.62</v>
      </c>
      <c r="K5" s="35">
        <v>6</v>
      </c>
      <c r="L5" s="35">
        <v>4.5</v>
      </c>
      <c r="M5" s="35">
        <v>2.57</v>
      </c>
      <c r="N5" s="35">
        <v>5</v>
      </c>
      <c r="O5" s="35">
        <v>2.8</v>
      </c>
      <c r="P5" s="35">
        <v>5</v>
      </c>
      <c r="Q5" s="35">
        <v>4.5</v>
      </c>
      <c r="R5" s="35">
        <v>2.85</v>
      </c>
      <c r="S5" s="35">
        <v>2.9</v>
      </c>
      <c r="T5" s="35">
        <v>2.85</v>
      </c>
      <c r="U5" s="35">
        <v>5.5</v>
      </c>
      <c r="V5" s="35">
        <v>2.8</v>
      </c>
      <c r="W5" s="33">
        <v>2.79</v>
      </c>
    </row>
    <row r="6" spans="2:23">
      <c r="B6" s="29">
        <v>3</v>
      </c>
      <c r="C6" s="31" t="s">
        <v>233</v>
      </c>
      <c r="D6" s="33">
        <v>17</v>
      </c>
      <c r="E6" s="33">
        <v>10</v>
      </c>
      <c r="F6" s="33">
        <v>19</v>
      </c>
      <c r="G6" s="33">
        <v>15</v>
      </c>
      <c r="H6" s="33">
        <v>15</v>
      </c>
      <c r="I6" s="35">
        <v>17</v>
      </c>
      <c r="J6" s="33">
        <v>9</v>
      </c>
      <c r="K6" s="35">
        <v>26</v>
      </c>
      <c r="L6" s="35">
        <v>13</v>
      </c>
      <c r="M6" s="35">
        <v>10</v>
      </c>
      <c r="N6" s="35">
        <v>10</v>
      </c>
      <c r="O6" s="35">
        <v>8.75</v>
      </c>
      <c r="P6" s="35">
        <v>19</v>
      </c>
      <c r="Q6" s="35">
        <v>13</v>
      </c>
      <c r="R6" s="35">
        <v>11</v>
      </c>
      <c r="S6" s="35">
        <v>15</v>
      </c>
      <c r="T6" s="35">
        <v>10</v>
      </c>
      <c r="U6" s="35">
        <v>17</v>
      </c>
      <c r="V6" s="35">
        <v>15</v>
      </c>
      <c r="W6" s="33">
        <v>19</v>
      </c>
    </row>
    <row r="7" spans="2:23">
      <c r="B7" s="29">
        <v>4</v>
      </c>
      <c r="C7" s="31" t="s">
        <v>234</v>
      </c>
      <c r="D7" s="33">
        <v>21</v>
      </c>
      <c r="E7" s="33">
        <v>17</v>
      </c>
      <c r="F7" s="33">
        <v>23</v>
      </c>
      <c r="G7" s="33">
        <v>18</v>
      </c>
      <c r="H7" s="33">
        <v>26</v>
      </c>
      <c r="I7" s="35">
        <v>15</v>
      </c>
      <c r="J7" s="33">
        <v>17</v>
      </c>
      <c r="K7" s="35">
        <v>34</v>
      </c>
      <c r="L7" s="35">
        <v>34</v>
      </c>
      <c r="M7" s="35">
        <v>23</v>
      </c>
      <c r="N7" s="35">
        <v>19</v>
      </c>
      <c r="O7" s="35">
        <v>16</v>
      </c>
      <c r="P7" s="35">
        <v>15</v>
      </c>
      <c r="Q7" s="35">
        <v>21</v>
      </c>
      <c r="R7" s="35">
        <v>17</v>
      </c>
      <c r="S7" s="35">
        <v>18</v>
      </c>
      <c r="T7" s="35">
        <v>19</v>
      </c>
      <c r="U7" s="35">
        <v>19</v>
      </c>
      <c r="V7" s="35">
        <v>21</v>
      </c>
      <c r="W7" s="33">
        <v>40</v>
      </c>
    </row>
    <row r="8" spans="2:23">
      <c r="B8" s="29">
        <v>5</v>
      </c>
      <c r="C8" s="31" t="s">
        <v>235</v>
      </c>
      <c r="D8" s="33">
        <v>34</v>
      </c>
      <c r="E8" s="33">
        <v>17</v>
      </c>
      <c r="F8" s="33">
        <v>51</v>
      </c>
      <c r="G8" s="33">
        <v>16</v>
      </c>
      <c r="H8" s="33">
        <v>26</v>
      </c>
      <c r="I8" s="35">
        <v>26</v>
      </c>
      <c r="J8" s="33">
        <v>15</v>
      </c>
      <c r="K8" s="35">
        <v>51</v>
      </c>
      <c r="L8" s="35">
        <v>34</v>
      </c>
      <c r="M8" s="35">
        <v>15</v>
      </c>
      <c r="N8" s="35">
        <v>21</v>
      </c>
      <c r="O8" s="35">
        <v>15</v>
      </c>
      <c r="P8" s="35">
        <v>29</v>
      </c>
      <c r="Q8" s="35">
        <v>26</v>
      </c>
      <c r="R8" s="35">
        <v>18</v>
      </c>
      <c r="S8" s="35">
        <v>16</v>
      </c>
      <c r="T8" s="35">
        <v>17</v>
      </c>
      <c r="U8" s="35">
        <v>21</v>
      </c>
      <c r="V8" s="35">
        <v>19</v>
      </c>
      <c r="W8" s="33">
        <v>32</v>
      </c>
    </row>
    <row r="9" spans="2:23">
      <c r="B9" s="29">
        <v>6</v>
      </c>
      <c r="C9" s="31" t="s">
        <v>236</v>
      </c>
      <c r="D9" s="33">
        <v>51</v>
      </c>
      <c r="E9" s="33">
        <v>34</v>
      </c>
      <c r="F9" s="33">
        <v>67</v>
      </c>
      <c r="G9" s="33">
        <v>31</v>
      </c>
      <c r="H9" s="33">
        <v>41</v>
      </c>
      <c r="I9" s="35">
        <v>34</v>
      </c>
      <c r="J9" s="33">
        <v>41</v>
      </c>
      <c r="K9" s="35">
        <v>101</v>
      </c>
      <c r="L9" s="35">
        <v>41</v>
      </c>
      <c r="M9" s="35">
        <v>41</v>
      </c>
      <c r="N9" s="35">
        <v>29</v>
      </c>
      <c r="O9" s="35">
        <v>31</v>
      </c>
      <c r="P9" s="35">
        <v>51</v>
      </c>
      <c r="Q9" s="35">
        <v>26</v>
      </c>
      <c r="R9" s="35">
        <v>30</v>
      </c>
      <c r="S9" s="35">
        <v>31</v>
      </c>
      <c r="T9" s="35">
        <v>26</v>
      </c>
      <c r="U9" s="35">
        <v>26</v>
      </c>
      <c r="V9" s="35">
        <v>34</v>
      </c>
      <c r="W9" s="33">
        <v>71</v>
      </c>
    </row>
    <row r="10" spans="2:23">
      <c r="B10" s="29">
        <v>7</v>
      </c>
      <c r="C10" s="31" t="s">
        <v>237</v>
      </c>
      <c r="D10" s="33">
        <v>41</v>
      </c>
      <c r="E10" s="33">
        <v>29</v>
      </c>
      <c r="F10" s="33">
        <v>67</v>
      </c>
      <c r="G10" s="33">
        <v>36</v>
      </c>
      <c r="H10" s="33">
        <v>34</v>
      </c>
      <c r="I10" s="35">
        <v>51</v>
      </c>
      <c r="J10" s="33">
        <v>26</v>
      </c>
      <c r="K10" s="35">
        <v>67</v>
      </c>
      <c r="L10" s="35">
        <v>51</v>
      </c>
      <c r="M10" s="35">
        <v>41</v>
      </c>
      <c r="N10" s="35">
        <v>41</v>
      </c>
      <c r="O10" s="35">
        <v>31</v>
      </c>
      <c r="P10" s="35">
        <v>51</v>
      </c>
      <c r="Q10" s="35">
        <v>34</v>
      </c>
      <c r="R10" s="35">
        <v>25</v>
      </c>
      <c r="S10" s="35">
        <v>36</v>
      </c>
      <c r="T10" s="35">
        <v>34</v>
      </c>
      <c r="U10" s="35">
        <v>67</v>
      </c>
      <c r="V10" s="35">
        <v>34</v>
      </c>
      <c r="W10" s="33">
        <v>52</v>
      </c>
    </row>
    <row r="11" spans="2:23">
      <c r="B11" s="29">
        <v>8</v>
      </c>
      <c r="C11" s="31" t="s">
        <v>238</v>
      </c>
      <c r="D11" s="33">
        <v>41</v>
      </c>
      <c r="E11" s="33">
        <v>51</v>
      </c>
      <c r="F11" s="33">
        <v>101</v>
      </c>
      <c r="G11" s="33">
        <v>81</v>
      </c>
      <c r="H11" s="33">
        <v>34</v>
      </c>
      <c r="I11" s="35">
        <v>81</v>
      </c>
      <c r="J11" s="33">
        <v>41</v>
      </c>
      <c r="K11" s="35">
        <v>126</v>
      </c>
      <c r="L11" s="35">
        <v>26</v>
      </c>
      <c r="M11" s="35">
        <v>151</v>
      </c>
      <c r="N11" s="35">
        <v>81</v>
      </c>
      <c r="O11" s="35">
        <v>56</v>
      </c>
      <c r="P11" s="35">
        <v>67</v>
      </c>
      <c r="Q11" s="35">
        <v>67</v>
      </c>
      <c r="R11" s="35">
        <v>60</v>
      </c>
      <c r="S11" s="35">
        <v>81</v>
      </c>
      <c r="T11" s="35">
        <v>51</v>
      </c>
      <c r="U11" s="35">
        <v>34</v>
      </c>
      <c r="V11" s="35">
        <v>101</v>
      </c>
      <c r="W11" s="33">
        <v>143</v>
      </c>
    </row>
    <row r="12" spans="2:23">
      <c r="B12" s="29">
        <v>9</v>
      </c>
      <c r="C12" s="31" t="s">
        <v>239</v>
      </c>
      <c r="D12" s="33">
        <v>26</v>
      </c>
      <c r="E12" s="33">
        <v>81</v>
      </c>
      <c r="F12" s="33">
        <v>67</v>
      </c>
      <c r="G12" s="33">
        <v>81</v>
      </c>
      <c r="H12" s="33">
        <v>101</v>
      </c>
      <c r="I12" s="35">
        <v>34</v>
      </c>
      <c r="J12" s="33">
        <v>126</v>
      </c>
      <c r="K12" s="35">
        <v>34</v>
      </c>
      <c r="L12" s="35">
        <v>51</v>
      </c>
      <c r="M12" s="35">
        <v>101</v>
      </c>
      <c r="N12" s="35">
        <v>34</v>
      </c>
      <c r="O12" s="35">
        <v>81</v>
      </c>
      <c r="P12" s="35">
        <v>34</v>
      </c>
      <c r="Q12" s="35">
        <v>41</v>
      </c>
      <c r="R12" s="35">
        <v>100</v>
      </c>
      <c r="S12" s="35">
        <v>81</v>
      </c>
      <c r="T12" s="35">
        <v>101</v>
      </c>
      <c r="U12" s="35">
        <v>26</v>
      </c>
      <c r="V12" s="35">
        <v>101</v>
      </c>
      <c r="W12" s="33">
        <v>238</v>
      </c>
    </row>
    <row r="13" spans="2:23">
      <c r="B13" s="29">
        <v>10</v>
      </c>
      <c r="C13" s="31" t="s">
        <v>240</v>
      </c>
      <c r="D13" s="33">
        <v>17</v>
      </c>
      <c r="E13" s="33">
        <v>151</v>
      </c>
      <c r="F13" s="33">
        <v>21</v>
      </c>
      <c r="G13" s="33">
        <v>151</v>
      </c>
      <c r="H13" s="33">
        <v>101</v>
      </c>
      <c r="I13" s="35">
        <v>17</v>
      </c>
      <c r="J13" s="33">
        <v>101</v>
      </c>
      <c r="K13" s="35">
        <v>26</v>
      </c>
      <c r="L13" s="35">
        <v>9</v>
      </c>
      <c r="M13" s="35">
        <v>151</v>
      </c>
      <c r="N13" s="35">
        <v>17</v>
      </c>
      <c r="O13" s="35">
        <v>121</v>
      </c>
      <c r="P13" s="35">
        <v>13</v>
      </c>
      <c r="Q13" s="35">
        <v>19</v>
      </c>
      <c r="R13" s="35">
        <v>100</v>
      </c>
      <c r="S13" s="35">
        <v>151</v>
      </c>
      <c r="T13" s="35">
        <v>101</v>
      </c>
      <c r="U13" s="35">
        <v>19</v>
      </c>
      <c r="V13" s="35">
        <v>101</v>
      </c>
      <c r="W13" s="33">
        <v>342</v>
      </c>
    </row>
    <row r="14" spans="2:23">
      <c r="B14" s="29">
        <v>11</v>
      </c>
      <c r="C14" s="31" t="s">
        <v>241</v>
      </c>
      <c r="D14" s="33">
        <v>81</v>
      </c>
      <c r="E14" s="33">
        <v>51</v>
      </c>
      <c r="F14" s="33">
        <v>201</v>
      </c>
      <c r="G14" s="33">
        <v>36</v>
      </c>
      <c r="H14" s="33">
        <v>67</v>
      </c>
      <c r="I14" s="35">
        <v>41</v>
      </c>
      <c r="J14" s="33">
        <v>51</v>
      </c>
      <c r="K14" s="35">
        <v>201</v>
      </c>
      <c r="L14" s="35">
        <v>151</v>
      </c>
      <c r="M14" s="35">
        <v>71</v>
      </c>
      <c r="N14" s="35">
        <v>151</v>
      </c>
      <c r="O14" s="35">
        <v>56</v>
      </c>
      <c r="P14" s="35">
        <v>81</v>
      </c>
      <c r="Q14" s="35">
        <v>101</v>
      </c>
      <c r="R14" s="35">
        <v>55</v>
      </c>
      <c r="S14" s="35">
        <v>36</v>
      </c>
      <c r="T14" s="35">
        <v>51</v>
      </c>
      <c r="U14" s="35">
        <v>67</v>
      </c>
      <c r="V14" s="35">
        <v>51</v>
      </c>
      <c r="W14" s="33">
        <v>133</v>
      </c>
    </row>
    <row r="15" spans="2:23">
      <c r="B15" s="29">
        <v>12</v>
      </c>
      <c r="C15" s="31" t="s">
        <v>242</v>
      </c>
      <c r="D15" s="33">
        <v>151</v>
      </c>
      <c r="E15" s="33">
        <v>81</v>
      </c>
      <c r="F15" s="33">
        <v>126</v>
      </c>
      <c r="G15" s="33">
        <v>67</v>
      </c>
      <c r="H15" s="33">
        <v>81</v>
      </c>
      <c r="I15" s="35">
        <v>101</v>
      </c>
      <c r="J15" s="33">
        <v>67</v>
      </c>
      <c r="K15" s="35">
        <v>151</v>
      </c>
      <c r="L15" s="35">
        <v>151</v>
      </c>
      <c r="M15" s="35">
        <v>101</v>
      </c>
      <c r="N15" s="35">
        <v>67</v>
      </c>
      <c r="O15" s="35">
        <v>79</v>
      </c>
      <c r="P15" s="35">
        <v>101</v>
      </c>
      <c r="Q15" s="35">
        <v>101</v>
      </c>
      <c r="R15" s="35">
        <v>80</v>
      </c>
      <c r="S15" s="35">
        <v>67</v>
      </c>
      <c r="T15" s="35">
        <v>67</v>
      </c>
      <c r="U15" s="35">
        <v>51</v>
      </c>
      <c r="V15" s="35">
        <v>51</v>
      </c>
      <c r="W15" s="33">
        <v>190</v>
      </c>
    </row>
    <row r="16" spans="2:23">
      <c r="B16" s="29">
        <v>13</v>
      </c>
      <c r="C16" s="31" t="s">
        <v>243</v>
      </c>
      <c r="D16" s="33">
        <v>151</v>
      </c>
      <c r="E16" s="33">
        <v>67</v>
      </c>
      <c r="F16" s="33">
        <v>201</v>
      </c>
      <c r="G16" s="33">
        <v>67</v>
      </c>
      <c r="H16" s="33">
        <v>101</v>
      </c>
      <c r="I16" s="35">
        <v>251</v>
      </c>
      <c r="J16" s="33">
        <v>67</v>
      </c>
      <c r="K16" s="35">
        <v>201</v>
      </c>
      <c r="L16" s="35">
        <v>101</v>
      </c>
      <c r="M16" s="35">
        <v>71</v>
      </c>
      <c r="N16" s="35">
        <v>151</v>
      </c>
      <c r="O16" s="35">
        <v>67</v>
      </c>
      <c r="P16" s="35">
        <v>101</v>
      </c>
      <c r="Q16" s="35">
        <v>67</v>
      </c>
      <c r="R16" s="35">
        <v>65</v>
      </c>
      <c r="S16" s="35">
        <v>67</v>
      </c>
      <c r="T16" s="35">
        <v>67</v>
      </c>
      <c r="U16" s="35">
        <v>41</v>
      </c>
      <c r="V16" s="35">
        <v>67</v>
      </c>
      <c r="W16" s="33">
        <v>124</v>
      </c>
    </row>
    <row r="17" spans="2:23">
      <c r="B17" s="29">
        <v>14</v>
      </c>
      <c r="C17" s="31" t="s">
        <v>244</v>
      </c>
      <c r="D17" s="33">
        <v>101</v>
      </c>
      <c r="E17" s="33">
        <v>67</v>
      </c>
      <c r="F17" s="33">
        <v>201</v>
      </c>
      <c r="G17" s="33">
        <v>51</v>
      </c>
      <c r="H17" s="33">
        <v>101</v>
      </c>
      <c r="I17" s="35">
        <v>201</v>
      </c>
      <c r="J17" s="33">
        <v>51</v>
      </c>
      <c r="K17" s="35">
        <v>201</v>
      </c>
      <c r="L17" s="35">
        <v>201</v>
      </c>
      <c r="M17" s="35">
        <v>101</v>
      </c>
      <c r="N17" s="35">
        <v>151</v>
      </c>
      <c r="O17" s="35">
        <v>67</v>
      </c>
      <c r="P17" s="35">
        <v>81</v>
      </c>
      <c r="Q17" s="35">
        <v>101</v>
      </c>
      <c r="R17" s="35">
        <v>65</v>
      </c>
      <c r="S17" s="35">
        <v>51</v>
      </c>
      <c r="T17" s="35">
        <v>51</v>
      </c>
      <c r="U17" s="35">
        <v>67</v>
      </c>
      <c r="V17" s="35">
        <v>67</v>
      </c>
      <c r="W17" s="33">
        <v>190</v>
      </c>
    </row>
    <row r="18" spans="2:23">
      <c r="B18" s="29">
        <v>15</v>
      </c>
      <c r="C18" s="31" t="s">
        <v>245</v>
      </c>
      <c r="D18" s="33">
        <v>151</v>
      </c>
      <c r="E18" s="33">
        <v>67</v>
      </c>
      <c r="F18" s="33">
        <v>201</v>
      </c>
      <c r="G18" s="33">
        <v>51</v>
      </c>
      <c r="H18" s="33">
        <v>101</v>
      </c>
      <c r="I18" s="35">
        <v>201</v>
      </c>
      <c r="J18" s="33">
        <v>51</v>
      </c>
      <c r="K18" s="35">
        <v>201</v>
      </c>
      <c r="L18" s="35">
        <v>251</v>
      </c>
      <c r="M18" s="35">
        <v>71</v>
      </c>
      <c r="N18" s="35">
        <v>151</v>
      </c>
      <c r="O18" s="35">
        <v>71</v>
      </c>
      <c r="P18" s="35">
        <v>101</v>
      </c>
      <c r="Q18" s="35">
        <v>101</v>
      </c>
      <c r="R18" s="35">
        <v>65</v>
      </c>
      <c r="S18" s="35">
        <v>51</v>
      </c>
      <c r="T18" s="35">
        <v>51</v>
      </c>
      <c r="U18" s="35">
        <v>101</v>
      </c>
      <c r="V18" s="35">
        <v>67</v>
      </c>
      <c r="W18" s="33">
        <v>190</v>
      </c>
    </row>
    <row r="19" spans="2:23">
      <c r="B19" s="29">
        <v>16</v>
      </c>
      <c r="C19" s="31" t="s">
        <v>246</v>
      </c>
      <c r="D19" s="33">
        <v>67</v>
      </c>
      <c r="E19" s="33">
        <v>151</v>
      </c>
      <c r="F19" s="33">
        <v>126</v>
      </c>
      <c r="G19" s="33">
        <v>151</v>
      </c>
      <c r="H19" s="33">
        <v>101</v>
      </c>
      <c r="I19" s="35">
        <v>101</v>
      </c>
      <c r="J19" s="33">
        <v>151</v>
      </c>
      <c r="K19" s="35">
        <v>101</v>
      </c>
      <c r="L19" s="35">
        <v>151</v>
      </c>
      <c r="M19" s="35">
        <v>101</v>
      </c>
      <c r="N19" s="35">
        <v>67</v>
      </c>
      <c r="O19" s="35">
        <v>171</v>
      </c>
      <c r="P19" s="35">
        <v>81</v>
      </c>
      <c r="Q19" s="35">
        <v>67</v>
      </c>
      <c r="R19" s="35">
        <v>150</v>
      </c>
      <c r="S19" s="35">
        <v>151</v>
      </c>
      <c r="T19" s="35">
        <v>126</v>
      </c>
      <c r="U19" s="35">
        <v>67</v>
      </c>
      <c r="V19" s="35">
        <v>101</v>
      </c>
      <c r="W19" s="33">
        <v>285</v>
      </c>
    </row>
    <row r="20" spans="2:23">
      <c r="B20" s="29">
        <v>17</v>
      </c>
      <c r="C20" s="31" t="s">
        <v>247</v>
      </c>
      <c r="D20" s="33">
        <v>126</v>
      </c>
      <c r="E20" s="33">
        <v>81</v>
      </c>
      <c r="F20" s="33">
        <v>201</v>
      </c>
      <c r="G20" s="33">
        <v>81</v>
      </c>
      <c r="H20" s="33">
        <v>101</v>
      </c>
      <c r="I20" s="35">
        <v>251</v>
      </c>
      <c r="J20" s="33">
        <v>67</v>
      </c>
      <c r="K20" s="35">
        <v>201</v>
      </c>
      <c r="L20" s="35">
        <v>151</v>
      </c>
      <c r="M20" s="35">
        <v>101</v>
      </c>
      <c r="N20" s="35">
        <v>151</v>
      </c>
      <c r="O20" s="35">
        <v>91</v>
      </c>
      <c r="P20" s="35">
        <v>101</v>
      </c>
      <c r="Q20" s="35">
        <v>101</v>
      </c>
      <c r="R20" s="35">
        <v>80</v>
      </c>
      <c r="S20" s="35">
        <v>81</v>
      </c>
      <c r="T20" s="35">
        <v>67</v>
      </c>
      <c r="U20" s="35">
        <v>67</v>
      </c>
      <c r="V20" s="35">
        <v>101</v>
      </c>
      <c r="W20" s="33">
        <v>352</v>
      </c>
    </row>
    <row r="21" spans="2:23">
      <c r="B21" s="29">
        <v>18</v>
      </c>
      <c r="C21" s="31" t="s">
        <v>248</v>
      </c>
      <c r="D21" s="33">
        <v>101</v>
      </c>
      <c r="E21" s="33">
        <v>126</v>
      </c>
      <c r="F21" s="33">
        <v>201</v>
      </c>
      <c r="G21" s="33">
        <v>126</v>
      </c>
      <c r="H21" s="33">
        <v>101</v>
      </c>
      <c r="I21" s="35">
        <v>251</v>
      </c>
      <c r="J21" s="33">
        <v>101</v>
      </c>
      <c r="K21" s="35">
        <v>251</v>
      </c>
      <c r="L21" s="35">
        <v>201</v>
      </c>
      <c r="M21" s="35">
        <v>201</v>
      </c>
      <c r="N21" s="35">
        <v>201</v>
      </c>
      <c r="O21" s="35">
        <v>151</v>
      </c>
      <c r="P21" s="35">
        <v>151</v>
      </c>
      <c r="Q21" s="35">
        <v>151</v>
      </c>
      <c r="R21" s="35">
        <v>100</v>
      </c>
      <c r="S21" s="35">
        <v>126</v>
      </c>
      <c r="T21" s="35">
        <v>101</v>
      </c>
      <c r="U21" s="35">
        <v>101</v>
      </c>
      <c r="V21" s="35">
        <v>101</v>
      </c>
      <c r="W21" s="33">
        <v>390</v>
      </c>
    </row>
    <row r="22" spans="2:23">
      <c r="B22" s="29">
        <v>19</v>
      </c>
      <c r="C22" s="31" t="s">
        <v>249</v>
      </c>
      <c r="D22" s="33">
        <v>151</v>
      </c>
      <c r="E22" s="33">
        <v>151</v>
      </c>
      <c r="F22" s="33">
        <v>201</v>
      </c>
      <c r="G22" s="33">
        <v>151</v>
      </c>
      <c r="H22" s="33">
        <v>101</v>
      </c>
      <c r="I22" s="35">
        <v>201</v>
      </c>
      <c r="J22" s="33">
        <v>151</v>
      </c>
      <c r="K22" s="35">
        <v>201</v>
      </c>
      <c r="L22" s="35">
        <v>81</v>
      </c>
      <c r="M22" s="35">
        <v>301</v>
      </c>
      <c r="N22" s="35">
        <v>151</v>
      </c>
      <c r="O22" s="35">
        <v>171</v>
      </c>
      <c r="P22" s="35">
        <v>101</v>
      </c>
      <c r="Q22" s="35">
        <v>151</v>
      </c>
      <c r="R22" s="35">
        <v>150</v>
      </c>
      <c r="S22" s="35">
        <v>151</v>
      </c>
      <c r="T22" s="35">
        <v>151</v>
      </c>
      <c r="U22" s="35">
        <v>101</v>
      </c>
      <c r="V22" s="35">
        <v>101</v>
      </c>
      <c r="W22" s="33">
        <v>703</v>
      </c>
    </row>
    <row r="23" spans="2:23">
      <c r="B23" s="29">
        <v>20</v>
      </c>
      <c r="C23" s="31" t="s">
        <v>250</v>
      </c>
      <c r="D23" s="33">
        <v>501</v>
      </c>
      <c r="E23" s="33">
        <v>101</v>
      </c>
      <c r="F23" s="33">
        <v>201</v>
      </c>
      <c r="G23" s="33">
        <v>101</v>
      </c>
      <c r="H23" s="33">
        <v>101</v>
      </c>
      <c r="I23" s="35">
        <v>501</v>
      </c>
      <c r="J23" s="33">
        <v>67</v>
      </c>
      <c r="K23" s="35">
        <v>201</v>
      </c>
      <c r="L23" s="35">
        <v>501</v>
      </c>
      <c r="M23" s="35">
        <v>151</v>
      </c>
      <c r="N23" s="35">
        <v>151</v>
      </c>
      <c r="O23" s="35">
        <v>101</v>
      </c>
      <c r="P23" s="35">
        <v>126</v>
      </c>
      <c r="Q23" s="35">
        <v>151</v>
      </c>
      <c r="R23" s="35">
        <v>100</v>
      </c>
      <c r="S23" s="35">
        <v>101</v>
      </c>
      <c r="T23" s="35">
        <v>81</v>
      </c>
      <c r="U23" s="35">
        <v>101</v>
      </c>
      <c r="V23" s="35">
        <v>67</v>
      </c>
      <c r="W23" s="33">
        <v>428</v>
      </c>
    </row>
    <row r="24" spans="2:23">
      <c r="B24" s="29">
        <v>21</v>
      </c>
      <c r="C24" s="31" t="s">
        <v>251</v>
      </c>
      <c r="D24" s="33">
        <v>501</v>
      </c>
      <c r="E24" s="33">
        <v>201</v>
      </c>
      <c r="F24" s="33">
        <v>251</v>
      </c>
      <c r="G24" s="33">
        <v>101</v>
      </c>
      <c r="H24" s="33">
        <v>101</v>
      </c>
      <c r="I24" s="35">
        <v>501</v>
      </c>
      <c r="J24" s="33">
        <v>101</v>
      </c>
      <c r="K24" s="35">
        <v>251</v>
      </c>
      <c r="L24" s="35">
        <v>251</v>
      </c>
      <c r="M24" s="35">
        <v>151</v>
      </c>
      <c r="N24" s="35">
        <v>201</v>
      </c>
      <c r="O24" s="35">
        <v>226</v>
      </c>
      <c r="P24" s="35">
        <v>151</v>
      </c>
      <c r="Q24" s="35">
        <v>201</v>
      </c>
      <c r="R24" s="35">
        <v>200</v>
      </c>
      <c r="S24" s="35">
        <v>101</v>
      </c>
      <c r="T24" s="35">
        <v>201</v>
      </c>
      <c r="U24" s="35">
        <v>201</v>
      </c>
      <c r="V24" s="35">
        <v>101</v>
      </c>
      <c r="W24" s="33">
        <v>665</v>
      </c>
    </row>
    <row r="25" spans="2:23">
      <c r="B25" s="29">
        <v>22</v>
      </c>
      <c r="C25" s="31" t="s">
        <v>252</v>
      </c>
      <c r="D25" s="33">
        <v>501</v>
      </c>
      <c r="E25" s="33">
        <v>201</v>
      </c>
      <c r="F25" s="33">
        <v>301</v>
      </c>
      <c r="G25" s="33">
        <v>151</v>
      </c>
      <c r="H25" s="33">
        <v>101</v>
      </c>
      <c r="I25" s="35">
        <v>501</v>
      </c>
      <c r="J25" s="33">
        <v>151</v>
      </c>
      <c r="K25" s="35">
        <v>201</v>
      </c>
      <c r="L25" s="35">
        <v>501</v>
      </c>
      <c r="M25" s="35">
        <v>201</v>
      </c>
      <c r="N25" s="35">
        <v>301</v>
      </c>
      <c r="O25" s="35">
        <v>226</v>
      </c>
      <c r="P25" s="35">
        <v>201</v>
      </c>
      <c r="Q25" s="35">
        <v>201</v>
      </c>
      <c r="R25" s="35">
        <v>200</v>
      </c>
      <c r="S25" s="35">
        <v>151</v>
      </c>
      <c r="T25" s="35">
        <v>151</v>
      </c>
      <c r="U25" s="35">
        <v>201</v>
      </c>
      <c r="V25" s="35">
        <v>101</v>
      </c>
      <c r="W25" s="33">
        <v>950</v>
      </c>
    </row>
    <row r="26" spans="2:23">
      <c r="B26" s="29">
        <v>23</v>
      </c>
      <c r="C26" s="31" t="s">
        <v>253</v>
      </c>
      <c r="D26" s="33">
        <v>501</v>
      </c>
      <c r="E26" s="33">
        <v>201</v>
      </c>
      <c r="F26" s="33">
        <v>251</v>
      </c>
      <c r="G26" s="33">
        <v>201</v>
      </c>
      <c r="H26" s="33">
        <v>101</v>
      </c>
      <c r="I26" s="35">
        <v>501</v>
      </c>
      <c r="J26" s="33">
        <v>201</v>
      </c>
      <c r="K26" s="35">
        <v>201</v>
      </c>
      <c r="L26" s="35">
        <v>501</v>
      </c>
      <c r="M26" s="35">
        <v>151</v>
      </c>
      <c r="N26" s="35">
        <v>301</v>
      </c>
      <c r="O26" s="35">
        <v>206</v>
      </c>
      <c r="P26" s="35">
        <v>251</v>
      </c>
      <c r="Q26" s="35">
        <v>251</v>
      </c>
      <c r="R26" s="35">
        <v>200</v>
      </c>
      <c r="S26" s="35">
        <v>201</v>
      </c>
      <c r="T26" s="35">
        <v>201</v>
      </c>
      <c r="U26" s="35">
        <v>151</v>
      </c>
      <c r="V26" s="35">
        <v>101</v>
      </c>
      <c r="W26" s="33">
        <v>798</v>
      </c>
    </row>
    <row r="27" spans="2:23">
      <c r="B27" s="29">
        <v>24</v>
      </c>
      <c r="C27" s="31" t="s">
        <v>254</v>
      </c>
      <c r="D27" s="33">
        <v>251</v>
      </c>
      <c r="E27" s="33">
        <v>251</v>
      </c>
      <c r="F27" s="33">
        <v>301</v>
      </c>
      <c r="G27" s="33">
        <v>251</v>
      </c>
      <c r="H27" s="33">
        <v>101</v>
      </c>
      <c r="I27" s="35">
        <v>501</v>
      </c>
      <c r="J27" s="33">
        <v>201</v>
      </c>
      <c r="K27" s="35">
        <v>201</v>
      </c>
      <c r="L27" s="35">
        <v>301</v>
      </c>
      <c r="M27" s="35">
        <v>301</v>
      </c>
      <c r="N27" s="35">
        <v>201</v>
      </c>
      <c r="O27" s="35">
        <v>251</v>
      </c>
      <c r="P27" s="35">
        <v>251</v>
      </c>
      <c r="Q27" s="35">
        <v>201</v>
      </c>
      <c r="R27" s="35">
        <v>225</v>
      </c>
      <c r="S27" s="35">
        <v>251</v>
      </c>
      <c r="T27" s="35">
        <v>201</v>
      </c>
      <c r="U27" s="35">
        <v>201</v>
      </c>
      <c r="V27" s="35">
        <v>301</v>
      </c>
      <c r="W27" s="33">
        <v>950</v>
      </c>
    </row>
    <row r="28" spans="2:23">
      <c r="B28" s="29">
        <v>25</v>
      </c>
      <c r="C28" s="31" t="s">
        <v>255</v>
      </c>
      <c r="D28" s="33">
        <v>501</v>
      </c>
      <c r="E28" s="33">
        <v>201</v>
      </c>
      <c r="F28" s="33">
        <v>301</v>
      </c>
      <c r="G28" s="33">
        <v>201</v>
      </c>
      <c r="H28" s="33">
        <v>101</v>
      </c>
      <c r="I28" s="35">
        <v>501</v>
      </c>
      <c r="J28" s="33">
        <v>201</v>
      </c>
      <c r="K28" s="35">
        <v>251</v>
      </c>
      <c r="L28" s="35">
        <v>501</v>
      </c>
      <c r="M28" s="35">
        <v>301</v>
      </c>
      <c r="N28" s="35">
        <v>301</v>
      </c>
      <c r="O28" s="35">
        <v>226</v>
      </c>
      <c r="P28" s="35">
        <v>301</v>
      </c>
      <c r="Q28" s="35">
        <v>251</v>
      </c>
      <c r="R28" s="35">
        <v>200</v>
      </c>
      <c r="S28" s="35">
        <v>201</v>
      </c>
      <c r="T28" s="35">
        <v>201</v>
      </c>
      <c r="U28" s="35">
        <v>201</v>
      </c>
      <c r="V28" s="35">
        <v>101</v>
      </c>
      <c r="W28" s="33">
        <v>950</v>
      </c>
    </row>
    <row r="29" spans="2:23">
      <c r="B29" s="29">
        <v>26</v>
      </c>
      <c r="C29" s="31" t="s">
        <v>256</v>
      </c>
      <c r="D29" s="33">
        <v>501</v>
      </c>
      <c r="E29" s="33">
        <v>251</v>
      </c>
      <c r="F29" s="33">
        <v>251</v>
      </c>
      <c r="G29" s="33">
        <v>301</v>
      </c>
      <c r="H29" s="33">
        <v>101</v>
      </c>
      <c r="I29" s="35">
        <v>501</v>
      </c>
      <c r="J29" s="33">
        <v>201</v>
      </c>
      <c r="K29" s="35">
        <v>501</v>
      </c>
      <c r="L29" s="35">
        <v>201</v>
      </c>
      <c r="M29" s="35">
        <v>301</v>
      </c>
      <c r="N29" s="35">
        <v>251</v>
      </c>
      <c r="O29" s="35">
        <v>271</v>
      </c>
      <c r="P29" s="35">
        <v>301</v>
      </c>
      <c r="Q29" s="35">
        <v>251</v>
      </c>
      <c r="R29" s="35">
        <v>230</v>
      </c>
      <c r="S29" s="35">
        <v>301</v>
      </c>
      <c r="T29" s="35">
        <v>151</v>
      </c>
      <c r="U29" s="35">
        <v>201</v>
      </c>
      <c r="V29" s="35">
        <v>101</v>
      </c>
      <c r="W29" s="33">
        <v>504</v>
      </c>
    </row>
    <row r="30" spans="2:23" ht="12.75" customHeight="1">
      <c r="B30" s="70" t="s">
        <v>195</v>
      </c>
      <c r="C30" s="70"/>
      <c r="D30" s="36">
        <v>43599</v>
      </c>
      <c r="E30" s="36">
        <v>43599</v>
      </c>
      <c r="F30" s="36">
        <v>43599</v>
      </c>
      <c r="G30" s="36">
        <v>43599</v>
      </c>
      <c r="H30" s="36">
        <v>43599</v>
      </c>
      <c r="I30" s="36">
        <v>43599</v>
      </c>
      <c r="J30" s="36">
        <v>43599</v>
      </c>
      <c r="K30" s="36">
        <v>43599</v>
      </c>
      <c r="L30" s="36">
        <v>43599</v>
      </c>
      <c r="M30" s="36">
        <v>43599</v>
      </c>
      <c r="N30" s="36">
        <v>43599</v>
      </c>
      <c r="O30" s="36">
        <v>43599</v>
      </c>
      <c r="P30" s="36">
        <v>43599</v>
      </c>
      <c r="Q30" s="36">
        <v>43599</v>
      </c>
      <c r="R30" s="36">
        <v>43599</v>
      </c>
      <c r="S30" s="36">
        <v>43599</v>
      </c>
      <c r="T30" s="36">
        <v>43599</v>
      </c>
      <c r="U30" s="36">
        <v>43599</v>
      </c>
      <c r="V30" s="36">
        <v>43599</v>
      </c>
      <c r="W30" s="36">
        <v>43599</v>
      </c>
    </row>
    <row r="31" spans="2:23">
      <c r="B31" s="70"/>
      <c r="C31" s="70"/>
      <c r="D31" s="37">
        <v>2016</v>
      </c>
      <c r="E31" s="37">
        <v>2016</v>
      </c>
      <c r="F31" s="37">
        <v>2016</v>
      </c>
      <c r="G31" s="37">
        <v>2016</v>
      </c>
      <c r="H31" s="37">
        <v>2016</v>
      </c>
      <c r="I31" s="37">
        <v>2016</v>
      </c>
      <c r="J31" s="37">
        <v>2016</v>
      </c>
      <c r="K31" s="37">
        <v>2016</v>
      </c>
      <c r="L31" s="37">
        <v>2016</v>
      </c>
      <c r="M31" s="37">
        <v>2016</v>
      </c>
      <c r="N31" s="37">
        <v>2016</v>
      </c>
      <c r="O31" s="37">
        <v>2016</v>
      </c>
      <c r="P31" s="37">
        <v>2016</v>
      </c>
      <c r="Q31" s="37">
        <v>2016</v>
      </c>
      <c r="R31" s="37">
        <v>2016</v>
      </c>
      <c r="S31" s="37">
        <v>2016</v>
      </c>
      <c r="T31" s="37">
        <v>2016</v>
      </c>
      <c r="U31" s="37">
        <v>2016</v>
      </c>
      <c r="V31" s="37">
        <v>2016</v>
      </c>
      <c r="W31" s="37">
        <v>2016</v>
      </c>
    </row>
    <row r="32" spans="2:23">
      <c r="B32" s="41"/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6">
      <c r="B33" s="41"/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V33" s="37"/>
      <c r="W33" s="37"/>
    </row>
    <row r="34" spans="1:26">
      <c r="H34" s="23"/>
      <c r="K34" s="23"/>
      <c r="L34" s="3"/>
      <c r="M34" s="3"/>
      <c r="N34" s="23"/>
      <c r="P34" s="23"/>
      <c r="Y34" s="23"/>
    </row>
    <row r="36" spans="1:26">
      <c r="D36" s="23" t="s">
        <v>196</v>
      </c>
      <c r="E36" t="s">
        <v>39</v>
      </c>
      <c r="F36" s="23" t="s">
        <v>198</v>
      </c>
      <c r="G36" t="s">
        <v>44</v>
      </c>
      <c r="H36" s="23" t="s">
        <v>200</v>
      </c>
      <c r="I36" s="23" t="s">
        <v>260</v>
      </c>
      <c r="J36" t="s">
        <v>48</v>
      </c>
      <c r="K36" s="23" t="s">
        <v>201</v>
      </c>
      <c r="L36" t="s">
        <v>57</v>
      </c>
      <c r="M36" s="23" t="s">
        <v>259</v>
      </c>
      <c r="N36" s="23" t="s">
        <v>203</v>
      </c>
      <c r="O36" t="s">
        <v>225</v>
      </c>
      <c r="P36" s="23" t="s">
        <v>258</v>
      </c>
      <c r="Q36" s="23" t="s">
        <v>257</v>
      </c>
      <c r="R36" t="s">
        <v>56</v>
      </c>
      <c r="S36" s="23" t="s">
        <v>228</v>
      </c>
      <c r="T36" s="23" t="s">
        <v>261</v>
      </c>
      <c r="U36" s="23" t="s">
        <v>204</v>
      </c>
      <c r="V36" s="23" t="s">
        <v>54</v>
      </c>
      <c r="W36" s="23" t="s">
        <v>206</v>
      </c>
      <c r="Z36" s="23" t="s">
        <v>257</v>
      </c>
    </row>
    <row r="37" spans="1:26">
      <c r="A37" t="str">
        <f>REPLACE(TRIM(LEFT(C37,FIND(" ",C37,2)-1)),1,1,)</f>
        <v>Russia</v>
      </c>
      <c r="B37">
        <v>1</v>
      </c>
      <c r="C37" t="s">
        <v>231</v>
      </c>
      <c r="D37">
        <v>1.4</v>
      </c>
      <c r="E37">
        <v>1.9</v>
      </c>
      <c r="F37">
        <v>1.4</v>
      </c>
      <c r="G37">
        <v>1.75</v>
      </c>
      <c r="H37">
        <v>2</v>
      </c>
      <c r="I37">
        <v>1.53</v>
      </c>
      <c r="J37">
        <v>2.1</v>
      </c>
      <c r="K37">
        <v>1.3</v>
      </c>
      <c r="L37">
        <v>1.57</v>
      </c>
      <c r="M37">
        <v>1.85</v>
      </c>
      <c r="N37">
        <v>1.44</v>
      </c>
      <c r="O37">
        <v>1.8</v>
      </c>
      <c r="P37">
        <v>1.36</v>
      </c>
      <c r="Q37">
        <v>1.5</v>
      </c>
      <c r="R37">
        <v>1.85</v>
      </c>
      <c r="S37">
        <v>1.75</v>
      </c>
      <c r="T37">
        <v>1.75</v>
      </c>
      <c r="U37">
        <v>1.36</v>
      </c>
      <c r="V37">
        <v>2</v>
      </c>
      <c r="W37">
        <v>2.04</v>
      </c>
      <c r="Z37" s="23" t="s">
        <v>260</v>
      </c>
    </row>
    <row r="38" spans="1:26">
      <c r="A38" t="str">
        <f t="shared" ref="A38:A62" si="0">REPLACE(TRIM(LEFT(C38,FIND(" ",C38,2)-1)),1,1,)</f>
        <v>Australia</v>
      </c>
      <c r="B38">
        <v>2</v>
      </c>
      <c r="C38" t="s">
        <v>232</v>
      </c>
      <c r="D38">
        <v>6</v>
      </c>
      <c r="E38">
        <v>2.75</v>
      </c>
      <c r="F38">
        <v>4.5</v>
      </c>
      <c r="G38">
        <v>2.9</v>
      </c>
      <c r="H38">
        <v>2.88</v>
      </c>
      <c r="I38">
        <v>5.5</v>
      </c>
      <c r="J38">
        <v>2.62</v>
      </c>
      <c r="K38">
        <v>6</v>
      </c>
      <c r="L38">
        <v>4.5</v>
      </c>
      <c r="M38">
        <v>2.57</v>
      </c>
      <c r="N38">
        <v>5</v>
      </c>
      <c r="O38">
        <v>2.8</v>
      </c>
      <c r="P38">
        <v>5</v>
      </c>
      <c r="Q38">
        <v>4.5</v>
      </c>
      <c r="R38">
        <v>2.85</v>
      </c>
      <c r="S38">
        <v>2.9</v>
      </c>
      <c r="T38">
        <v>2.85</v>
      </c>
      <c r="U38">
        <v>5.5</v>
      </c>
      <c r="V38">
        <v>2.8</v>
      </c>
      <c r="W38">
        <v>2.79</v>
      </c>
    </row>
    <row r="39" spans="1:26">
      <c r="A39" t="str">
        <f t="shared" si="0"/>
        <v>Ukraine</v>
      </c>
      <c r="B39">
        <v>3</v>
      </c>
      <c r="C39" t="s">
        <v>233</v>
      </c>
      <c r="D39">
        <v>17</v>
      </c>
      <c r="E39">
        <v>10</v>
      </c>
      <c r="F39">
        <v>19</v>
      </c>
      <c r="G39">
        <v>15</v>
      </c>
      <c r="H39">
        <v>15</v>
      </c>
      <c r="I39">
        <v>17</v>
      </c>
      <c r="J39">
        <v>9</v>
      </c>
      <c r="K39">
        <v>26</v>
      </c>
      <c r="L39">
        <v>13</v>
      </c>
      <c r="M39">
        <v>10</v>
      </c>
      <c r="N39">
        <v>10</v>
      </c>
      <c r="O39">
        <v>8.75</v>
      </c>
      <c r="P39">
        <v>19</v>
      </c>
      <c r="Q39">
        <v>13</v>
      </c>
      <c r="R39">
        <v>11</v>
      </c>
      <c r="S39">
        <v>15</v>
      </c>
      <c r="T39">
        <v>10</v>
      </c>
      <c r="U39">
        <v>17</v>
      </c>
      <c r="V39">
        <v>15</v>
      </c>
      <c r="W39">
        <v>19</v>
      </c>
    </row>
    <row r="40" spans="1:26">
      <c r="A40" t="str">
        <f t="shared" si="0"/>
        <v>Sweden</v>
      </c>
      <c r="B40">
        <v>4</v>
      </c>
      <c r="C40" t="s">
        <v>234</v>
      </c>
      <c r="D40">
        <v>21</v>
      </c>
      <c r="E40">
        <v>17</v>
      </c>
      <c r="F40">
        <v>23</v>
      </c>
      <c r="G40">
        <v>18</v>
      </c>
      <c r="H40">
        <v>26</v>
      </c>
      <c r="I40">
        <v>15</v>
      </c>
      <c r="J40">
        <v>17</v>
      </c>
      <c r="K40">
        <v>34</v>
      </c>
      <c r="L40">
        <v>34</v>
      </c>
      <c r="M40">
        <v>23</v>
      </c>
      <c r="N40">
        <v>19</v>
      </c>
      <c r="O40">
        <v>16</v>
      </c>
      <c r="P40">
        <v>15</v>
      </c>
      <c r="Q40">
        <v>21</v>
      </c>
      <c r="R40">
        <v>17</v>
      </c>
      <c r="S40">
        <v>18</v>
      </c>
      <c r="T40">
        <v>19</v>
      </c>
      <c r="U40">
        <v>19</v>
      </c>
      <c r="V40">
        <v>21</v>
      </c>
      <c r="W40">
        <v>40</v>
      </c>
    </row>
    <row r="41" spans="1:26">
      <c r="A41" t="str">
        <f t="shared" si="0"/>
        <v>France</v>
      </c>
      <c r="B41">
        <v>5</v>
      </c>
      <c r="C41" t="s">
        <v>235</v>
      </c>
      <c r="D41">
        <v>34</v>
      </c>
      <c r="E41">
        <v>17</v>
      </c>
      <c r="F41">
        <v>51</v>
      </c>
      <c r="G41">
        <v>16</v>
      </c>
      <c r="H41">
        <v>26</v>
      </c>
      <c r="I41">
        <v>26</v>
      </c>
      <c r="J41">
        <v>15</v>
      </c>
      <c r="K41">
        <v>51</v>
      </c>
      <c r="L41">
        <v>34</v>
      </c>
      <c r="M41">
        <v>15</v>
      </c>
      <c r="N41">
        <v>21</v>
      </c>
      <c r="O41">
        <v>15</v>
      </c>
      <c r="P41">
        <v>29</v>
      </c>
      <c r="Q41">
        <v>26</v>
      </c>
      <c r="R41">
        <v>18</v>
      </c>
      <c r="S41">
        <v>16</v>
      </c>
      <c r="T41">
        <v>17</v>
      </c>
      <c r="U41">
        <v>21</v>
      </c>
      <c r="V41">
        <v>19</v>
      </c>
      <c r="W41">
        <v>32</v>
      </c>
    </row>
    <row r="42" spans="1:26">
      <c r="A42" t="str">
        <f t="shared" si="0"/>
        <v>Armenia</v>
      </c>
      <c r="B42">
        <v>6</v>
      </c>
      <c r="C42" t="s">
        <v>236</v>
      </c>
      <c r="D42">
        <v>51</v>
      </c>
      <c r="E42">
        <v>34</v>
      </c>
      <c r="F42">
        <v>67</v>
      </c>
      <c r="G42">
        <v>31</v>
      </c>
      <c r="H42">
        <v>41</v>
      </c>
      <c r="I42">
        <v>34</v>
      </c>
      <c r="J42">
        <v>41</v>
      </c>
      <c r="K42">
        <v>101</v>
      </c>
      <c r="L42">
        <v>41</v>
      </c>
      <c r="M42">
        <v>41</v>
      </c>
      <c r="N42">
        <v>29</v>
      </c>
      <c r="O42">
        <v>31</v>
      </c>
      <c r="P42">
        <v>51</v>
      </c>
      <c r="Q42">
        <v>26</v>
      </c>
      <c r="R42">
        <v>30</v>
      </c>
      <c r="S42">
        <v>31</v>
      </c>
      <c r="T42">
        <v>26</v>
      </c>
      <c r="U42">
        <v>26</v>
      </c>
      <c r="V42">
        <v>34</v>
      </c>
      <c r="W42">
        <v>71</v>
      </c>
    </row>
    <row r="43" spans="1:26">
      <c r="A43" t="str">
        <f t="shared" si="0"/>
        <v>Malta</v>
      </c>
      <c r="B43">
        <v>7</v>
      </c>
      <c r="C43" t="s">
        <v>237</v>
      </c>
      <c r="D43">
        <v>41</v>
      </c>
      <c r="E43">
        <v>29</v>
      </c>
      <c r="F43">
        <v>67</v>
      </c>
      <c r="G43">
        <v>36</v>
      </c>
      <c r="H43">
        <v>34</v>
      </c>
      <c r="I43">
        <v>51</v>
      </c>
      <c r="J43">
        <v>26</v>
      </c>
      <c r="K43">
        <v>67</v>
      </c>
      <c r="L43">
        <v>51</v>
      </c>
      <c r="M43">
        <v>41</v>
      </c>
      <c r="N43">
        <v>41</v>
      </c>
      <c r="O43">
        <v>31</v>
      </c>
      <c r="P43">
        <v>51</v>
      </c>
      <c r="Q43">
        <v>34</v>
      </c>
      <c r="R43">
        <v>25</v>
      </c>
      <c r="S43">
        <v>36</v>
      </c>
      <c r="T43">
        <v>34</v>
      </c>
      <c r="U43">
        <v>67</v>
      </c>
      <c r="V43">
        <v>34</v>
      </c>
      <c r="W43">
        <v>52</v>
      </c>
    </row>
    <row r="44" spans="1:26">
      <c r="A44" t="str">
        <f t="shared" si="0"/>
        <v>United Kingdom</v>
      </c>
      <c r="B44">
        <v>8</v>
      </c>
      <c r="C44" t="s">
        <v>238</v>
      </c>
      <c r="D44">
        <v>41</v>
      </c>
      <c r="E44">
        <v>51</v>
      </c>
      <c r="F44">
        <v>101</v>
      </c>
      <c r="G44">
        <v>81</v>
      </c>
      <c r="H44">
        <v>34</v>
      </c>
      <c r="I44">
        <v>81</v>
      </c>
      <c r="J44">
        <v>41</v>
      </c>
      <c r="K44">
        <v>126</v>
      </c>
      <c r="L44">
        <v>26</v>
      </c>
      <c r="M44">
        <v>151</v>
      </c>
      <c r="N44">
        <v>81</v>
      </c>
      <c r="O44">
        <v>56</v>
      </c>
      <c r="P44">
        <v>67</v>
      </c>
      <c r="Q44">
        <v>67</v>
      </c>
      <c r="R44">
        <v>60</v>
      </c>
      <c r="S44">
        <v>81</v>
      </c>
      <c r="T44">
        <v>51</v>
      </c>
      <c r="U44">
        <v>34</v>
      </c>
      <c r="V44">
        <v>101</v>
      </c>
      <c r="W44">
        <v>143</v>
      </c>
    </row>
    <row r="45" spans="1:26">
      <c r="A45" t="str">
        <f t="shared" si="0"/>
        <v>Bulgaria</v>
      </c>
      <c r="B45">
        <v>9</v>
      </c>
      <c r="C45" t="s">
        <v>239</v>
      </c>
      <c r="D45">
        <v>26</v>
      </c>
      <c r="E45">
        <v>81</v>
      </c>
      <c r="F45">
        <v>67</v>
      </c>
      <c r="G45">
        <v>81</v>
      </c>
      <c r="H45">
        <v>101</v>
      </c>
      <c r="I45">
        <v>34</v>
      </c>
      <c r="J45">
        <v>126</v>
      </c>
      <c r="K45">
        <v>34</v>
      </c>
      <c r="L45">
        <v>51</v>
      </c>
      <c r="M45">
        <v>101</v>
      </c>
      <c r="N45">
        <v>34</v>
      </c>
      <c r="O45">
        <v>81</v>
      </c>
      <c r="P45">
        <v>34</v>
      </c>
      <c r="Q45">
        <v>41</v>
      </c>
      <c r="R45">
        <v>100</v>
      </c>
      <c r="S45">
        <v>81</v>
      </c>
      <c r="T45">
        <v>101</v>
      </c>
      <c r="U45">
        <v>26</v>
      </c>
      <c r="V45">
        <v>101</v>
      </c>
      <c r="W45">
        <v>238</v>
      </c>
    </row>
    <row r="46" spans="1:26">
      <c r="A46" t="str">
        <f t="shared" si="0"/>
        <v>Spain</v>
      </c>
      <c r="B46">
        <v>10</v>
      </c>
      <c r="C46" t="s">
        <v>240</v>
      </c>
      <c r="D46">
        <v>17</v>
      </c>
      <c r="E46">
        <v>151</v>
      </c>
      <c r="F46">
        <v>21</v>
      </c>
      <c r="G46">
        <v>151</v>
      </c>
      <c r="H46">
        <v>101</v>
      </c>
      <c r="I46">
        <v>17</v>
      </c>
      <c r="J46">
        <v>101</v>
      </c>
      <c r="K46">
        <v>26</v>
      </c>
      <c r="L46">
        <v>9</v>
      </c>
      <c r="M46">
        <v>151</v>
      </c>
      <c r="N46">
        <v>17</v>
      </c>
      <c r="O46">
        <v>121</v>
      </c>
      <c r="P46">
        <v>13</v>
      </c>
      <c r="Q46">
        <v>19</v>
      </c>
      <c r="R46">
        <v>100</v>
      </c>
      <c r="S46">
        <v>151</v>
      </c>
      <c r="T46">
        <v>101</v>
      </c>
      <c r="U46">
        <v>19</v>
      </c>
      <c r="V46">
        <v>101</v>
      </c>
      <c r="W46">
        <v>342</v>
      </c>
    </row>
    <row r="47" spans="1:26">
      <c r="A47" t="str">
        <f t="shared" si="0"/>
        <v>Netherlands</v>
      </c>
      <c r="B47">
        <v>11</v>
      </c>
      <c r="C47" t="s">
        <v>241</v>
      </c>
      <c r="D47">
        <v>81</v>
      </c>
      <c r="E47">
        <v>51</v>
      </c>
      <c r="F47">
        <v>201</v>
      </c>
      <c r="G47">
        <v>36</v>
      </c>
      <c r="H47">
        <v>67</v>
      </c>
      <c r="I47">
        <v>41</v>
      </c>
      <c r="J47">
        <v>51</v>
      </c>
      <c r="K47">
        <v>201</v>
      </c>
      <c r="L47">
        <v>151</v>
      </c>
      <c r="M47">
        <v>71</v>
      </c>
      <c r="N47">
        <v>151</v>
      </c>
      <c r="O47">
        <v>56</v>
      </c>
      <c r="P47">
        <v>81</v>
      </c>
      <c r="Q47">
        <v>101</v>
      </c>
      <c r="R47">
        <v>55</v>
      </c>
      <c r="S47">
        <v>36</v>
      </c>
      <c r="T47">
        <v>51</v>
      </c>
      <c r="U47">
        <v>67</v>
      </c>
      <c r="V47">
        <v>51</v>
      </c>
      <c r="W47">
        <v>133</v>
      </c>
    </row>
    <row r="48" spans="1:26">
      <c r="A48" t="str">
        <f t="shared" si="0"/>
        <v>Austria</v>
      </c>
      <c r="B48">
        <v>12</v>
      </c>
      <c r="C48" t="s">
        <v>242</v>
      </c>
      <c r="D48">
        <v>151</v>
      </c>
      <c r="E48">
        <v>81</v>
      </c>
      <c r="F48">
        <v>126</v>
      </c>
      <c r="G48">
        <v>67</v>
      </c>
      <c r="H48">
        <v>81</v>
      </c>
      <c r="I48">
        <v>101</v>
      </c>
      <c r="J48">
        <v>67</v>
      </c>
      <c r="K48">
        <v>151</v>
      </c>
      <c r="L48">
        <v>151</v>
      </c>
      <c r="M48">
        <v>101</v>
      </c>
      <c r="N48">
        <v>67</v>
      </c>
      <c r="O48">
        <v>79</v>
      </c>
      <c r="P48">
        <v>101</v>
      </c>
      <c r="Q48">
        <v>101</v>
      </c>
      <c r="R48">
        <v>80</v>
      </c>
      <c r="S48">
        <v>67</v>
      </c>
      <c r="T48">
        <v>67</v>
      </c>
      <c r="U48">
        <v>51</v>
      </c>
      <c r="V48">
        <v>51</v>
      </c>
      <c r="W48">
        <v>190</v>
      </c>
    </row>
    <row r="49" spans="1:23">
      <c r="A49" t="str">
        <f t="shared" si="0"/>
        <v>Latvia</v>
      </c>
      <c r="B49">
        <v>13</v>
      </c>
      <c r="C49" t="s">
        <v>243</v>
      </c>
      <c r="D49">
        <v>151</v>
      </c>
      <c r="E49">
        <v>67</v>
      </c>
      <c r="F49">
        <v>201</v>
      </c>
      <c r="G49">
        <v>67</v>
      </c>
      <c r="H49">
        <v>101</v>
      </c>
      <c r="I49">
        <v>251</v>
      </c>
      <c r="J49">
        <v>67</v>
      </c>
      <c r="K49">
        <v>201</v>
      </c>
      <c r="L49">
        <v>101</v>
      </c>
      <c r="M49">
        <v>71</v>
      </c>
      <c r="N49">
        <v>151</v>
      </c>
      <c r="O49">
        <v>67</v>
      </c>
      <c r="P49">
        <v>101</v>
      </c>
      <c r="Q49">
        <v>67</v>
      </c>
      <c r="R49">
        <v>65</v>
      </c>
      <c r="S49">
        <v>67</v>
      </c>
      <c r="T49">
        <v>67</v>
      </c>
      <c r="U49">
        <v>41</v>
      </c>
      <c r="V49">
        <v>67</v>
      </c>
      <c r="W49">
        <v>124</v>
      </c>
    </row>
    <row r="50" spans="1:23">
      <c r="A50" t="str">
        <f t="shared" si="0"/>
        <v>Belgium</v>
      </c>
      <c r="B50">
        <v>14</v>
      </c>
      <c r="C50" t="s">
        <v>244</v>
      </c>
      <c r="D50">
        <v>101</v>
      </c>
      <c r="E50">
        <v>67</v>
      </c>
      <c r="F50">
        <v>201</v>
      </c>
      <c r="G50">
        <v>51</v>
      </c>
      <c r="H50">
        <v>101</v>
      </c>
      <c r="I50">
        <v>201</v>
      </c>
      <c r="J50">
        <v>51</v>
      </c>
      <c r="K50">
        <v>201</v>
      </c>
      <c r="L50">
        <v>201</v>
      </c>
      <c r="M50">
        <v>101</v>
      </c>
      <c r="N50">
        <v>151</v>
      </c>
      <c r="O50">
        <v>67</v>
      </c>
      <c r="P50">
        <v>81</v>
      </c>
      <c r="Q50">
        <v>101</v>
      </c>
      <c r="R50">
        <v>65</v>
      </c>
      <c r="S50">
        <v>51</v>
      </c>
      <c r="T50">
        <v>51</v>
      </c>
      <c r="U50">
        <v>67</v>
      </c>
      <c r="V50">
        <v>67</v>
      </c>
      <c r="W50">
        <v>190</v>
      </c>
    </row>
    <row r="51" spans="1:23">
      <c r="A51" t="str">
        <f t="shared" si="0"/>
        <v>Italy</v>
      </c>
      <c r="B51">
        <v>15</v>
      </c>
      <c r="C51" t="s">
        <v>245</v>
      </c>
      <c r="D51">
        <v>151</v>
      </c>
      <c r="E51">
        <v>67</v>
      </c>
      <c r="F51">
        <v>201</v>
      </c>
      <c r="G51">
        <v>51</v>
      </c>
      <c r="H51">
        <v>101</v>
      </c>
      <c r="I51">
        <v>201</v>
      </c>
      <c r="J51">
        <v>51</v>
      </c>
      <c r="K51">
        <v>201</v>
      </c>
      <c r="L51">
        <v>251</v>
      </c>
      <c r="M51">
        <v>71</v>
      </c>
      <c r="N51">
        <v>151</v>
      </c>
      <c r="O51">
        <v>71</v>
      </c>
      <c r="P51">
        <v>101</v>
      </c>
      <c r="Q51">
        <v>101</v>
      </c>
      <c r="R51">
        <v>65</v>
      </c>
      <c r="S51">
        <v>51</v>
      </c>
      <c r="T51">
        <v>51</v>
      </c>
      <c r="U51">
        <v>101</v>
      </c>
      <c r="V51">
        <v>67</v>
      </c>
      <c r="W51">
        <v>190</v>
      </c>
    </row>
    <row r="52" spans="1:23">
      <c r="A52" t="str">
        <f t="shared" si="0"/>
        <v>Cyprus</v>
      </c>
      <c r="B52">
        <v>16</v>
      </c>
      <c r="C52" t="s">
        <v>246</v>
      </c>
      <c r="D52">
        <v>67</v>
      </c>
      <c r="E52">
        <v>151</v>
      </c>
      <c r="F52">
        <v>126</v>
      </c>
      <c r="G52">
        <v>151</v>
      </c>
      <c r="H52">
        <v>101</v>
      </c>
      <c r="I52">
        <v>101</v>
      </c>
      <c r="J52">
        <v>151</v>
      </c>
      <c r="K52">
        <v>101</v>
      </c>
      <c r="L52">
        <v>151</v>
      </c>
      <c r="M52">
        <v>101</v>
      </c>
      <c r="N52">
        <v>67</v>
      </c>
      <c r="O52">
        <v>171</v>
      </c>
      <c r="P52">
        <v>81</v>
      </c>
      <c r="Q52">
        <v>67</v>
      </c>
      <c r="R52">
        <v>150</v>
      </c>
      <c r="S52">
        <v>151</v>
      </c>
      <c r="T52">
        <v>126</v>
      </c>
      <c r="U52">
        <v>67</v>
      </c>
      <c r="V52">
        <v>101</v>
      </c>
      <c r="W52">
        <v>285</v>
      </c>
    </row>
    <row r="53" spans="1:23">
      <c r="A53" t="str">
        <f t="shared" si="0"/>
        <v>Israel</v>
      </c>
      <c r="B53">
        <v>17</v>
      </c>
      <c r="C53" t="s">
        <v>247</v>
      </c>
      <c r="D53">
        <v>126</v>
      </c>
      <c r="E53">
        <v>81</v>
      </c>
      <c r="F53">
        <v>201</v>
      </c>
      <c r="G53">
        <v>81</v>
      </c>
      <c r="H53">
        <v>101</v>
      </c>
      <c r="I53">
        <v>251</v>
      </c>
      <c r="J53">
        <v>67</v>
      </c>
      <c r="K53">
        <v>201</v>
      </c>
      <c r="L53">
        <v>151</v>
      </c>
      <c r="M53">
        <v>101</v>
      </c>
      <c r="N53">
        <v>151</v>
      </c>
      <c r="O53">
        <v>91</v>
      </c>
      <c r="P53">
        <v>101</v>
      </c>
      <c r="Q53">
        <v>101</v>
      </c>
      <c r="R53">
        <v>80</v>
      </c>
      <c r="S53">
        <v>81</v>
      </c>
      <c r="T53">
        <v>67</v>
      </c>
      <c r="U53">
        <v>67</v>
      </c>
      <c r="V53">
        <v>101</v>
      </c>
      <c r="W53">
        <v>352</v>
      </c>
    </row>
    <row r="54" spans="1:23">
      <c r="A54" t="str">
        <f t="shared" si="0"/>
        <v>Poland</v>
      </c>
      <c r="B54">
        <v>18</v>
      </c>
      <c r="C54" t="s">
        <v>248</v>
      </c>
      <c r="D54">
        <v>101</v>
      </c>
      <c r="E54">
        <v>126</v>
      </c>
      <c r="F54">
        <v>201</v>
      </c>
      <c r="G54">
        <v>126</v>
      </c>
      <c r="H54">
        <v>101</v>
      </c>
      <c r="I54">
        <v>251</v>
      </c>
      <c r="J54">
        <v>101</v>
      </c>
      <c r="K54">
        <v>251</v>
      </c>
      <c r="L54">
        <v>201</v>
      </c>
      <c r="M54">
        <v>201</v>
      </c>
      <c r="N54">
        <v>201</v>
      </c>
      <c r="O54">
        <v>151</v>
      </c>
      <c r="P54">
        <v>151</v>
      </c>
      <c r="Q54">
        <v>151</v>
      </c>
      <c r="R54">
        <v>100</v>
      </c>
      <c r="S54">
        <v>126</v>
      </c>
      <c r="T54">
        <v>101</v>
      </c>
      <c r="U54">
        <v>101</v>
      </c>
      <c r="V54">
        <v>101</v>
      </c>
      <c r="W54">
        <v>390</v>
      </c>
    </row>
    <row r="55" spans="1:23">
      <c r="A55" t="str">
        <f t="shared" si="0"/>
        <v>Lithuania</v>
      </c>
      <c r="B55">
        <v>19</v>
      </c>
      <c r="C55" t="s">
        <v>249</v>
      </c>
      <c r="D55">
        <v>151</v>
      </c>
      <c r="E55">
        <v>151</v>
      </c>
      <c r="F55">
        <v>201</v>
      </c>
      <c r="G55">
        <v>151</v>
      </c>
      <c r="H55">
        <v>101</v>
      </c>
      <c r="I55">
        <v>201</v>
      </c>
      <c r="J55">
        <v>151</v>
      </c>
      <c r="K55">
        <v>201</v>
      </c>
      <c r="L55">
        <v>81</v>
      </c>
      <c r="M55">
        <v>301</v>
      </c>
      <c r="N55">
        <v>151</v>
      </c>
      <c r="O55">
        <v>171</v>
      </c>
      <c r="P55">
        <v>101</v>
      </c>
      <c r="Q55">
        <v>151</v>
      </c>
      <c r="R55">
        <v>150</v>
      </c>
      <c r="S55">
        <v>151</v>
      </c>
      <c r="T55">
        <v>151</v>
      </c>
      <c r="U55">
        <v>101</v>
      </c>
      <c r="V55">
        <v>101</v>
      </c>
      <c r="W55">
        <v>703</v>
      </c>
    </row>
    <row r="56" spans="1:23">
      <c r="A56" t="str">
        <f t="shared" si="0"/>
        <v>Serbia</v>
      </c>
      <c r="B56">
        <v>20</v>
      </c>
      <c r="C56" t="s">
        <v>250</v>
      </c>
      <c r="D56">
        <v>501</v>
      </c>
      <c r="E56">
        <v>101</v>
      </c>
      <c r="F56">
        <v>201</v>
      </c>
      <c r="G56">
        <v>101</v>
      </c>
      <c r="H56">
        <v>101</v>
      </c>
      <c r="I56">
        <v>501</v>
      </c>
      <c r="J56">
        <v>67</v>
      </c>
      <c r="K56">
        <v>201</v>
      </c>
      <c r="L56">
        <v>501</v>
      </c>
      <c r="M56">
        <v>151</v>
      </c>
      <c r="N56">
        <v>151</v>
      </c>
      <c r="O56">
        <v>101</v>
      </c>
      <c r="P56">
        <v>126</v>
      </c>
      <c r="Q56">
        <v>151</v>
      </c>
      <c r="R56">
        <v>100</v>
      </c>
      <c r="S56">
        <v>101</v>
      </c>
      <c r="T56">
        <v>81</v>
      </c>
      <c r="U56">
        <v>101</v>
      </c>
      <c r="V56">
        <v>67</v>
      </c>
      <c r="W56">
        <v>428</v>
      </c>
    </row>
    <row r="57" spans="1:23">
      <c r="A57" t="str">
        <f t="shared" si="0"/>
        <v>Azerbaijan</v>
      </c>
      <c r="B57">
        <v>21</v>
      </c>
      <c r="C57" t="s">
        <v>251</v>
      </c>
      <c r="D57">
        <v>501</v>
      </c>
      <c r="E57">
        <v>201</v>
      </c>
      <c r="F57">
        <v>251</v>
      </c>
      <c r="G57">
        <v>101</v>
      </c>
      <c r="H57">
        <v>101</v>
      </c>
      <c r="I57">
        <v>501</v>
      </c>
      <c r="J57">
        <v>101</v>
      </c>
      <c r="K57">
        <v>251</v>
      </c>
      <c r="L57">
        <v>251</v>
      </c>
      <c r="M57">
        <v>151</v>
      </c>
      <c r="N57">
        <v>201</v>
      </c>
      <c r="O57">
        <v>226</v>
      </c>
      <c r="P57">
        <v>151</v>
      </c>
      <c r="Q57">
        <v>201</v>
      </c>
      <c r="R57">
        <v>200</v>
      </c>
      <c r="S57">
        <v>101</v>
      </c>
      <c r="T57">
        <v>201</v>
      </c>
      <c r="U57">
        <v>201</v>
      </c>
      <c r="V57">
        <v>101</v>
      </c>
      <c r="W57">
        <v>665</v>
      </c>
    </row>
    <row r="58" spans="1:23">
      <c r="A58" t="str">
        <f t="shared" si="0"/>
        <v>Hungary</v>
      </c>
      <c r="B58">
        <v>22</v>
      </c>
      <c r="C58" t="s">
        <v>252</v>
      </c>
      <c r="D58">
        <v>501</v>
      </c>
      <c r="E58">
        <v>201</v>
      </c>
      <c r="F58">
        <v>301</v>
      </c>
      <c r="G58">
        <v>151</v>
      </c>
      <c r="H58">
        <v>101</v>
      </c>
      <c r="I58">
        <v>501</v>
      </c>
      <c r="J58">
        <v>151</v>
      </c>
      <c r="K58">
        <v>201</v>
      </c>
      <c r="L58">
        <v>501</v>
      </c>
      <c r="M58">
        <v>201</v>
      </c>
      <c r="N58">
        <v>301</v>
      </c>
      <c r="O58">
        <v>226</v>
      </c>
      <c r="P58">
        <v>201</v>
      </c>
      <c r="Q58">
        <v>201</v>
      </c>
      <c r="R58">
        <v>200</v>
      </c>
      <c r="S58">
        <v>151</v>
      </c>
      <c r="T58">
        <v>151</v>
      </c>
      <c r="U58">
        <v>201</v>
      </c>
      <c r="V58">
        <v>101</v>
      </c>
      <c r="W58">
        <v>950</v>
      </c>
    </row>
    <row r="59" spans="1:23">
      <c r="A59" t="str">
        <f t="shared" si="0"/>
        <v>Croatia</v>
      </c>
      <c r="B59">
        <v>23</v>
      </c>
      <c r="C59" t="s">
        <v>253</v>
      </c>
      <c r="D59">
        <v>501</v>
      </c>
      <c r="E59">
        <v>201</v>
      </c>
      <c r="F59">
        <v>251</v>
      </c>
      <c r="G59">
        <v>201</v>
      </c>
      <c r="H59">
        <v>101</v>
      </c>
      <c r="I59">
        <v>501</v>
      </c>
      <c r="J59">
        <v>201</v>
      </c>
      <c r="K59">
        <v>201</v>
      </c>
      <c r="L59">
        <v>501</v>
      </c>
      <c r="M59">
        <v>151</v>
      </c>
      <c r="N59">
        <v>301</v>
      </c>
      <c r="O59">
        <v>206</v>
      </c>
      <c r="P59">
        <v>251</v>
      </c>
      <c r="Q59">
        <v>251</v>
      </c>
      <c r="R59">
        <v>200</v>
      </c>
      <c r="S59">
        <v>201</v>
      </c>
      <c r="T59">
        <v>201</v>
      </c>
      <c r="U59">
        <v>151</v>
      </c>
      <c r="V59">
        <v>101</v>
      </c>
      <c r="W59">
        <v>798</v>
      </c>
    </row>
    <row r="60" spans="1:23">
      <c r="A60" t="str">
        <f t="shared" si="0"/>
        <v>Georgia</v>
      </c>
      <c r="B60">
        <v>24</v>
      </c>
      <c r="C60" t="s">
        <v>254</v>
      </c>
      <c r="D60">
        <v>251</v>
      </c>
      <c r="E60">
        <v>251</v>
      </c>
      <c r="F60">
        <v>301</v>
      </c>
      <c r="G60">
        <v>251</v>
      </c>
      <c r="H60">
        <v>101</v>
      </c>
      <c r="I60">
        <v>501</v>
      </c>
      <c r="J60">
        <v>201</v>
      </c>
      <c r="K60">
        <v>201</v>
      </c>
      <c r="L60">
        <v>301</v>
      </c>
      <c r="M60">
        <v>301</v>
      </c>
      <c r="N60">
        <v>201</v>
      </c>
      <c r="O60">
        <v>251</v>
      </c>
      <c r="P60">
        <v>251</v>
      </c>
      <c r="Q60">
        <v>201</v>
      </c>
      <c r="R60">
        <v>225</v>
      </c>
      <c r="S60">
        <v>251</v>
      </c>
      <c r="T60">
        <v>201</v>
      </c>
      <c r="U60">
        <v>201</v>
      </c>
      <c r="V60">
        <v>301</v>
      </c>
      <c r="W60">
        <v>950</v>
      </c>
    </row>
    <row r="61" spans="1:23">
      <c r="A61" t="str">
        <f t="shared" si="0"/>
        <v>Czech Republic</v>
      </c>
      <c r="B61">
        <v>25</v>
      </c>
      <c r="C61" t="s">
        <v>255</v>
      </c>
      <c r="D61">
        <v>501</v>
      </c>
      <c r="E61">
        <v>201</v>
      </c>
      <c r="F61">
        <v>301</v>
      </c>
      <c r="G61">
        <v>201</v>
      </c>
      <c r="H61">
        <v>101</v>
      </c>
      <c r="I61">
        <v>501</v>
      </c>
      <c r="J61">
        <v>201</v>
      </c>
      <c r="K61">
        <v>251</v>
      </c>
      <c r="L61">
        <v>501</v>
      </c>
      <c r="M61">
        <v>301</v>
      </c>
      <c r="N61">
        <v>301</v>
      </c>
      <c r="O61">
        <v>226</v>
      </c>
      <c r="P61">
        <v>301</v>
      </c>
      <c r="Q61">
        <v>251</v>
      </c>
      <c r="R61">
        <v>200</v>
      </c>
      <c r="S61">
        <v>201</v>
      </c>
      <c r="T61">
        <v>201</v>
      </c>
      <c r="U61">
        <v>201</v>
      </c>
      <c r="V61">
        <v>101</v>
      </c>
      <c r="W61">
        <v>950</v>
      </c>
    </row>
    <row r="62" spans="1:23">
      <c r="A62" t="str">
        <f t="shared" si="0"/>
        <v>Germany</v>
      </c>
      <c r="B62">
        <v>26</v>
      </c>
      <c r="C62" t="s">
        <v>256</v>
      </c>
      <c r="D62">
        <v>501</v>
      </c>
      <c r="E62">
        <v>251</v>
      </c>
      <c r="F62">
        <v>251</v>
      </c>
      <c r="G62">
        <v>301</v>
      </c>
      <c r="H62">
        <v>101</v>
      </c>
      <c r="I62">
        <v>501</v>
      </c>
      <c r="J62">
        <v>201</v>
      </c>
      <c r="K62">
        <v>501</v>
      </c>
      <c r="L62">
        <v>201</v>
      </c>
      <c r="M62">
        <v>301</v>
      </c>
      <c r="N62">
        <v>251</v>
      </c>
      <c r="O62">
        <v>271</v>
      </c>
      <c r="P62">
        <v>301</v>
      </c>
      <c r="Q62">
        <v>251</v>
      </c>
      <c r="R62">
        <v>230</v>
      </c>
      <c r="S62">
        <v>301</v>
      </c>
      <c r="T62">
        <v>151</v>
      </c>
      <c r="U62">
        <v>201</v>
      </c>
      <c r="V62">
        <v>101</v>
      </c>
      <c r="W62">
        <v>504</v>
      </c>
    </row>
  </sheetData>
  <mergeCells count="9">
    <mergeCell ref="Q2:Q3"/>
    <mergeCell ref="T2:T3"/>
    <mergeCell ref="B30:C31"/>
    <mergeCell ref="C2:C3"/>
    <mergeCell ref="E2:E3"/>
    <mergeCell ref="H2:H3"/>
    <mergeCell ref="J2:J3"/>
    <mergeCell ref="M2:M3"/>
    <mergeCell ref="P2:P3"/>
  </mergeCells>
  <hyperlinks>
    <hyperlink ref="C29" r:id="rId1" tooltip="Eurovision 2016 Germany: Jamie-Lee Kriewitz - &quot;Ghost&quot;" display="https://eurovisionworld.com/eurovision/2016/germany" xr:uid="{00000000-0004-0000-0700-000000000000}"/>
    <hyperlink ref="C28" r:id="rId2" tooltip="Eurovision 2016 Czech Republic: Gabriela Gunčíková - &quot;I Stand&quot;" display="https://eurovisionworld.com/eurovision/2016/czech-republic" xr:uid="{00000000-0004-0000-0700-000001000000}"/>
    <hyperlink ref="C27" r:id="rId3" tooltip="Eurovision 2016 Georgia: Nika Kocharov &amp; Young Georgian Lolitaz - &quot;Midnight Gold&quot;" display="https://eurovisionworld.com/eurovision/2016/georgia" xr:uid="{00000000-0004-0000-0700-000002000000}"/>
    <hyperlink ref="C26" r:id="rId4" tooltip="Eurovision 2016 Croatia: Nina Kraljić - &quot;Lighthouse&quot;" display="https://eurovisionworld.com/eurovision/2016/croatia" xr:uid="{00000000-0004-0000-0700-000003000000}"/>
    <hyperlink ref="C25" r:id="rId5" tooltip="Eurovision 2016 Hungary: Freddie - &quot;Pioneer&quot;" display="https://eurovisionworld.com/eurovision/2016/hungary" xr:uid="{00000000-0004-0000-0700-000004000000}"/>
    <hyperlink ref="C24" r:id="rId6" tooltip="Eurovision 2016 Azerbaijan: Samra - &quot;Miracle&quot;" display="https://eurovisionworld.com/eurovision/2016/azerbaijan" xr:uid="{00000000-0004-0000-0700-000005000000}"/>
    <hyperlink ref="C23" r:id="rId7" tooltip="Eurovision 2016 Serbia: Sanja Vučić - &quot;Goodbye (Shelter)&quot;" display="https://eurovisionworld.com/eurovision/2016/serbia" xr:uid="{00000000-0004-0000-0700-000006000000}"/>
    <hyperlink ref="C22" r:id="rId8" tooltip="Eurovision 2016 Lithuania: Donny Montell - &quot;I've Been Waiting for This Night&quot;" display="https://eurovisionworld.com/eurovision/2016/lithuania" xr:uid="{00000000-0004-0000-0700-000007000000}"/>
    <hyperlink ref="C21" r:id="rId9" tooltip="Eurovision 2016 Poland: Michał Szpak - &quot;Color of Your Life&quot;" display="https://eurovisionworld.com/eurovision/2016/poland" xr:uid="{00000000-0004-0000-0700-000008000000}"/>
    <hyperlink ref="C20" r:id="rId10" tooltip="Eurovision 2016 Israel: Hovi Star - &quot;Made of Stars&quot;" display="https://eurovisionworld.com/eurovision/2016/israel" xr:uid="{00000000-0004-0000-0700-000009000000}"/>
    <hyperlink ref="C19" r:id="rId11" tooltip="Eurovision 2016 Cyprus: Minus One - &quot;Alter Ego&quot;" display="https://eurovisionworld.com/eurovision/2016/cyprus" xr:uid="{00000000-0004-0000-0700-00000A000000}"/>
    <hyperlink ref="C18" r:id="rId12" tooltip="Eurovision 2016 Italy: Francesca Michielin - &quot;No Degree of Separation&quot;" display="https://eurovisionworld.com/eurovision/2016/italy" xr:uid="{00000000-0004-0000-0700-00000B000000}"/>
    <hyperlink ref="C17" r:id="rId13" tooltip="Eurovision 2016 Belgium: Laura Tesoro - &quot;What's the Pressure&quot;" display="https://eurovisionworld.com/eurovision/2016/belgium" xr:uid="{00000000-0004-0000-0700-00000C000000}"/>
    <hyperlink ref="C16" r:id="rId14" tooltip="Eurovision 2016 Latvia: Justs - &quot;Heartbeat&quot;" display="https://eurovisionworld.com/eurovision/2016/latvia" xr:uid="{00000000-0004-0000-0700-00000D000000}"/>
    <hyperlink ref="C15" r:id="rId15" tooltip="Eurovision 2016 Austria: Zoë - &quot;Loin d'ici&quot;" display="https://eurovisionworld.com/eurovision/2016/austria" xr:uid="{00000000-0004-0000-0700-00000E000000}"/>
    <hyperlink ref="C14" r:id="rId16" tooltip="Eurovision 2016 Netherlands: Douwe Bob - &quot;Slow Down&quot;" display="https://eurovisionworld.com/eurovision/2016/netherlands" xr:uid="{00000000-0004-0000-0700-00000F000000}"/>
    <hyperlink ref="C13" r:id="rId17" tooltip="Eurovision 2016 Spain: Barei - &quot;Say Yay!&quot;" display="https://eurovisionworld.com/eurovision/2016/spain" xr:uid="{00000000-0004-0000-0700-000010000000}"/>
    <hyperlink ref="C12" r:id="rId18" tooltip="Eurovision 2016 Bulgaria: Poli Genova - &quot;If Love Was a Crime&quot;" display="https://eurovisionworld.com/eurovision/2016/bulgaria" xr:uid="{00000000-0004-0000-0700-000011000000}"/>
    <hyperlink ref="C11" r:id="rId19" tooltip="Eurovision 2016 United Kingdom: Joe &amp; Jake - &quot;You're Not Alone&quot;" display="https://eurovisionworld.com/eurovision/2016/united-kingdom" xr:uid="{00000000-0004-0000-0700-000012000000}"/>
    <hyperlink ref="C10" r:id="rId20" tooltip="Eurovision 2016 Malta: Ira Losco - &quot;Walk on Water&quot;" display="https://eurovisionworld.com/eurovision/2016/malta" xr:uid="{00000000-0004-0000-0700-000013000000}"/>
    <hyperlink ref="C9" r:id="rId21" tooltip="Eurovision 2016 Armenia: Iveta Mukuchyan - &quot;LoveWave&quot;" display="https://eurovisionworld.com/eurovision/2016/armenia" xr:uid="{00000000-0004-0000-0700-000014000000}"/>
    <hyperlink ref="C8" r:id="rId22" tooltip="Eurovision 2016 France: Amir - &quot;J'ai Cherché&quot;" display="https://eurovisionworld.com/eurovision/2016/france" xr:uid="{00000000-0004-0000-0700-000015000000}"/>
    <hyperlink ref="C7" r:id="rId23" tooltip="Eurovision 2016 Sweden: Frans - &quot;If I Were Sorry&quot;" display="https://eurovisionworld.com/eurovision/2016/sweden" xr:uid="{00000000-0004-0000-0700-000016000000}"/>
    <hyperlink ref="C6" r:id="rId24" tooltip="Eurovision 2016 Ukraine: Jamala - &quot;1944&quot;" display="https://eurovisionworld.com/eurovision/2016/ukraine" xr:uid="{00000000-0004-0000-0700-000017000000}"/>
    <hyperlink ref="C5" r:id="rId25" tooltip="Eurovision 2016 Australia: Dami Im - &quot;Sound of Silence&quot;" display="https://eurovisionworld.com/eurovision/2016/australia" xr:uid="{00000000-0004-0000-0700-000018000000}"/>
    <hyperlink ref="C4" r:id="rId26" tooltip="Eurovision 2016 Russia: Sergey Lazarev - &quot;You Are the Only One&quot;" display="https://eurovisionworld.com/eurovision/2016/russia" xr:uid="{00000000-0004-0000-0700-000019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X93"/>
  <sheetViews>
    <sheetView topLeftCell="A39" workbookViewId="0">
      <selection activeCell="A40" sqref="A40:A66"/>
    </sheetView>
  </sheetViews>
  <sheetFormatPr defaultRowHeight="13.2"/>
  <sheetData>
    <row r="3" spans="2:22">
      <c r="B3" s="68" t="s">
        <v>39</v>
      </c>
      <c r="C3" s="68" t="s">
        <v>44</v>
      </c>
      <c r="D3" s="42" t="s">
        <v>40</v>
      </c>
      <c r="E3" s="42" t="s">
        <v>42</v>
      </c>
      <c r="F3" s="42" t="s">
        <v>52</v>
      </c>
      <c r="G3" s="68" t="s">
        <v>48</v>
      </c>
      <c r="H3" s="40" t="s">
        <v>263</v>
      </c>
      <c r="I3" s="40" t="s">
        <v>52</v>
      </c>
      <c r="J3" s="40" t="s">
        <v>58</v>
      </c>
      <c r="K3" s="66" t="s">
        <v>57</v>
      </c>
      <c r="L3" s="40" t="s">
        <v>227</v>
      </c>
      <c r="M3" s="66" t="s">
        <v>228</v>
      </c>
      <c r="N3" s="40" t="s">
        <v>164</v>
      </c>
      <c r="O3" s="40" t="s">
        <v>229</v>
      </c>
      <c r="P3" s="40" t="s">
        <v>167</v>
      </c>
      <c r="Q3" s="40" t="s">
        <v>221</v>
      </c>
      <c r="R3" s="66" t="s">
        <v>54</v>
      </c>
      <c r="S3" s="40" t="s">
        <v>265</v>
      </c>
      <c r="T3" s="42" t="s">
        <v>59</v>
      </c>
    </row>
    <row r="4" spans="2:22">
      <c r="B4" s="68"/>
      <c r="C4" s="68"/>
      <c r="D4" s="42" t="s">
        <v>41</v>
      </c>
      <c r="E4" s="42" t="s">
        <v>43</v>
      </c>
      <c r="F4" s="42" t="s">
        <v>53</v>
      </c>
      <c r="G4" s="68"/>
      <c r="H4" s="40" t="s">
        <v>264</v>
      </c>
      <c r="I4" s="40" t="s">
        <v>226</v>
      </c>
      <c r="J4" s="40" t="s">
        <v>52</v>
      </c>
      <c r="K4" s="66"/>
      <c r="L4" s="40" t="s">
        <v>52</v>
      </c>
      <c r="M4" s="66"/>
      <c r="N4" s="40" t="s">
        <v>52</v>
      </c>
      <c r="O4" s="40" t="s">
        <v>230</v>
      </c>
      <c r="P4" s="40" t="s">
        <v>168</v>
      </c>
      <c r="Q4" s="40" t="s">
        <v>222</v>
      </c>
      <c r="R4" s="66"/>
      <c r="S4" s="40" t="s">
        <v>266</v>
      </c>
      <c r="T4" s="42" t="s">
        <v>60</v>
      </c>
    </row>
    <row r="5" spans="2:22">
      <c r="B5" s="29">
        <v>1</v>
      </c>
      <c r="C5" s="31" t="s">
        <v>267</v>
      </c>
      <c r="D5" s="32">
        <v>2.1</v>
      </c>
      <c r="E5" s="32">
        <v>2</v>
      </c>
      <c r="F5" s="32">
        <v>2.25</v>
      </c>
      <c r="G5" s="32">
        <v>2.1</v>
      </c>
      <c r="H5" s="32">
        <v>2</v>
      </c>
      <c r="I5" s="32">
        <v>2.1</v>
      </c>
      <c r="J5" s="34">
        <v>2.38</v>
      </c>
      <c r="K5" s="34">
        <v>2.1</v>
      </c>
      <c r="L5" s="34">
        <v>2.1</v>
      </c>
      <c r="M5" s="34">
        <v>2.1</v>
      </c>
      <c r="N5" s="34">
        <v>2.1</v>
      </c>
      <c r="O5" s="34">
        <v>2.25</v>
      </c>
      <c r="P5" s="34">
        <v>2</v>
      </c>
      <c r="Q5" s="34">
        <v>2.25</v>
      </c>
      <c r="R5" s="34">
        <v>2</v>
      </c>
      <c r="S5" s="34">
        <v>2.25</v>
      </c>
      <c r="T5" s="34">
        <v>1</v>
      </c>
      <c r="U5" s="34">
        <v>2.21</v>
      </c>
      <c r="V5" s="33">
        <v>2.2000000000000002</v>
      </c>
    </row>
    <row r="6" spans="2:22">
      <c r="B6" s="29">
        <v>2</v>
      </c>
      <c r="C6" s="31" t="s">
        <v>268</v>
      </c>
      <c r="D6" s="33">
        <v>3.75</v>
      </c>
      <c r="E6" s="33">
        <v>4.5</v>
      </c>
      <c r="F6" s="33">
        <v>3.75</v>
      </c>
      <c r="G6" s="33">
        <v>4</v>
      </c>
      <c r="H6" s="33">
        <v>4.5</v>
      </c>
      <c r="I6" s="33">
        <v>4</v>
      </c>
      <c r="J6" s="35">
        <v>4</v>
      </c>
      <c r="K6" s="35">
        <v>4</v>
      </c>
      <c r="L6" s="35">
        <v>3.75</v>
      </c>
      <c r="M6" s="35">
        <v>4.5</v>
      </c>
      <c r="N6" s="35">
        <v>4</v>
      </c>
      <c r="O6" s="35">
        <v>3.5</v>
      </c>
      <c r="P6" s="35">
        <v>4</v>
      </c>
      <c r="Q6" s="35">
        <v>4</v>
      </c>
      <c r="R6" s="35">
        <v>4</v>
      </c>
      <c r="S6" s="35">
        <v>3.5</v>
      </c>
      <c r="T6" s="35">
        <v>4.75</v>
      </c>
      <c r="U6" s="35">
        <v>5.16</v>
      </c>
      <c r="V6" s="33">
        <v>4.99</v>
      </c>
    </row>
    <row r="7" spans="2:22">
      <c r="B7" s="29">
        <v>3</v>
      </c>
      <c r="C7" s="31" t="s">
        <v>269</v>
      </c>
      <c r="D7" s="33">
        <v>5</v>
      </c>
      <c r="E7" s="33">
        <v>6</v>
      </c>
      <c r="F7" s="33">
        <v>5</v>
      </c>
      <c r="G7" s="33">
        <v>6</v>
      </c>
      <c r="H7" s="33">
        <v>6.5</v>
      </c>
      <c r="I7" s="33">
        <v>4.5</v>
      </c>
      <c r="J7" s="35">
        <v>5</v>
      </c>
      <c r="K7" s="35">
        <v>6</v>
      </c>
      <c r="L7" s="35">
        <v>5.5</v>
      </c>
      <c r="M7" s="35">
        <v>5.5</v>
      </c>
      <c r="N7" s="35">
        <v>5.5</v>
      </c>
      <c r="O7" s="35">
        <v>5</v>
      </c>
      <c r="P7" s="35">
        <v>5</v>
      </c>
      <c r="Q7" s="35">
        <v>4.25</v>
      </c>
      <c r="R7" s="35">
        <v>5.5</v>
      </c>
      <c r="S7" s="35">
        <v>4.5</v>
      </c>
      <c r="T7" s="35">
        <v>5</v>
      </c>
      <c r="U7" s="35">
        <v>6.74</v>
      </c>
      <c r="V7" s="33">
        <v>6.51</v>
      </c>
    </row>
    <row r="8" spans="2:22">
      <c r="B8" s="29">
        <v>4</v>
      </c>
      <c r="C8" s="31" t="s">
        <v>270</v>
      </c>
      <c r="D8" s="33">
        <v>11</v>
      </c>
      <c r="E8" s="33">
        <v>12</v>
      </c>
      <c r="F8" s="33">
        <v>12</v>
      </c>
      <c r="G8" s="33">
        <v>8</v>
      </c>
      <c r="H8" s="33">
        <v>13</v>
      </c>
      <c r="I8" s="33">
        <v>8</v>
      </c>
      <c r="J8" s="35">
        <v>9</v>
      </c>
      <c r="K8" s="35">
        <v>12</v>
      </c>
      <c r="L8" s="35">
        <v>10</v>
      </c>
      <c r="M8" s="35">
        <v>9</v>
      </c>
      <c r="N8" s="35">
        <v>10</v>
      </c>
      <c r="O8" s="35">
        <v>7.5</v>
      </c>
      <c r="P8" s="35">
        <v>11</v>
      </c>
      <c r="Q8" s="35">
        <v>7</v>
      </c>
      <c r="R8" s="35">
        <v>9</v>
      </c>
      <c r="S8" s="35">
        <v>5</v>
      </c>
      <c r="T8" s="35">
        <v>15</v>
      </c>
      <c r="U8" s="35">
        <v>18</v>
      </c>
      <c r="V8" s="33">
        <v>18</v>
      </c>
    </row>
    <row r="9" spans="2:22">
      <c r="B9" s="29">
        <v>5</v>
      </c>
      <c r="C9" s="31" t="s">
        <v>271</v>
      </c>
      <c r="D9" s="33">
        <v>11</v>
      </c>
      <c r="E9" s="33">
        <v>12</v>
      </c>
      <c r="F9" s="33">
        <v>11</v>
      </c>
      <c r="G9" s="33">
        <v>11</v>
      </c>
      <c r="H9" s="33">
        <v>13</v>
      </c>
      <c r="I9" s="33">
        <v>11</v>
      </c>
      <c r="J9" s="35">
        <v>9</v>
      </c>
      <c r="K9" s="35">
        <v>13</v>
      </c>
      <c r="L9" s="35">
        <v>11</v>
      </c>
      <c r="M9" s="35">
        <v>10</v>
      </c>
      <c r="N9" s="35">
        <v>10</v>
      </c>
      <c r="O9" s="35">
        <v>10</v>
      </c>
      <c r="P9" s="35">
        <v>11</v>
      </c>
      <c r="Q9" s="35">
        <v>9</v>
      </c>
      <c r="R9" s="35">
        <v>10</v>
      </c>
      <c r="S9" s="35">
        <v>9</v>
      </c>
      <c r="T9" s="35">
        <v>13</v>
      </c>
      <c r="U9" s="35">
        <v>16</v>
      </c>
      <c r="V9" s="33">
        <v>17</v>
      </c>
    </row>
    <row r="10" spans="2:22">
      <c r="B10" s="29">
        <v>6</v>
      </c>
      <c r="C10" s="31" t="s">
        <v>272</v>
      </c>
      <c r="D10" s="33">
        <v>19</v>
      </c>
      <c r="E10" s="33">
        <v>24</v>
      </c>
      <c r="F10" s="33">
        <v>23</v>
      </c>
      <c r="G10" s="33">
        <v>17</v>
      </c>
      <c r="H10" s="33">
        <v>26</v>
      </c>
      <c r="I10" s="33">
        <v>26</v>
      </c>
      <c r="J10" s="35">
        <v>34</v>
      </c>
      <c r="K10" s="35">
        <v>19</v>
      </c>
      <c r="L10" s="35">
        <v>21</v>
      </c>
      <c r="M10" s="35">
        <v>21</v>
      </c>
      <c r="N10" s="35">
        <v>21</v>
      </c>
      <c r="O10" s="35">
        <v>29</v>
      </c>
      <c r="P10" s="35">
        <v>21</v>
      </c>
      <c r="Q10" s="35">
        <v>23</v>
      </c>
      <c r="R10" s="35">
        <v>17</v>
      </c>
      <c r="S10" s="35">
        <v>15</v>
      </c>
      <c r="T10" s="35">
        <v>21</v>
      </c>
      <c r="U10" s="35">
        <v>27</v>
      </c>
      <c r="V10" s="33">
        <v>27</v>
      </c>
    </row>
    <row r="11" spans="2:22">
      <c r="B11" s="29">
        <v>7</v>
      </c>
      <c r="C11" s="31" t="s">
        <v>273</v>
      </c>
      <c r="D11" s="33">
        <v>34</v>
      </c>
      <c r="E11" s="33">
        <v>30</v>
      </c>
      <c r="F11" s="33">
        <v>26</v>
      </c>
      <c r="G11" s="33">
        <v>26</v>
      </c>
      <c r="H11" s="33">
        <v>41</v>
      </c>
      <c r="I11" s="33">
        <v>34</v>
      </c>
      <c r="J11" s="35">
        <v>41</v>
      </c>
      <c r="K11" s="35">
        <v>34</v>
      </c>
      <c r="L11" s="35">
        <v>34</v>
      </c>
      <c r="M11" s="35">
        <v>26</v>
      </c>
      <c r="N11" s="35">
        <v>29</v>
      </c>
      <c r="O11" s="35">
        <v>29</v>
      </c>
      <c r="P11" s="35">
        <v>34</v>
      </c>
      <c r="Q11" s="35">
        <v>29</v>
      </c>
      <c r="R11" s="35">
        <v>26</v>
      </c>
      <c r="S11" s="35">
        <v>21</v>
      </c>
      <c r="T11" s="35">
        <v>26</v>
      </c>
      <c r="U11" s="35">
        <v>51</v>
      </c>
      <c r="V11" s="33">
        <v>52</v>
      </c>
    </row>
    <row r="12" spans="2:22">
      <c r="B12" s="29">
        <v>8</v>
      </c>
      <c r="C12" s="31" t="s">
        <v>274</v>
      </c>
      <c r="D12" s="33">
        <v>34</v>
      </c>
      <c r="E12" s="33">
        <v>30</v>
      </c>
      <c r="F12" s="33">
        <v>34</v>
      </c>
      <c r="G12" s="33">
        <v>41</v>
      </c>
      <c r="H12" s="33">
        <v>51</v>
      </c>
      <c r="I12" s="33">
        <v>34</v>
      </c>
      <c r="J12" s="35">
        <v>41</v>
      </c>
      <c r="K12" s="35">
        <v>41</v>
      </c>
      <c r="L12" s="35">
        <v>41</v>
      </c>
      <c r="M12" s="35">
        <v>41</v>
      </c>
      <c r="N12" s="35">
        <v>41</v>
      </c>
      <c r="O12" s="35">
        <v>26</v>
      </c>
      <c r="P12" s="35">
        <v>41</v>
      </c>
      <c r="Q12" s="35">
        <v>29</v>
      </c>
      <c r="R12" s="35">
        <v>29</v>
      </c>
      <c r="S12" s="35">
        <v>34</v>
      </c>
      <c r="T12" s="29"/>
      <c r="U12" s="35">
        <v>70</v>
      </c>
      <c r="V12" s="33">
        <v>62</v>
      </c>
    </row>
    <row r="13" spans="2:22">
      <c r="B13" s="29">
        <v>9</v>
      </c>
      <c r="C13" s="31" t="s">
        <v>275</v>
      </c>
      <c r="D13" s="33">
        <v>41</v>
      </c>
      <c r="E13" s="33">
        <v>51</v>
      </c>
      <c r="F13" s="33">
        <v>41</v>
      </c>
      <c r="G13" s="33">
        <v>51</v>
      </c>
      <c r="H13" s="33">
        <v>67</v>
      </c>
      <c r="I13" s="33">
        <v>34</v>
      </c>
      <c r="J13" s="35">
        <v>34</v>
      </c>
      <c r="K13" s="35">
        <v>41</v>
      </c>
      <c r="L13" s="35">
        <v>41</v>
      </c>
      <c r="M13" s="35">
        <v>51</v>
      </c>
      <c r="N13" s="35">
        <v>34</v>
      </c>
      <c r="O13" s="35">
        <v>51</v>
      </c>
      <c r="P13" s="35">
        <v>41</v>
      </c>
      <c r="Q13" s="35">
        <v>34</v>
      </c>
      <c r="R13" s="35">
        <v>41</v>
      </c>
      <c r="S13" s="35">
        <v>34</v>
      </c>
      <c r="T13" s="29"/>
      <c r="U13" s="35">
        <v>150</v>
      </c>
      <c r="V13" s="33">
        <v>143</v>
      </c>
    </row>
    <row r="14" spans="2:22">
      <c r="B14" s="29">
        <v>10</v>
      </c>
      <c r="C14" s="31" t="s">
        <v>276</v>
      </c>
      <c r="D14" s="33">
        <v>67</v>
      </c>
      <c r="E14" s="33">
        <v>51</v>
      </c>
      <c r="F14" s="33">
        <v>81</v>
      </c>
      <c r="G14" s="33">
        <v>29</v>
      </c>
      <c r="H14" s="33">
        <v>67</v>
      </c>
      <c r="I14" s="33">
        <v>51</v>
      </c>
      <c r="J14" s="35">
        <v>67</v>
      </c>
      <c r="K14" s="35">
        <v>46</v>
      </c>
      <c r="L14" s="35">
        <v>67</v>
      </c>
      <c r="M14" s="35">
        <v>41</v>
      </c>
      <c r="N14" s="35">
        <v>51</v>
      </c>
      <c r="O14" s="35">
        <v>51</v>
      </c>
      <c r="P14" s="35">
        <v>67</v>
      </c>
      <c r="Q14" s="35">
        <v>51</v>
      </c>
      <c r="R14" s="35">
        <v>41</v>
      </c>
      <c r="S14" s="35">
        <v>41</v>
      </c>
      <c r="T14" s="35">
        <v>34</v>
      </c>
      <c r="U14" s="29"/>
      <c r="V14" s="33">
        <v>133</v>
      </c>
    </row>
    <row r="15" spans="2:22">
      <c r="B15" s="29">
        <v>11</v>
      </c>
      <c r="C15" s="31" t="s">
        <v>277</v>
      </c>
      <c r="D15" s="33">
        <v>67</v>
      </c>
      <c r="E15" s="33">
        <v>34</v>
      </c>
      <c r="F15" s="33">
        <v>41</v>
      </c>
      <c r="G15" s="33">
        <v>67</v>
      </c>
      <c r="H15" s="33">
        <v>67</v>
      </c>
      <c r="I15" s="33">
        <v>51</v>
      </c>
      <c r="J15" s="35">
        <v>67</v>
      </c>
      <c r="K15" s="35">
        <v>67</v>
      </c>
      <c r="L15" s="35">
        <v>51</v>
      </c>
      <c r="M15" s="35">
        <v>67</v>
      </c>
      <c r="N15" s="35">
        <v>67</v>
      </c>
      <c r="O15" s="35">
        <v>34</v>
      </c>
      <c r="P15" s="35">
        <v>41</v>
      </c>
      <c r="Q15" s="35">
        <v>51</v>
      </c>
      <c r="R15" s="35">
        <v>51</v>
      </c>
      <c r="S15" s="35">
        <v>41</v>
      </c>
      <c r="T15" s="35">
        <v>51</v>
      </c>
      <c r="U15" s="35">
        <v>100</v>
      </c>
      <c r="V15" s="33">
        <v>105</v>
      </c>
    </row>
    <row r="16" spans="2:22">
      <c r="B16" s="29">
        <v>12</v>
      </c>
      <c r="C16" s="31" t="s">
        <v>278</v>
      </c>
      <c r="D16" s="33">
        <v>81</v>
      </c>
      <c r="E16" s="33">
        <v>34</v>
      </c>
      <c r="F16" s="33">
        <v>51</v>
      </c>
      <c r="G16" s="33">
        <v>81</v>
      </c>
      <c r="H16" s="33">
        <v>67</v>
      </c>
      <c r="I16" s="33">
        <v>67</v>
      </c>
      <c r="J16" s="35">
        <v>81</v>
      </c>
      <c r="K16" s="35">
        <v>67</v>
      </c>
      <c r="L16" s="35">
        <v>81</v>
      </c>
      <c r="M16" s="35">
        <v>67</v>
      </c>
      <c r="N16" s="35">
        <v>67</v>
      </c>
      <c r="O16" s="35">
        <v>34</v>
      </c>
      <c r="P16" s="35">
        <v>67</v>
      </c>
      <c r="Q16" s="35">
        <v>51</v>
      </c>
      <c r="R16" s="35">
        <v>81</v>
      </c>
      <c r="S16" s="35">
        <v>51</v>
      </c>
      <c r="T16" s="35">
        <v>51</v>
      </c>
      <c r="U16" s="29"/>
      <c r="V16" s="33">
        <v>181</v>
      </c>
    </row>
    <row r="17" spans="2:22">
      <c r="B17" s="29">
        <v>13</v>
      </c>
      <c r="C17" s="31" t="s">
        <v>279</v>
      </c>
      <c r="D17" s="33">
        <v>81</v>
      </c>
      <c r="E17" s="33">
        <v>51</v>
      </c>
      <c r="F17" s="33">
        <v>67</v>
      </c>
      <c r="G17" s="33">
        <v>81</v>
      </c>
      <c r="H17" s="33">
        <v>67</v>
      </c>
      <c r="I17" s="33">
        <v>67</v>
      </c>
      <c r="J17" s="35">
        <v>81</v>
      </c>
      <c r="K17" s="35">
        <v>67</v>
      </c>
      <c r="L17" s="35">
        <v>67</v>
      </c>
      <c r="M17" s="35">
        <v>81</v>
      </c>
      <c r="N17" s="35">
        <v>81</v>
      </c>
      <c r="O17" s="35">
        <v>51</v>
      </c>
      <c r="P17" s="35">
        <v>67</v>
      </c>
      <c r="Q17" s="35">
        <v>51</v>
      </c>
      <c r="R17" s="35">
        <v>67</v>
      </c>
      <c r="S17" s="35">
        <v>51</v>
      </c>
      <c r="T17" s="35">
        <v>67</v>
      </c>
      <c r="U17" s="35">
        <v>199</v>
      </c>
      <c r="V17" s="33">
        <v>200</v>
      </c>
    </row>
    <row r="18" spans="2:22">
      <c r="B18" s="29">
        <v>14</v>
      </c>
      <c r="C18" s="31" t="s">
        <v>280</v>
      </c>
      <c r="D18" s="33">
        <v>101</v>
      </c>
      <c r="E18" s="33">
        <v>81</v>
      </c>
      <c r="F18" s="33">
        <v>67</v>
      </c>
      <c r="G18" s="33">
        <v>81</v>
      </c>
      <c r="H18" s="33">
        <v>101</v>
      </c>
      <c r="I18" s="33">
        <v>81</v>
      </c>
      <c r="J18" s="35">
        <v>151</v>
      </c>
      <c r="K18" s="35">
        <v>101</v>
      </c>
      <c r="L18" s="35">
        <v>101</v>
      </c>
      <c r="M18" s="35">
        <v>101</v>
      </c>
      <c r="N18" s="35">
        <v>81</v>
      </c>
      <c r="O18" s="35">
        <v>81</v>
      </c>
      <c r="P18" s="35">
        <v>101</v>
      </c>
      <c r="Q18" s="35">
        <v>81</v>
      </c>
      <c r="R18" s="35">
        <v>67</v>
      </c>
      <c r="S18" s="35">
        <v>51</v>
      </c>
      <c r="T18" s="35">
        <v>67</v>
      </c>
      <c r="U18" s="35">
        <v>199</v>
      </c>
      <c r="V18" s="33">
        <v>285</v>
      </c>
    </row>
    <row r="19" spans="2:22">
      <c r="B19" s="29">
        <v>15</v>
      </c>
      <c r="C19" s="31" t="s">
        <v>281</v>
      </c>
      <c r="D19" s="33">
        <v>151</v>
      </c>
      <c r="E19" s="33">
        <v>101</v>
      </c>
      <c r="F19" s="33">
        <v>126</v>
      </c>
      <c r="G19" s="33">
        <v>81</v>
      </c>
      <c r="H19" s="33">
        <v>101</v>
      </c>
      <c r="I19" s="33">
        <v>101</v>
      </c>
      <c r="J19" s="35">
        <v>151</v>
      </c>
      <c r="K19" s="35">
        <v>81</v>
      </c>
      <c r="L19" s="35">
        <v>126</v>
      </c>
      <c r="M19" s="35">
        <v>41</v>
      </c>
      <c r="N19" s="35">
        <v>81</v>
      </c>
      <c r="O19" s="35">
        <v>101</v>
      </c>
      <c r="P19" s="35">
        <v>81</v>
      </c>
      <c r="Q19" s="35">
        <v>81</v>
      </c>
      <c r="R19" s="35">
        <v>41</v>
      </c>
      <c r="S19" s="35">
        <v>67</v>
      </c>
      <c r="T19" s="35">
        <v>101</v>
      </c>
      <c r="U19" s="35">
        <v>298</v>
      </c>
      <c r="V19" s="33">
        <v>304</v>
      </c>
    </row>
    <row r="20" spans="2:22">
      <c r="B20" s="29">
        <v>16</v>
      </c>
      <c r="C20" s="31" t="s">
        <v>282</v>
      </c>
      <c r="D20" s="33">
        <v>151</v>
      </c>
      <c r="E20" s="33">
        <v>81</v>
      </c>
      <c r="F20" s="33">
        <v>101</v>
      </c>
      <c r="G20" s="33">
        <v>101</v>
      </c>
      <c r="H20" s="33">
        <v>101</v>
      </c>
      <c r="I20" s="33">
        <v>101</v>
      </c>
      <c r="J20" s="35">
        <v>126</v>
      </c>
      <c r="K20" s="35">
        <v>126</v>
      </c>
      <c r="L20" s="35">
        <v>101</v>
      </c>
      <c r="M20" s="35">
        <v>126</v>
      </c>
      <c r="N20" s="35">
        <v>126</v>
      </c>
      <c r="O20" s="35">
        <v>81</v>
      </c>
      <c r="P20" s="35">
        <v>101</v>
      </c>
      <c r="Q20" s="35">
        <v>101</v>
      </c>
      <c r="R20" s="35">
        <v>81</v>
      </c>
      <c r="S20" s="35">
        <v>101</v>
      </c>
      <c r="T20" s="35">
        <v>101</v>
      </c>
      <c r="U20" s="29"/>
      <c r="V20" s="33">
        <v>703</v>
      </c>
    </row>
    <row r="21" spans="2:22">
      <c r="B21" s="29">
        <v>17</v>
      </c>
      <c r="C21" s="31" t="s">
        <v>283</v>
      </c>
      <c r="D21" s="33">
        <v>151</v>
      </c>
      <c r="E21" s="33">
        <v>126</v>
      </c>
      <c r="F21" s="33">
        <v>101</v>
      </c>
      <c r="G21" s="33">
        <v>101</v>
      </c>
      <c r="H21" s="33">
        <v>101</v>
      </c>
      <c r="I21" s="33">
        <v>126</v>
      </c>
      <c r="J21" s="35">
        <v>151</v>
      </c>
      <c r="K21" s="35">
        <v>101</v>
      </c>
      <c r="L21" s="35">
        <v>101</v>
      </c>
      <c r="M21" s="35">
        <v>151</v>
      </c>
      <c r="N21" s="35">
        <v>126</v>
      </c>
      <c r="O21" s="35">
        <v>126</v>
      </c>
      <c r="P21" s="35">
        <v>101</v>
      </c>
      <c r="Q21" s="35">
        <v>126</v>
      </c>
      <c r="R21" s="35">
        <v>101</v>
      </c>
      <c r="S21" s="35">
        <v>101</v>
      </c>
      <c r="T21" s="35">
        <v>101</v>
      </c>
      <c r="U21" s="29"/>
      <c r="V21" s="33">
        <v>789</v>
      </c>
    </row>
    <row r="22" spans="2:22">
      <c r="B22" s="29">
        <v>18</v>
      </c>
      <c r="C22" s="31" t="s">
        <v>284</v>
      </c>
      <c r="D22" s="33">
        <v>151</v>
      </c>
      <c r="E22" s="33">
        <v>101</v>
      </c>
      <c r="F22" s="33">
        <v>176</v>
      </c>
      <c r="G22" s="33">
        <v>101</v>
      </c>
      <c r="H22" s="33">
        <v>101</v>
      </c>
      <c r="I22" s="33">
        <v>126</v>
      </c>
      <c r="J22" s="35">
        <v>151</v>
      </c>
      <c r="K22" s="35">
        <v>151</v>
      </c>
      <c r="L22" s="35">
        <v>151</v>
      </c>
      <c r="M22" s="35">
        <v>151</v>
      </c>
      <c r="N22" s="35">
        <v>151</v>
      </c>
      <c r="O22" s="35">
        <v>101</v>
      </c>
      <c r="P22" s="35">
        <v>101</v>
      </c>
      <c r="Q22" s="35">
        <v>126</v>
      </c>
      <c r="R22" s="35">
        <v>101</v>
      </c>
      <c r="S22" s="35">
        <v>126</v>
      </c>
      <c r="T22" s="35">
        <v>101</v>
      </c>
      <c r="U22" s="35">
        <v>199</v>
      </c>
      <c r="V22" s="33">
        <v>228</v>
      </c>
    </row>
    <row r="23" spans="2:22">
      <c r="B23" s="29">
        <v>19</v>
      </c>
      <c r="C23" s="31" t="s">
        <v>285</v>
      </c>
      <c r="D23" s="33">
        <v>151</v>
      </c>
      <c r="E23" s="33">
        <v>101</v>
      </c>
      <c r="F23" s="33">
        <v>126</v>
      </c>
      <c r="G23" s="33">
        <v>101</v>
      </c>
      <c r="H23" s="33">
        <v>101</v>
      </c>
      <c r="I23" s="33">
        <v>101</v>
      </c>
      <c r="J23" s="35">
        <v>126</v>
      </c>
      <c r="K23" s="35">
        <v>101</v>
      </c>
      <c r="L23" s="35">
        <v>151</v>
      </c>
      <c r="M23" s="35">
        <v>101</v>
      </c>
      <c r="N23" s="35">
        <v>126</v>
      </c>
      <c r="O23" s="35">
        <v>101</v>
      </c>
      <c r="P23" s="35">
        <v>101</v>
      </c>
      <c r="Q23" s="35">
        <v>101</v>
      </c>
      <c r="R23" s="35">
        <v>101</v>
      </c>
      <c r="S23" s="35">
        <v>101</v>
      </c>
      <c r="T23" s="35">
        <v>101</v>
      </c>
      <c r="U23" s="35">
        <v>496</v>
      </c>
      <c r="V23" s="33">
        <v>950</v>
      </c>
    </row>
    <row r="24" spans="2:22">
      <c r="B24" s="29">
        <v>20</v>
      </c>
      <c r="C24" s="31" t="s">
        <v>286</v>
      </c>
      <c r="D24" s="33">
        <v>151</v>
      </c>
      <c r="E24" s="33">
        <v>101</v>
      </c>
      <c r="F24" s="33">
        <v>126</v>
      </c>
      <c r="G24" s="33">
        <v>101</v>
      </c>
      <c r="H24" s="33">
        <v>101</v>
      </c>
      <c r="I24" s="33">
        <v>126</v>
      </c>
      <c r="J24" s="35">
        <v>126</v>
      </c>
      <c r="K24" s="35">
        <v>151</v>
      </c>
      <c r="L24" s="35">
        <v>126</v>
      </c>
      <c r="M24" s="35">
        <v>126</v>
      </c>
      <c r="N24" s="35">
        <v>126</v>
      </c>
      <c r="O24" s="35">
        <v>101</v>
      </c>
      <c r="P24" s="35">
        <v>101</v>
      </c>
      <c r="Q24" s="35">
        <v>101</v>
      </c>
      <c r="R24" s="35">
        <v>101</v>
      </c>
      <c r="S24" s="35">
        <v>81</v>
      </c>
      <c r="T24" s="35">
        <v>201</v>
      </c>
      <c r="U24" s="35">
        <v>496</v>
      </c>
      <c r="V24" s="33">
        <v>589</v>
      </c>
    </row>
    <row r="25" spans="2:22">
      <c r="B25" s="29">
        <v>21</v>
      </c>
      <c r="C25" s="31" t="s">
        <v>287</v>
      </c>
      <c r="D25" s="33">
        <v>151</v>
      </c>
      <c r="E25" s="33">
        <v>126</v>
      </c>
      <c r="F25" s="33">
        <v>101</v>
      </c>
      <c r="G25" s="33">
        <v>126</v>
      </c>
      <c r="H25" s="33">
        <v>101</v>
      </c>
      <c r="I25" s="33">
        <v>101</v>
      </c>
      <c r="J25" s="35">
        <v>151</v>
      </c>
      <c r="K25" s="35">
        <v>126</v>
      </c>
      <c r="L25" s="35">
        <v>126</v>
      </c>
      <c r="M25" s="35">
        <v>151</v>
      </c>
      <c r="N25" s="35">
        <v>126</v>
      </c>
      <c r="O25" s="35">
        <v>126</v>
      </c>
      <c r="P25" s="35">
        <v>101</v>
      </c>
      <c r="Q25" s="35">
        <v>101</v>
      </c>
      <c r="R25" s="35">
        <v>101</v>
      </c>
      <c r="S25" s="35">
        <v>101</v>
      </c>
      <c r="T25" s="35">
        <v>101</v>
      </c>
      <c r="U25" s="35">
        <v>496</v>
      </c>
      <c r="V25" s="33">
        <v>713</v>
      </c>
    </row>
    <row r="26" spans="2:22">
      <c r="B26" s="29">
        <v>22</v>
      </c>
      <c r="C26" s="31" t="s">
        <v>288</v>
      </c>
      <c r="D26" s="33">
        <v>151</v>
      </c>
      <c r="E26" s="33">
        <v>126</v>
      </c>
      <c r="F26" s="33">
        <v>176</v>
      </c>
      <c r="G26" s="33">
        <v>101</v>
      </c>
      <c r="H26" s="33">
        <v>101</v>
      </c>
      <c r="I26" s="33">
        <v>126</v>
      </c>
      <c r="J26" s="35">
        <v>126</v>
      </c>
      <c r="K26" s="35">
        <v>126</v>
      </c>
      <c r="L26" s="35">
        <v>126</v>
      </c>
      <c r="M26" s="35">
        <v>151</v>
      </c>
      <c r="N26" s="35">
        <v>126</v>
      </c>
      <c r="O26" s="35">
        <v>126</v>
      </c>
      <c r="P26" s="35">
        <v>101</v>
      </c>
      <c r="Q26" s="35">
        <v>126</v>
      </c>
      <c r="R26" s="35">
        <v>151</v>
      </c>
      <c r="S26" s="35">
        <v>101</v>
      </c>
      <c r="T26" s="35">
        <v>201</v>
      </c>
      <c r="U26" s="35">
        <v>496</v>
      </c>
      <c r="V26" s="33">
        <v>694</v>
      </c>
    </row>
    <row r="27" spans="2:22">
      <c r="B27" s="29">
        <v>23</v>
      </c>
      <c r="C27" s="31" t="s">
        <v>289</v>
      </c>
      <c r="D27" s="33">
        <v>201</v>
      </c>
      <c r="E27" s="33">
        <v>151</v>
      </c>
      <c r="F27" s="33">
        <v>151</v>
      </c>
      <c r="G27" s="33">
        <v>101</v>
      </c>
      <c r="H27" s="33">
        <v>101</v>
      </c>
      <c r="I27" s="33">
        <v>126</v>
      </c>
      <c r="J27" s="35">
        <v>201</v>
      </c>
      <c r="K27" s="35">
        <v>151</v>
      </c>
      <c r="L27" s="35">
        <v>151</v>
      </c>
      <c r="M27" s="35">
        <v>201</v>
      </c>
      <c r="N27" s="35">
        <v>151</v>
      </c>
      <c r="O27" s="35">
        <v>151</v>
      </c>
      <c r="P27" s="35">
        <v>101</v>
      </c>
      <c r="Q27" s="35">
        <v>126</v>
      </c>
      <c r="R27" s="35">
        <v>101</v>
      </c>
      <c r="S27" s="35">
        <v>101</v>
      </c>
      <c r="T27" s="35">
        <v>101</v>
      </c>
      <c r="U27" s="35">
        <v>496</v>
      </c>
      <c r="V27" s="33">
        <v>950</v>
      </c>
    </row>
    <row r="28" spans="2:22">
      <c r="B28" s="29">
        <v>24</v>
      </c>
      <c r="C28" s="31" t="s">
        <v>290</v>
      </c>
      <c r="D28" s="33">
        <v>251</v>
      </c>
      <c r="E28" s="33">
        <v>251</v>
      </c>
      <c r="F28" s="33">
        <v>151</v>
      </c>
      <c r="G28" s="33">
        <v>126</v>
      </c>
      <c r="H28" s="33">
        <v>101</v>
      </c>
      <c r="I28" s="33">
        <v>151</v>
      </c>
      <c r="J28" s="35">
        <v>251</v>
      </c>
      <c r="K28" s="35">
        <v>151</v>
      </c>
      <c r="L28" s="35">
        <v>201</v>
      </c>
      <c r="M28" s="35">
        <v>251</v>
      </c>
      <c r="N28" s="35">
        <v>151</v>
      </c>
      <c r="O28" s="35">
        <v>251</v>
      </c>
      <c r="P28" s="35">
        <v>201</v>
      </c>
      <c r="Q28" s="35">
        <v>151</v>
      </c>
      <c r="R28" s="35">
        <v>101</v>
      </c>
      <c r="S28" s="35">
        <v>151</v>
      </c>
      <c r="T28" s="35">
        <v>101</v>
      </c>
      <c r="U28" s="29"/>
      <c r="V28" s="33">
        <v>903</v>
      </c>
    </row>
    <row r="29" spans="2:22">
      <c r="B29" s="29">
        <v>25</v>
      </c>
      <c r="C29" s="31" t="s">
        <v>291</v>
      </c>
      <c r="D29" s="33">
        <v>251</v>
      </c>
      <c r="E29" s="33">
        <v>201</v>
      </c>
      <c r="F29" s="33">
        <v>151</v>
      </c>
      <c r="G29" s="33">
        <v>101</v>
      </c>
      <c r="H29" s="33">
        <v>101</v>
      </c>
      <c r="I29" s="33">
        <v>151</v>
      </c>
      <c r="J29" s="35">
        <v>251</v>
      </c>
      <c r="K29" s="35">
        <v>126</v>
      </c>
      <c r="L29" s="35">
        <v>151</v>
      </c>
      <c r="M29" s="35">
        <v>251</v>
      </c>
      <c r="N29" s="35">
        <v>151</v>
      </c>
      <c r="O29" s="35">
        <v>201</v>
      </c>
      <c r="P29" s="35">
        <v>151</v>
      </c>
      <c r="Q29" s="35">
        <v>151</v>
      </c>
      <c r="R29" s="35">
        <v>151</v>
      </c>
      <c r="S29" s="35">
        <v>101</v>
      </c>
      <c r="T29" s="35">
        <v>101</v>
      </c>
      <c r="U29" s="35">
        <v>496</v>
      </c>
      <c r="V29" s="33">
        <v>950</v>
      </c>
    </row>
    <row r="30" spans="2:22">
      <c r="B30" s="29">
        <v>26</v>
      </c>
      <c r="C30" s="31" t="s">
        <v>292</v>
      </c>
      <c r="D30" s="33">
        <v>201</v>
      </c>
      <c r="E30" s="33">
        <v>101</v>
      </c>
      <c r="F30" s="33">
        <v>151</v>
      </c>
      <c r="G30" s="33">
        <v>126</v>
      </c>
      <c r="H30" s="33">
        <v>101</v>
      </c>
      <c r="I30" s="33">
        <v>151</v>
      </c>
      <c r="J30" s="35">
        <v>251</v>
      </c>
      <c r="K30" s="35">
        <v>201</v>
      </c>
      <c r="L30" s="35">
        <v>251</v>
      </c>
      <c r="M30" s="35">
        <v>251</v>
      </c>
      <c r="N30" s="35">
        <v>126</v>
      </c>
      <c r="O30" s="35">
        <v>101</v>
      </c>
      <c r="P30" s="35">
        <v>201</v>
      </c>
      <c r="Q30" s="35">
        <v>151</v>
      </c>
      <c r="R30" s="35">
        <v>151</v>
      </c>
      <c r="S30" s="35">
        <v>176</v>
      </c>
      <c r="T30" s="35">
        <v>101</v>
      </c>
      <c r="U30" s="35">
        <v>496</v>
      </c>
      <c r="V30" s="33">
        <v>950</v>
      </c>
    </row>
    <row r="31" spans="2:22">
      <c r="B31" s="29">
        <v>27</v>
      </c>
      <c r="C31" s="31" t="s">
        <v>293</v>
      </c>
      <c r="D31" s="33">
        <v>251</v>
      </c>
      <c r="E31" s="33">
        <v>201</v>
      </c>
      <c r="F31" s="33">
        <v>201</v>
      </c>
      <c r="G31" s="33">
        <v>151</v>
      </c>
      <c r="H31" s="33">
        <v>101</v>
      </c>
      <c r="I31" s="33">
        <v>151</v>
      </c>
      <c r="J31" s="35">
        <v>201</v>
      </c>
      <c r="K31" s="35">
        <v>251</v>
      </c>
      <c r="L31" s="35">
        <v>201</v>
      </c>
      <c r="M31" s="35">
        <v>251</v>
      </c>
      <c r="N31" s="35">
        <v>151</v>
      </c>
      <c r="O31" s="35">
        <v>201</v>
      </c>
      <c r="P31" s="35">
        <v>151</v>
      </c>
      <c r="Q31" s="35">
        <v>151</v>
      </c>
      <c r="R31" s="35">
        <v>201</v>
      </c>
      <c r="S31" s="35">
        <v>126</v>
      </c>
      <c r="T31" s="29"/>
      <c r="U31" s="35">
        <v>496</v>
      </c>
      <c r="V31" s="33">
        <v>950</v>
      </c>
    </row>
    <row r="32" spans="2:22">
      <c r="B32" s="70" t="s">
        <v>195</v>
      </c>
      <c r="C32" s="70"/>
      <c r="D32" s="36">
        <v>43608</v>
      </c>
      <c r="E32" s="36">
        <v>43608</v>
      </c>
      <c r="F32" s="36">
        <v>43608</v>
      </c>
      <c r="G32" s="36">
        <v>43608</v>
      </c>
      <c r="H32" s="36">
        <v>43608</v>
      </c>
      <c r="I32" s="36">
        <v>43608</v>
      </c>
      <c r="J32" s="36">
        <v>43608</v>
      </c>
      <c r="K32" s="36">
        <v>43608</v>
      </c>
      <c r="L32" s="36">
        <v>43608</v>
      </c>
      <c r="M32" s="36">
        <v>43608</v>
      </c>
      <c r="N32" s="36">
        <v>43608</v>
      </c>
      <c r="O32" s="36">
        <v>43608</v>
      </c>
      <c r="P32" s="36">
        <v>43608</v>
      </c>
      <c r="Q32" s="36">
        <v>43608</v>
      </c>
      <c r="R32" s="36">
        <v>43608</v>
      </c>
      <c r="S32" s="36">
        <v>43608</v>
      </c>
      <c r="T32" s="36">
        <v>43608</v>
      </c>
      <c r="U32" s="36">
        <v>43608</v>
      </c>
      <c r="V32" s="36">
        <v>43608</v>
      </c>
    </row>
    <row r="33" spans="1:24">
      <c r="B33" s="70"/>
      <c r="C33" s="70"/>
      <c r="D33" s="37">
        <v>2015</v>
      </c>
      <c r="E33" s="37">
        <v>2015</v>
      </c>
      <c r="F33" s="37">
        <v>2015</v>
      </c>
      <c r="G33" s="37">
        <v>2015</v>
      </c>
      <c r="H33" s="37">
        <v>2015</v>
      </c>
      <c r="I33" s="37">
        <v>2015</v>
      </c>
      <c r="J33" s="37">
        <v>2015</v>
      </c>
      <c r="K33" s="37">
        <v>2015</v>
      </c>
      <c r="L33" s="37">
        <v>2015</v>
      </c>
      <c r="M33" s="37">
        <v>2015</v>
      </c>
      <c r="N33" s="37">
        <v>2015</v>
      </c>
      <c r="O33" s="37">
        <v>2015</v>
      </c>
      <c r="P33" s="37">
        <v>2015</v>
      </c>
      <c r="Q33" s="37">
        <v>2015</v>
      </c>
      <c r="R33" s="37">
        <v>2015</v>
      </c>
      <c r="S33" s="37">
        <v>2015</v>
      </c>
      <c r="T33" s="37">
        <v>2015</v>
      </c>
      <c r="U33" s="37">
        <v>2015</v>
      </c>
      <c r="V33" s="37">
        <v>2015</v>
      </c>
    </row>
    <row r="39" spans="1:24">
      <c r="D39" t="s">
        <v>39</v>
      </c>
      <c r="E39" t="s">
        <v>44</v>
      </c>
      <c r="F39" s="23" t="s">
        <v>198</v>
      </c>
      <c r="G39" s="23" t="s">
        <v>196</v>
      </c>
      <c r="H39" s="23" t="s">
        <v>200</v>
      </c>
      <c r="I39" t="s">
        <v>48</v>
      </c>
      <c r="J39" s="23" t="s">
        <v>294</v>
      </c>
      <c r="K39" s="23" t="s">
        <v>258</v>
      </c>
      <c r="L39" s="23" t="s">
        <v>203</v>
      </c>
      <c r="M39" s="23" t="s">
        <v>57</v>
      </c>
      <c r="N39" s="23" t="s">
        <v>257</v>
      </c>
      <c r="O39" s="23" t="s">
        <v>228</v>
      </c>
      <c r="P39" s="23" t="s">
        <v>201</v>
      </c>
      <c r="Q39" s="23" t="s">
        <v>261</v>
      </c>
      <c r="R39" s="23" t="s">
        <v>204</v>
      </c>
      <c r="S39" s="23" t="s">
        <v>260</v>
      </c>
      <c r="T39" s="23" t="s">
        <v>54</v>
      </c>
      <c r="U39" s="23" t="s">
        <v>295</v>
      </c>
      <c r="V39" s="23" t="s">
        <v>206</v>
      </c>
      <c r="X39" s="23"/>
    </row>
    <row r="40" spans="1:24">
      <c r="A40" t="str">
        <f>REPLACE(TRIM(LEFT(C40,FIND(" ",C40,2)-1)),1,1,)</f>
        <v>Sweden</v>
      </c>
      <c r="B40">
        <v>1</v>
      </c>
      <c r="C40" t="s">
        <v>267</v>
      </c>
      <c r="D40">
        <v>2.1</v>
      </c>
      <c r="E40">
        <v>2</v>
      </c>
      <c r="F40">
        <v>2.25</v>
      </c>
      <c r="G40">
        <v>2.1</v>
      </c>
      <c r="H40">
        <v>2</v>
      </c>
      <c r="I40">
        <v>2.1</v>
      </c>
      <c r="J40">
        <v>2.38</v>
      </c>
      <c r="K40">
        <v>2.1</v>
      </c>
      <c r="L40">
        <v>2.1</v>
      </c>
      <c r="M40">
        <v>2.1</v>
      </c>
      <c r="N40">
        <v>2.1</v>
      </c>
      <c r="O40">
        <v>2.25</v>
      </c>
      <c r="P40">
        <v>2</v>
      </c>
      <c r="Q40">
        <v>2.25</v>
      </c>
      <c r="R40">
        <v>2</v>
      </c>
      <c r="S40">
        <v>2.25</v>
      </c>
      <c r="T40">
        <v>1</v>
      </c>
      <c r="U40">
        <v>2.21</v>
      </c>
      <c r="V40">
        <v>2.2000000000000002</v>
      </c>
    </row>
    <row r="41" spans="1:24">
      <c r="A41" t="str">
        <f t="shared" ref="A41:A66" si="0">REPLACE(TRIM(LEFT(C41,FIND(" ",C41,2)-1)),1,1,)</f>
        <v>Russia</v>
      </c>
      <c r="B41">
        <v>2</v>
      </c>
      <c r="C41" t="s">
        <v>268</v>
      </c>
      <c r="D41">
        <v>3.75</v>
      </c>
      <c r="E41">
        <v>4.5</v>
      </c>
      <c r="F41">
        <v>3.75</v>
      </c>
      <c r="G41">
        <v>4</v>
      </c>
      <c r="H41">
        <v>4.5</v>
      </c>
      <c r="I41">
        <v>4</v>
      </c>
      <c r="J41">
        <v>4</v>
      </c>
      <c r="K41">
        <v>4</v>
      </c>
      <c r="L41">
        <v>3.75</v>
      </c>
      <c r="M41">
        <v>4.5</v>
      </c>
      <c r="N41">
        <v>4</v>
      </c>
      <c r="O41">
        <v>3.5</v>
      </c>
      <c r="P41">
        <v>4</v>
      </c>
      <c r="Q41">
        <v>4</v>
      </c>
      <c r="R41">
        <v>4</v>
      </c>
      <c r="S41">
        <v>3.5</v>
      </c>
      <c r="T41">
        <v>4.75</v>
      </c>
      <c r="U41">
        <v>5.16</v>
      </c>
      <c r="V41">
        <v>4.99</v>
      </c>
      <c r="X41" s="23"/>
    </row>
    <row r="42" spans="1:24">
      <c r="A42" t="str">
        <f t="shared" si="0"/>
        <v>Italy</v>
      </c>
      <c r="B42">
        <v>3</v>
      </c>
      <c r="C42" t="s">
        <v>269</v>
      </c>
      <c r="D42">
        <v>5</v>
      </c>
      <c r="E42">
        <v>6</v>
      </c>
      <c r="F42">
        <v>5</v>
      </c>
      <c r="G42">
        <v>6</v>
      </c>
      <c r="H42">
        <v>6.5</v>
      </c>
      <c r="I42">
        <v>4.5</v>
      </c>
      <c r="J42">
        <v>5</v>
      </c>
      <c r="K42">
        <v>6</v>
      </c>
      <c r="L42">
        <v>5.5</v>
      </c>
      <c r="M42">
        <v>5.5</v>
      </c>
      <c r="N42">
        <v>5.5</v>
      </c>
      <c r="O42">
        <v>5</v>
      </c>
      <c r="P42">
        <v>5</v>
      </c>
      <c r="Q42">
        <v>4.25</v>
      </c>
      <c r="R42">
        <v>5.5</v>
      </c>
      <c r="S42">
        <v>4.5</v>
      </c>
      <c r="T42">
        <v>5</v>
      </c>
      <c r="U42">
        <v>6.74</v>
      </c>
      <c r="V42">
        <v>6.51</v>
      </c>
    </row>
    <row r="43" spans="1:24">
      <c r="A43" t="str">
        <f t="shared" si="0"/>
        <v>Belgium</v>
      </c>
      <c r="B43">
        <v>4</v>
      </c>
      <c r="C43" t="s">
        <v>270</v>
      </c>
      <c r="D43">
        <v>11</v>
      </c>
      <c r="E43">
        <v>12</v>
      </c>
      <c r="F43">
        <v>12</v>
      </c>
      <c r="G43">
        <v>8</v>
      </c>
      <c r="H43">
        <v>13</v>
      </c>
      <c r="I43">
        <v>8</v>
      </c>
      <c r="J43">
        <v>9</v>
      </c>
      <c r="K43">
        <v>12</v>
      </c>
      <c r="L43">
        <v>10</v>
      </c>
      <c r="M43">
        <v>9</v>
      </c>
      <c r="N43">
        <v>10</v>
      </c>
      <c r="O43">
        <v>7.5</v>
      </c>
      <c r="P43">
        <v>11</v>
      </c>
      <c r="Q43">
        <v>7</v>
      </c>
      <c r="R43">
        <v>9</v>
      </c>
      <c r="S43">
        <v>5</v>
      </c>
      <c r="T43">
        <v>15</v>
      </c>
      <c r="U43">
        <v>18</v>
      </c>
      <c r="V43">
        <v>18</v>
      </c>
      <c r="X43" s="23"/>
    </row>
    <row r="44" spans="1:24">
      <c r="A44" t="str">
        <f t="shared" si="0"/>
        <v>Australia</v>
      </c>
      <c r="B44">
        <v>5</v>
      </c>
      <c r="C44" t="s">
        <v>271</v>
      </c>
      <c r="D44">
        <v>11</v>
      </c>
      <c r="E44">
        <v>12</v>
      </c>
      <c r="F44">
        <v>11</v>
      </c>
      <c r="G44">
        <v>11</v>
      </c>
      <c r="H44">
        <v>13</v>
      </c>
      <c r="I44">
        <v>11</v>
      </c>
      <c r="J44">
        <v>9</v>
      </c>
      <c r="K44">
        <v>13</v>
      </c>
      <c r="L44">
        <v>11</v>
      </c>
      <c r="M44">
        <v>10</v>
      </c>
      <c r="N44">
        <v>10</v>
      </c>
      <c r="O44">
        <v>10</v>
      </c>
      <c r="P44">
        <v>11</v>
      </c>
      <c r="Q44">
        <v>9</v>
      </c>
      <c r="R44">
        <v>10</v>
      </c>
      <c r="S44">
        <v>9</v>
      </c>
      <c r="T44">
        <v>13</v>
      </c>
      <c r="U44">
        <v>16</v>
      </c>
      <c r="V44">
        <v>17</v>
      </c>
      <c r="X44" s="23"/>
    </row>
    <row r="45" spans="1:24">
      <c r="A45" t="str">
        <f t="shared" si="0"/>
        <v>Estonia</v>
      </c>
      <c r="B45">
        <v>6</v>
      </c>
      <c r="C45" t="s">
        <v>272</v>
      </c>
      <c r="D45">
        <v>19</v>
      </c>
      <c r="E45">
        <v>24</v>
      </c>
      <c r="F45">
        <v>23</v>
      </c>
      <c r="G45">
        <v>17</v>
      </c>
      <c r="H45">
        <v>26</v>
      </c>
      <c r="I45">
        <v>26</v>
      </c>
      <c r="J45">
        <v>34</v>
      </c>
      <c r="K45">
        <v>19</v>
      </c>
      <c r="L45">
        <v>21</v>
      </c>
      <c r="M45">
        <v>21</v>
      </c>
      <c r="N45">
        <v>21</v>
      </c>
      <c r="O45">
        <v>29</v>
      </c>
      <c r="P45">
        <v>21</v>
      </c>
      <c r="Q45">
        <v>23</v>
      </c>
      <c r="R45">
        <v>17</v>
      </c>
      <c r="S45">
        <v>15</v>
      </c>
      <c r="T45">
        <v>21</v>
      </c>
      <c r="U45">
        <v>27</v>
      </c>
      <c r="V45">
        <v>27</v>
      </c>
    </row>
    <row r="46" spans="1:24">
      <c r="A46" t="str">
        <f t="shared" si="0"/>
        <v>Serbia</v>
      </c>
      <c r="B46">
        <v>7</v>
      </c>
      <c r="C46" t="s">
        <v>273</v>
      </c>
      <c r="D46">
        <v>34</v>
      </c>
      <c r="E46">
        <v>30</v>
      </c>
      <c r="F46">
        <v>26</v>
      </c>
      <c r="G46">
        <v>26</v>
      </c>
      <c r="H46">
        <v>41</v>
      </c>
      <c r="I46">
        <v>34</v>
      </c>
      <c r="J46">
        <v>41</v>
      </c>
      <c r="K46">
        <v>34</v>
      </c>
      <c r="L46">
        <v>34</v>
      </c>
      <c r="M46">
        <v>26</v>
      </c>
      <c r="N46">
        <v>29</v>
      </c>
      <c r="O46">
        <v>29</v>
      </c>
      <c r="P46">
        <v>34</v>
      </c>
      <c r="Q46">
        <v>29</v>
      </c>
      <c r="R46">
        <v>26</v>
      </c>
      <c r="S46">
        <v>21</v>
      </c>
      <c r="T46">
        <v>26</v>
      </c>
      <c r="U46">
        <v>51</v>
      </c>
      <c r="V46">
        <v>52</v>
      </c>
      <c r="X46" s="23"/>
    </row>
    <row r="47" spans="1:24">
      <c r="A47" t="str">
        <f t="shared" si="0"/>
        <v>Norway</v>
      </c>
      <c r="B47">
        <v>8</v>
      </c>
      <c r="C47" t="s">
        <v>274</v>
      </c>
      <c r="D47">
        <v>34</v>
      </c>
      <c r="E47">
        <v>30</v>
      </c>
      <c r="F47">
        <v>34</v>
      </c>
      <c r="G47">
        <v>41</v>
      </c>
      <c r="H47">
        <v>51</v>
      </c>
      <c r="I47">
        <v>34</v>
      </c>
      <c r="J47">
        <v>41</v>
      </c>
      <c r="K47">
        <v>41</v>
      </c>
      <c r="L47">
        <v>41</v>
      </c>
      <c r="M47">
        <v>41</v>
      </c>
      <c r="N47">
        <v>41</v>
      </c>
      <c r="O47">
        <v>26</v>
      </c>
      <c r="P47">
        <v>41</v>
      </c>
      <c r="Q47">
        <v>29</v>
      </c>
      <c r="R47">
        <v>29</v>
      </c>
      <c r="S47">
        <v>34</v>
      </c>
      <c r="U47">
        <v>70</v>
      </c>
      <c r="V47">
        <v>62</v>
      </c>
    </row>
    <row r="48" spans="1:24">
      <c r="A48" t="str">
        <f t="shared" si="0"/>
        <v>Latvia</v>
      </c>
      <c r="B48">
        <v>9</v>
      </c>
      <c r="C48" t="s">
        <v>275</v>
      </c>
      <c r="D48">
        <v>41</v>
      </c>
      <c r="E48">
        <v>51</v>
      </c>
      <c r="F48">
        <v>41</v>
      </c>
      <c r="G48">
        <v>51</v>
      </c>
      <c r="H48">
        <v>67</v>
      </c>
      <c r="I48">
        <v>34</v>
      </c>
      <c r="J48">
        <v>34</v>
      </c>
      <c r="K48">
        <v>41</v>
      </c>
      <c r="L48">
        <v>41</v>
      </c>
      <c r="M48">
        <v>51</v>
      </c>
      <c r="N48">
        <v>34</v>
      </c>
      <c r="O48">
        <v>51</v>
      </c>
      <c r="P48">
        <v>41</v>
      </c>
      <c r="Q48">
        <v>34</v>
      </c>
      <c r="R48">
        <v>41</v>
      </c>
      <c r="S48">
        <v>34</v>
      </c>
      <c r="U48">
        <v>150</v>
      </c>
      <c r="V48">
        <v>143</v>
      </c>
      <c r="X48" s="23"/>
    </row>
    <row r="49" spans="1:24">
      <c r="A49" t="str">
        <f t="shared" si="0"/>
        <v>Israel</v>
      </c>
      <c r="B49">
        <v>10</v>
      </c>
      <c r="C49" t="s">
        <v>276</v>
      </c>
      <c r="D49">
        <v>67</v>
      </c>
      <c r="E49">
        <v>51</v>
      </c>
      <c r="F49">
        <v>81</v>
      </c>
      <c r="G49">
        <v>29</v>
      </c>
      <c r="H49">
        <v>67</v>
      </c>
      <c r="I49">
        <v>51</v>
      </c>
      <c r="J49">
        <v>67</v>
      </c>
      <c r="K49">
        <v>46</v>
      </c>
      <c r="L49">
        <v>67</v>
      </c>
      <c r="M49">
        <v>41</v>
      </c>
      <c r="N49">
        <v>51</v>
      </c>
      <c r="O49">
        <v>51</v>
      </c>
      <c r="P49">
        <v>67</v>
      </c>
      <c r="Q49">
        <v>51</v>
      </c>
      <c r="R49">
        <v>41</v>
      </c>
      <c r="S49">
        <v>41</v>
      </c>
      <c r="T49">
        <v>34</v>
      </c>
      <c r="V49">
        <v>133</v>
      </c>
      <c r="X49" s="23"/>
    </row>
    <row r="50" spans="1:24">
      <c r="A50" t="str">
        <f t="shared" si="0"/>
        <v>Azerbaijan</v>
      </c>
      <c r="B50">
        <v>11</v>
      </c>
      <c r="C50" t="s">
        <v>277</v>
      </c>
      <c r="D50">
        <v>67</v>
      </c>
      <c r="E50">
        <v>34</v>
      </c>
      <c r="F50">
        <v>41</v>
      </c>
      <c r="G50">
        <v>67</v>
      </c>
      <c r="H50">
        <v>67</v>
      </c>
      <c r="I50">
        <v>51</v>
      </c>
      <c r="J50">
        <v>67</v>
      </c>
      <c r="K50">
        <v>67</v>
      </c>
      <c r="L50">
        <v>51</v>
      </c>
      <c r="M50">
        <v>67</v>
      </c>
      <c r="N50">
        <v>67</v>
      </c>
      <c r="O50">
        <v>34</v>
      </c>
      <c r="P50">
        <v>41</v>
      </c>
      <c r="Q50">
        <v>51</v>
      </c>
      <c r="R50">
        <v>51</v>
      </c>
      <c r="S50">
        <v>41</v>
      </c>
      <c r="T50">
        <v>51</v>
      </c>
      <c r="U50">
        <v>100</v>
      </c>
      <c r="V50">
        <v>105</v>
      </c>
    </row>
    <row r="51" spans="1:24">
      <c r="A51" t="str">
        <f t="shared" si="0"/>
        <v>Spain</v>
      </c>
      <c r="B51">
        <v>12</v>
      </c>
      <c r="C51" t="s">
        <v>278</v>
      </c>
      <c r="D51">
        <v>81</v>
      </c>
      <c r="E51">
        <v>34</v>
      </c>
      <c r="F51">
        <v>51</v>
      </c>
      <c r="G51">
        <v>81</v>
      </c>
      <c r="H51">
        <v>67</v>
      </c>
      <c r="I51">
        <v>67</v>
      </c>
      <c r="J51">
        <v>81</v>
      </c>
      <c r="K51">
        <v>67</v>
      </c>
      <c r="L51">
        <v>81</v>
      </c>
      <c r="M51">
        <v>67</v>
      </c>
      <c r="N51">
        <v>67</v>
      </c>
      <c r="O51">
        <v>34</v>
      </c>
      <c r="P51">
        <v>67</v>
      </c>
      <c r="Q51">
        <v>51</v>
      </c>
      <c r="R51">
        <v>81</v>
      </c>
      <c r="S51">
        <v>51</v>
      </c>
      <c r="T51">
        <v>51</v>
      </c>
      <c r="V51">
        <v>181</v>
      </c>
      <c r="X51" s="23"/>
    </row>
    <row r="52" spans="1:24">
      <c r="A52" t="str">
        <f t="shared" si="0"/>
        <v>Slovenia</v>
      </c>
      <c r="B52">
        <v>13</v>
      </c>
      <c r="C52" t="s">
        <v>279</v>
      </c>
      <c r="D52">
        <v>81</v>
      </c>
      <c r="E52">
        <v>51</v>
      </c>
      <c r="F52">
        <v>67</v>
      </c>
      <c r="G52">
        <v>81</v>
      </c>
      <c r="H52">
        <v>67</v>
      </c>
      <c r="I52">
        <v>67</v>
      </c>
      <c r="J52">
        <v>81</v>
      </c>
      <c r="K52">
        <v>67</v>
      </c>
      <c r="L52">
        <v>67</v>
      </c>
      <c r="M52">
        <v>81</v>
      </c>
      <c r="N52">
        <v>81</v>
      </c>
      <c r="O52">
        <v>51</v>
      </c>
      <c r="P52">
        <v>67</v>
      </c>
      <c r="Q52">
        <v>51</v>
      </c>
      <c r="R52">
        <v>67</v>
      </c>
      <c r="S52">
        <v>51</v>
      </c>
      <c r="T52">
        <v>67</v>
      </c>
      <c r="U52">
        <v>199</v>
      </c>
      <c r="V52">
        <v>200</v>
      </c>
      <c r="X52" s="23"/>
    </row>
    <row r="53" spans="1:24">
      <c r="A53" t="str">
        <f t="shared" si="0"/>
        <v>Georgia</v>
      </c>
      <c r="B53">
        <v>14</v>
      </c>
      <c r="C53" t="s">
        <v>280</v>
      </c>
      <c r="D53">
        <v>101</v>
      </c>
      <c r="E53">
        <v>81</v>
      </c>
      <c r="F53">
        <v>67</v>
      </c>
      <c r="G53">
        <v>81</v>
      </c>
      <c r="H53">
        <v>101</v>
      </c>
      <c r="I53">
        <v>81</v>
      </c>
      <c r="J53">
        <v>151</v>
      </c>
      <c r="K53">
        <v>101</v>
      </c>
      <c r="L53">
        <v>101</v>
      </c>
      <c r="M53">
        <v>101</v>
      </c>
      <c r="N53">
        <v>81</v>
      </c>
      <c r="O53">
        <v>81</v>
      </c>
      <c r="P53">
        <v>101</v>
      </c>
      <c r="Q53">
        <v>81</v>
      </c>
      <c r="R53">
        <v>67</v>
      </c>
      <c r="S53">
        <v>51</v>
      </c>
      <c r="T53">
        <v>67</v>
      </c>
      <c r="U53">
        <v>199</v>
      </c>
      <c r="V53">
        <v>285</v>
      </c>
    </row>
    <row r="54" spans="1:24">
      <c r="A54" t="str">
        <f t="shared" si="0"/>
        <v>United Kingdom</v>
      </c>
      <c r="B54">
        <v>15</v>
      </c>
      <c r="C54" t="s">
        <v>281</v>
      </c>
      <c r="D54">
        <v>151</v>
      </c>
      <c r="E54">
        <v>101</v>
      </c>
      <c r="F54">
        <v>126</v>
      </c>
      <c r="G54">
        <v>81</v>
      </c>
      <c r="H54">
        <v>101</v>
      </c>
      <c r="I54">
        <v>101</v>
      </c>
      <c r="J54">
        <v>151</v>
      </c>
      <c r="K54">
        <v>81</v>
      </c>
      <c r="L54">
        <v>126</v>
      </c>
      <c r="M54">
        <v>41</v>
      </c>
      <c r="N54">
        <v>81</v>
      </c>
      <c r="O54">
        <v>101</v>
      </c>
      <c r="P54">
        <v>81</v>
      </c>
      <c r="Q54">
        <v>81</v>
      </c>
      <c r="R54">
        <v>41</v>
      </c>
      <c r="S54">
        <v>67</v>
      </c>
      <c r="T54">
        <v>101</v>
      </c>
      <c r="U54">
        <v>298</v>
      </c>
      <c r="V54">
        <v>304</v>
      </c>
      <c r="X54" s="23"/>
    </row>
    <row r="55" spans="1:24">
      <c r="A55" t="str">
        <f t="shared" si="0"/>
        <v>Greece</v>
      </c>
      <c r="B55">
        <v>16</v>
      </c>
      <c r="C55" t="s">
        <v>282</v>
      </c>
      <c r="D55">
        <v>151</v>
      </c>
      <c r="E55">
        <v>81</v>
      </c>
      <c r="F55">
        <v>101</v>
      </c>
      <c r="G55">
        <v>101</v>
      </c>
      <c r="H55">
        <v>101</v>
      </c>
      <c r="I55">
        <v>101</v>
      </c>
      <c r="J55">
        <v>126</v>
      </c>
      <c r="K55">
        <v>126</v>
      </c>
      <c r="L55">
        <v>101</v>
      </c>
      <c r="M55">
        <v>126</v>
      </c>
      <c r="N55">
        <v>126</v>
      </c>
      <c r="O55">
        <v>81</v>
      </c>
      <c r="P55">
        <v>101</v>
      </c>
      <c r="Q55">
        <v>101</v>
      </c>
      <c r="R55">
        <v>81</v>
      </c>
      <c r="S55">
        <v>101</v>
      </c>
      <c r="T55">
        <v>101</v>
      </c>
      <c r="V55">
        <v>703</v>
      </c>
      <c r="X55" s="23"/>
    </row>
    <row r="56" spans="1:24">
      <c r="A56" t="str">
        <f t="shared" si="0"/>
        <v>Romania</v>
      </c>
      <c r="B56">
        <v>17</v>
      </c>
      <c r="C56" t="s">
        <v>283</v>
      </c>
      <c r="D56">
        <v>151</v>
      </c>
      <c r="E56">
        <v>126</v>
      </c>
      <c r="F56">
        <v>101</v>
      </c>
      <c r="G56">
        <v>101</v>
      </c>
      <c r="H56">
        <v>101</v>
      </c>
      <c r="I56">
        <v>126</v>
      </c>
      <c r="J56">
        <v>151</v>
      </c>
      <c r="K56">
        <v>101</v>
      </c>
      <c r="L56">
        <v>101</v>
      </c>
      <c r="M56">
        <v>151</v>
      </c>
      <c r="N56">
        <v>126</v>
      </c>
      <c r="O56">
        <v>126</v>
      </c>
      <c r="P56">
        <v>101</v>
      </c>
      <c r="Q56">
        <v>126</v>
      </c>
      <c r="R56">
        <v>101</v>
      </c>
      <c r="S56">
        <v>101</v>
      </c>
      <c r="T56">
        <v>101</v>
      </c>
      <c r="V56">
        <v>789</v>
      </c>
      <c r="X56" s="23"/>
    </row>
    <row r="57" spans="1:24">
      <c r="A57" t="str">
        <f t="shared" si="0"/>
        <v>Armenia</v>
      </c>
      <c r="B57">
        <v>18</v>
      </c>
      <c r="C57" t="s">
        <v>284</v>
      </c>
      <c r="D57">
        <v>151</v>
      </c>
      <c r="E57">
        <v>101</v>
      </c>
      <c r="F57">
        <v>176</v>
      </c>
      <c r="G57">
        <v>101</v>
      </c>
      <c r="H57">
        <v>101</v>
      </c>
      <c r="I57">
        <v>126</v>
      </c>
      <c r="J57">
        <v>151</v>
      </c>
      <c r="K57">
        <v>151</v>
      </c>
      <c r="L57">
        <v>151</v>
      </c>
      <c r="M57">
        <v>151</v>
      </c>
      <c r="N57">
        <v>151</v>
      </c>
      <c r="O57">
        <v>101</v>
      </c>
      <c r="P57">
        <v>101</v>
      </c>
      <c r="Q57">
        <v>126</v>
      </c>
      <c r="R57">
        <v>101</v>
      </c>
      <c r="S57">
        <v>126</v>
      </c>
      <c r="T57">
        <v>101</v>
      </c>
      <c r="U57">
        <v>199</v>
      </c>
      <c r="V57">
        <v>228</v>
      </c>
      <c r="X57" s="23"/>
    </row>
    <row r="58" spans="1:24">
      <c r="A58" t="str">
        <f t="shared" si="0"/>
        <v>Albania</v>
      </c>
      <c r="B58">
        <v>19</v>
      </c>
      <c r="C58" t="s">
        <v>285</v>
      </c>
      <c r="D58">
        <v>151</v>
      </c>
      <c r="E58">
        <v>101</v>
      </c>
      <c r="F58">
        <v>126</v>
      </c>
      <c r="G58">
        <v>101</v>
      </c>
      <c r="H58">
        <v>101</v>
      </c>
      <c r="I58">
        <v>101</v>
      </c>
      <c r="J58">
        <v>126</v>
      </c>
      <c r="K58">
        <v>101</v>
      </c>
      <c r="L58">
        <v>151</v>
      </c>
      <c r="M58">
        <v>101</v>
      </c>
      <c r="N58">
        <v>126</v>
      </c>
      <c r="O58">
        <v>101</v>
      </c>
      <c r="P58">
        <v>101</v>
      </c>
      <c r="Q58">
        <v>101</v>
      </c>
      <c r="R58">
        <v>101</v>
      </c>
      <c r="S58">
        <v>101</v>
      </c>
      <c r="T58">
        <v>101</v>
      </c>
      <c r="U58">
        <v>496</v>
      </c>
      <c r="V58">
        <v>950</v>
      </c>
      <c r="X58" s="23"/>
    </row>
    <row r="59" spans="1:24">
      <c r="A59" t="str">
        <f t="shared" si="0"/>
        <v>Hungary</v>
      </c>
      <c r="B59">
        <v>20</v>
      </c>
      <c r="C59" t="s">
        <v>286</v>
      </c>
      <c r="D59">
        <v>151</v>
      </c>
      <c r="E59">
        <v>101</v>
      </c>
      <c r="F59">
        <v>126</v>
      </c>
      <c r="G59">
        <v>101</v>
      </c>
      <c r="H59">
        <v>101</v>
      </c>
      <c r="I59">
        <v>126</v>
      </c>
      <c r="J59">
        <v>126</v>
      </c>
      <c r="K59">
        <v>151</v>
      </c>
      <c r="L59">
        <v>126</v>
      </c>
      <c r="M59">
        <v>126</v>
      </c>
      <c r="N59">
        <v>126</v>
      </c>
      <c r="O59">
        <v>101</v>
      </c>
      <c r="P59">
        <v>101</v>
      </c>
      <c r="Q59">
        <v>101</v>
      </c>
      <c r="R59">
        <v>101</v>
      </c>
      <c r="S59">
        <v>81</v>
      </c>
      <c r="T59">
        <v>201</v>
      </c>
      <c r="U59">
        <v>496</v>
      </c>
      <c r="V59">
        <v>589</v>
      </c>
    </row>
    <row r="60" spans="1:24">
      <c r="A60" t="str">
        <f t="shared" si="0"/>
        <v>Cyprus</v>
      </c>
      <c r="B60">
        <v>21</v>
      </c>
      <c r="C60" t="s">
        <v>287</v>
      </c>
      <c r="D60">
        <v>151</v>
      </c>
      <c r="E60">
        <v>126</v>
      </c>
      <c r="F60">
        <v>101</v>
      </c>
      <c r="G60">
        <v>126</v>
      </c>
      <c r="H60">
        <v>101</v>
      </c>
      <c r="I60">
        <v>101</v>
      </c>
      <c r="J60">
        <v>151</v>
      </c>
      <c r="K60">
        <v>126</v>
      </c>
      <c r="L60">
        <v>126</v>
      </c>
      <c r="M60">
        <v>151</v>
      </c>
      <c r="N60">
        <v>126</v>
      </c>
      <c r="O60">
        <v>126</v>
      </c>
      <c r="P60">
        <v>101</v>
      </c>
      <c r="Q60">
        <v>101</v>
      </c>
      <c r="R60">
        <v>101</v>
      </c>
      <c r="S60">
        <v>101</v>
      </c>
      <c r="T60">
        <v>101</v>
      </c>
      <c r="U60">
        <v>496</v>
      </c>
      <c r="V60">
        <v>713</v>
      </c>
    </row>
    <row r="61" spans="1:24">
      <c r="A61" t="str">
        <f t="shared" si="0"/>
        <v>France</v>
      </c>
      <c r="B61">
        <v>22</v>
      </c>
      <c r="C61" t="s">
        <v>288</v>
      </c>
      <c r="D61">
        <v>151</v>
      </c>
      <c r="E61">
        <v>126</v>
      </c>
      <c r="F61">
        <v>176</v>
      </c>
      <c r="G61">
        <v>101</v>
      </c>
      <c r="H61">
        <v>101</v>
      </c>
      <c r="I61">
        <v>126</v>
      </c>
      <c r="J61">
        <v>126</v>
      </c>
      <c r="K61">
        <v>126</v>
      </c>
      <c r="L61">
        <v>126</v>
      </c>
      <c r="M61">
        <v>151</v>
      </c>
      <c r="N61">
        <v>126</v>
      </c>
      <c r="O61">
        <v>126</v>
      </c>
      <c r="P61">
        <v>101</v>
      </c>
      <c r="Q61">
        <v>126</v>
      </c>
      <c r="R61">
        <v>151</v>
      </c>
      <c r="S61">
        <v>101</v>
      </c>
      <c r="T61">
        <v>201</v>
      </c>
      <c r="U61">
        <v>496</v>
      </c>
      <c r="V61">
        <v>694</v>
      </c>
      <c r="X61" s="23"/>
    </row>
    <row r="62" spans="1:24">
      <c r="A62" t="str">
        <f t="shared" si="0"/>
        <v>Lithuania</v>
      </c>
      <c r="B62">
        <v>23</v>
      </c>
      <c r="C62" t="s">
        <v>289</v>
      </c>
      <c r="D62">
        <v>201</v>
      </c>
      <c r="E62">
        <v>151</v>
      </c>
      <c r="F62">
        <v>151</v>
      </c>
      <c r="G62">
        <v>101</v>
      </c>
      <c r="H62">
        <v>101</v>
      </c>
      <c r="I62">
        <v>126</v>
      </c>
      <c r="J62">
        <v>201</v>
      </c>
      <c r="K62">
        <v>151</v>
      </c>
      <c r="L62">
        <v>151</v>
      </c>
      <c r="M62">
        <v>201</v>
      </c>
      <c r="N62">
        <v>151</v>
      </c>
      <c r="O62">
        <v>151</v>
      </c>
      <c r="P62">
        <v>101</v>
      </c>
      <c r="Q62">
        <v>126</v>
      </c>
      <c r="R62">
        <v>101</v>
      </c>
      <c r="S62">
        <v>101</v>
      </c>
      <c r="T62">
        <v>101</v>
      </c>
      <c r="U62">
        <v>496</v>
      </c>
      <c r="V62">
        <v>950</v>
      </c>
      <c r="X62" s="23"/>
    </row>
    <row r="63" spans="1:24">
      <c r="A63" t="str">
        <f t="shared" si="0"/>
        <v>Poland</v>
      </c>
      <c r="B63">
        <v>24</v>
      </c>
      <c r="C63" t="s">
        <v>290</v>
      </c>
      <c r="D63">
        <v>251</v>
      </c>
      <c r="E63">
        <v>251</v>
      </c>
      <c r="F63">
        <v>151</v>
      </c>
      <c r="G63">
        <v>126</v>
      </c>
      <c r="H63">
        <v>101</v>
      </c>
      <c r="I63">
        <v>151</v>
      </c>
      <c r="J63">
        <v>251</v>
      </c>
      <c r="K63">
        <v>151</v>
      </c>
      <c r="L63">
        <v>201</v>
      </c>
      <c r="M63">
        <v>251</v>
      </c>
      <c r="N63">
        <v>151</v>
      </c>
      <c r="O63">
        <v>251</v>
      </c>
      <c r="P63">
        <v>201</v>
      </c>
      <c r="Q63">
        <v>151</v>
      </c>
      <c r="R63">
        <v>101</v>
      </c>
      <c r="S63">
        <v>151</v>
      </c>
      <c r="T63">
        <v>101</v>
      </c>
      <c r="V63">
        <v>903</v>
      </c>
      <c r="X63" s="23"/>
    </row>
    <row r="64" spans="1:24">
      <c r="A64" t="str">
        <f t="shared" si="0"/>
        <v>Austria</v>
      </c>
      <c r="B64">
        <v>25</v>
      </c>
      <c r="C64" t="s">
        <v>291</v>
      </c>
      <c r="D64">
        <v>251</v>
      </c>
      <c r="E64">
        <v>201</v>
      </c>
      <c r="F64">
        <v>151</v>
      </c>
      <c r="G64">
        <v>101</v>
      </c>
      <c r="H64">
        <v>101</v>
      </c>
      <c r="I64">
        <v>151</v>
      </c>
      <c r="J64">
        <v>251</v>
      </c>
      <c r="K64">
        <v>126</v>
      </c>
      <c r="L64">
        <v>151</v>
      </c>
      <c r="M64">
        <v>251</v>
      </c>
      <c r="N64">
        <v>151</v>
      </c>
      <c r="O64">
        <v>201</v>
      </c>
      <c r="P64">
        <v>151</v>
      </c>
      <c r="Q64">
        <v>151</v>
      </c>
      <c r="R64">
        <v>151</v>
      </c>
      <c r="S64">
        <v>101</v>
      </c>
      <c r="T64">
        <v>101</v>
      </c>
      <c r="U64">
        <v>496</v>
      </c>
      <c r="V64">
        <v>950</v>
      </c>
    </row>
    <row r="65" spans="1:24">
      <c r="A65" t="str">
        <f t="shared" si="0"/>
        <v>Montenegro</v>
      </c>
      <c r="B65">
        <v>26</v>
      </c>
      <c r="C65" t="s">
        <v>292</v>
      </c>
      <c r="D65">
        <v>201</v>
      </c>
      <c r="E65">
        <v>101</v>
      </c>
      <c r="F65">
        <v>151</v>
      </c>
      <c r="G65">
        <v>126</v>
      </c>
      <c r="H65">
        <v>101</v>
      </c>
      <c r="I65">
        <v>151</v>
      </c>
      <c r="J65">
        <v>251</v>
      </c>
      <c r="K65">
        <v>201</v>
      </c>
      <c r="L65">
        <v>251</v>
      </c>
      <c r="M65">
        <v>251</v>
      </c>
      <c r="N65">
        <v>126</v>
      </c>
      <c r="O65">
        <v>101</v>
      </c>
      <c r="P65">
        <v>201</v>
      </c>
      <c r="Q65">
        <v>151</v>
      </c>
      <c r="R65">
        <v>151</v>
      </c>
      <c r="S65">
        <v>176</v>
      </c>
      <c r="T65">
        <v>101</v>
      </c>
      <c r="U65">
        <v>496</v>
      </c>
      <c r="V65">
        <v>950</v>
      </c>
      <c r="X65" s="23"/>
    </row>
    <row r="66" spans="1:24">
      <c r="A66" t="str">
        <f t="shared" si="0"/>
        <v>Germany</v>
      </c>
      <c r="B66">
        <v>27</v>
      </c>
      <c r="C66" t="s">
        <v>293</v>
      </c>
      <c r="D66">
        <v>251</v>
      </c>
      <c r="E66">
        <v>201</v>
      </c>
      <c r="F66">
        <v>201</v>
      </c>
      <c r="G66">
        <v>151</v>
      </c>
      <c r="H66">
        <v>101</v>
      </c>
      <c r="I66">
        <v>151</v>
      </c>
      <c r="J66">
        <v>201</v>
      </c>
      <c r="K66">
        <v>251</v>
      </c>
      <c r="L66">
        <v>201</v>
      </c>
      <c r="M66">
        <v>251</v>
      </c>
      <c r="N66">
        <v>151</v>
      </c>
      <c r="O66">
        <v>201</v>
      </c>
      <c r="P66">
        <v>151</v>
      </c>
      <c r="Q66">
        <v>151</v>
      </c>
      <c r="R66">
        <v>201</v>
      </c>
      <c r="S66">
        <v>126</v>
      </c>
      <c r="U66">
        <v>496</v>
      </c>
      <c r="V66">
        <v>950</v>
      </c>
      <c r="X66" s="23"/>
    </row>
    <row r="68" spans="1:24">
      <c r="X68" s="23"/>
    </row>
    <row r="69" spans="1:24">
      <c r="X69" s="23"/>
    </row>
    <row r="71" spans="1:24">
      <c r="X71" s="23"/>
    </row>
    <row r="73" spans="1:24">
      <c r="X73" s="23"/>
    </row>
    <row r="74" spans="1:24">
      <c r="X74" s="23"/>
    </row>
    <row r="75" spans="1:24">
      <c r="X75" s="23"/>
    </row>
    <row r="76" spans="1:24">
      <c r="X76" s="23"/>
    </row>
    <row r="78" spans="1:24">
      <c r="X78" s="23"/>
    </row>
    <row r="79" spans="1:24">
      <c r="X79" s="23"/>
    </row>
    <row r="81" spans="24:24">
      <c r="X81" s="23"/>
    </row>
    <row r="84" spans="24:24">
      <c r="X84" s="23"/>
    </row>
    <row r="85" spans="24:24">
      <c r="X85" s="3"/>
    </row>
    <row r="86" spans="24:24">
      <c r="X86" s="3"/>
    </row>
    <row r="87" spans="24:24">
      <c r="X87" s="23"/>
    </row>
    <row r="88" spans="24:24">
      <c r="X88" s="23"/>
    </row>
    <row r="89" spans="24:24">
      <c r="X89" s="23"/>
    </row>
    <row r="92" spans="24:24">
      <c r="X92" s="23"/>
    </row>
    <row r="93" spans="24:24">
      <c r="X93" s="23"/>
    </row>
  </sheetData>
  <mergeCells count="7">
    <mergeCell ref="M3:M4"/>
    <mergeCell ref="R3:R4"/>
    <mergeCell ref="B32:C33"/>
    <mergeCell ref="B3:B4"/>
    <mergeCell ref="C3:C4"/>
    <mergeCell ref="G3:G4"/>
    <mergeCell ref="K3:K4"/>
  </mergeCells>
  <hyperlinks>
    <hyperlink ref="C5" r:id="rId1" tooltip="Eurovision 2015 Sweden: Måns Zelmerlöw - &quot;Heroes&quot;" display="https://eurovisionworld.com/eurovision/2015/sweden" xr:uid="{00000000-0004-0000-0800-000000000000}"/>
    <hyperlink ref="C6" r:id="rId2" tooltip="Eurovision 2015 Russia: Polina Gagarina - &quot;A Million Voices&quot;" display="https://eurovisionworld.com/eurovision/2015/russia" xr:uid="{00000000-0004-0000-0800-000001000000}"/>
    <hyperlink ref="C7" r:id="rId3" tooltip="Eurovision 2015 Italy: Il Volo - &quot;Grande Amore&quot;" display="https://eurovisionworld.com/eurovision/2015/italy" xr:uid="{00000000-0004-0000-0800-000002000000}"/>
    <hyperlink ref="C8" r:id="rId4" tooltip="Eurovision 2015 Belgium: Loïc Nottet - &quot;Rhythm Inside&quot;" display="https://eurovisionworld.com/eurovision/2015/belgium" xr:uid="{00000000-0004-0000-0800-000003000000}"/>
    <hyperlink ref="C9" r:id="rId5" tooltip="Eurovision 2015 Australia: Guy Sebastian - &quot;Tonight Again&quot;" display="https://eurovisionworld.com/eurovision/2015/australia" xr:uid="{00000000-0004-0000-0800-000004000000}"/>
    <hyperlink ref="C10" r:id="rId6" tooltip="Eurovision 2015 Estonia: Elina Born &amp; Stig Rästa - &quot;Goodbye to Yesterday&quot;" display="https://eurovisionworld.com/eurovision/2015/estonia" xr:uid="{00000000-0004-0000-0800-000005000000}"/>
    <hyperlink ref="C11" r:id="rId7" tooltip="Eurovision 2015 Serbia: Bojana Stamenov - &quot;Beauty Never Lies&quot;" display="https://eurovisionworld.com/eurovision/2015/serbia" xr:uid="{00000000-0004-0000-0800-000006000000}"/>
    <hyperlink ref="C12" r:id="rId8" tooltip="Eurovision 2015 Norway: Mørland &amp; Debrah Scarlett - &quot;A Monster Like Me&quot;" display="https://eurovisionworld.com/eurovision/2015/norway" xr:uid="{00000000-0004-0000-0800-000007000000}"/>
    <hyperlink ref="C13" r:id="rId9" tooltip="Eurovision 2015 Latvia: Aminata Savadogo - &quot;Love Injected&quot;" display="https://eurovisionworld.com/eurovision/2015/latvia" xr:uid="{00000000-0004-0000-0800-000008000000}"/>
    <hyperlink ref="C14" r:id="rId10" tooltip="Eurovision 2015 Israel: Nadav Guedj - &quot;Golden Boy&quot;" display="https://eurovisionworld.com/eurovision/2015/israel" xr:uid="{00000000-0004-0000-0800-000009000000}"/>
    <hyperlink ref="C15" r:id="rId11" tooltip="Eurovision 2015 Azerbaijan: Elnur Hüseynov - &quot;Hour Of The Wolf&quot;" display="https://eurovisionworld.com/eurovision/2015/azerbaijan" xr:uid="{00000000-0004-0000-0800-00000A000000}"/>
    <hyperlink ref="C16" r:id="rId12" tooltip="Eurovision 2015 Spain: Edurne - &quot;Amanecer&quot;" display="https://eurovisionworld.com/eurovision/2015/spain" xr:uid="{00000000-0004-0000-0800-00000B000000}"/>
    <hyperlink ref="C17" r:id="rId13" tooltip="Eurovision 2015 Slovenia: Maraaya - &quot;Here for You&quot;" display="https://eurovisionworld.com/eurovision/2015/slovenia" xr:uid="{00000000-0004-0000-0800-00000C000000}"/>
    <hyperlink ref="C18" r:id="rId14" tooltip="Eurovision 2015 Georgia: Nina Sublatti - &quot;Warrior&quot;" display="https://eurovisionworld.com/eurovision/2015/georgia" xr:uid="{00000000-0004-0000-0800-00000D000000}"/>
    <hyperlink ref="C19" r:id="rId15" tooltip="Eurovision 2015 United Kingdom: Electro Velvet - &quot;Still In Love&quot;" display="https://eurovisionworld.com/eurovision/2015/united-kingdom" xr:uid="{00000000-0004-0000-0800-00000E000000}"/>
    <hyperlink ref="C20" r:id="rId16" tooltip="Eurovision 2015 Greece: Maria Elena Kyriakou - &quot;One Last Breath&quot;" display="https://eurovisionworld.com/eurovision/2015/greece" xr:uid="{00000000-0004-0000-0800-00000F000000}"/>
    <hyperlink ref="C21" r:id="rId17" tooltip="Eurovision 2015 Romania: Voltaj - &quot;De La Capăt / All Over Again&quot;" display="https://eurovisionworld.com/eurovision/2015/romania" xr:uid="{00000000-0004-0000-0800-000010000000}"/>
    <hyperlink ref="C22" r:id="rId18" tooltip="Eurovision 2015 Armenia: Genealogy - &quot;Face The Shadow&quot;" display="https://eurovisionworld.com/eurovision/2015/armenia" xr:uid="{00000000-0004-0000-0800-000011000000}"/>
    <hyperlink ref="C23" r:id="rId19" tooltip="Eurovision 2015 Albania: Elhaida Dani - &quot;I'm Alive&quot;" display="https://eurovisionworld.com/eurovision/2015/albania" xr:uid="{00000000-0004-0000-0800-000012000000}"/>
    <hyperlink ref="C24" r:id="rId20" tooltip="Eurovision 2015 Hungary: Boggie - &quot;Wars For Nothing&quot;" display="https://eurovisionworld.com/eurovision/2015/hungary" xr:uid="{00000000-0004-0000-0800-000013000000}"/>
    <hyperlink ref="C25" r:id="rId21" tooltip="Eurovision 2015 Cyprus: John Karayiannis - &quot;One Thing I Should Have Done&quot;" display="https://eurovisionworld.com/eurovision/2015/cyprus" xr:uid="{00000000-0004-0000-0800-000014000000}"/>
    <hyperlink ref="C26" r:id="rId22" tooltip="Eurovision 2015 France: Lisa Angell - &quot;N’oubliez pas&quot;" display="https://eurovisionworld.com/eurovision/2015/france" xr:uid="{00000000-0004-0000-0800-000015000000}"/>
    <hyperlink ref="C27" r:id="rId23" tooltip="Eurovision 2015 Lithuania: Monika &amp; Vaidas - &quot;This Time&quot;" display="https://eurovisionworld.com/eurovision/2015/lithuania" xr:uid="{00000000-0004-0000-0800-000016000000}"/>
    <hyperlink ref="C28" r:id="rId24" tooltip="Eurovision 2015 Poland: Monika Kuszyńska - &quot;In The Name Of Love&quot;" display="https://eurovisionworld.com/eurovision/2015/poland" xr:uid="{00000000-0004-0000-0800-000017000000}"/>
    <hyperlink ref="C29" r:id="rId25" tooltip="Eurovision 2015 Austria: The Makemakes - &quot;I Am Yours&quot;" display="https://eurovisionworld.com/eurovision/2015/austria" xr:uid="{00000000-0004-0000-0800-000018000000}"/>
    <hyperlink ref="C30" r:id="rId26" tooltip="Eurovision 2015 Montenegro: Knez - &quot;Adio&quot;" display="https://eurovisionworld.com/eurovision/2015/montenegro" xr:uid="{00000000-0004-0000-0800-000019000000}"/>
    <hyperlink ref="C31" r:id="rId27" tooltip="Eurovision 2015 Germany: Ann Sophie - &quot;Black Smoke&quot;" display="https://eurovisionworld.com/eurovision/2015/germany" xr:uid="{00000000-0004-0000-0800-00001A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F27"/>
  <sheetViews>
    <sheetView workbookViewId="0">
      <selection activeCell="D27" sqref="D2:D27"/>
    </sheetView>
  </sheetViews>
  <sheetFormatPr defaultRowHeight="13.2"/>
  <sheetData>
    <row r="1" spans="2:6">
      <c r="D1" s="23" t="s">
        <v>211</v>
      </c>
      <c r="E1" s="23" t="s">
        <v>212</v>
      </c>
      <c r="F1" s="23" t="s">
        <v>117</v>
      </c>
    </row>
    <row r="2" spans="2:6">
      <c r="B2">
        <v>1</v>
      </c>
      <c r="C2" t="s">
        <v>92</v>
      </c>
      <c r="D2">
        <f>B2</f>
        <v>1</v>
      </c>
      <c r="E2">
        <v>529</v>
      </c>
      <c r="F2" s="24">
        <f>E2/SUM($E$2:$E$27)</f>
        <v>0.10686868686868686</v>
      </c>
    </row>
    <row r="3" spans="2:6">
      <c r="B3">
        <v>2</v>
      </c>
      <c r="C3" t="s">
        <v>93</v>
      </c>
      <c r="D3">
        <f t="shared" ref="D3:D27" si="0">B3</f>
        <v>2</v>
      </c>
      <c r="E3">
        <v>436</v>
      </c>
      <c r="F3" s="24">
        <f t="shared" ref="F3:F27" si="1">E3/SUM($E$2:$E$27)</f>
        <v>8.8080808080808079E-2</v>
      </c>
    </row>
    <row r="4" spans="2:6">
      <c r="B4">
        <v>3</v>
      </c>
      <c r="C4" t="s">
        <v>94</v>
      </c>
      <c r="D4">
        <f t="shared" si="0"/>
        <v>3</v>
      </c>
      <c r="E4">
        <v>342</v>
      </c>
      <c r="F4" s="24">
        <f t="shared" si="1"/>
        <v>6.9090909090909092E-2</v>
      </c>
    </row>
    <row r="5" spans="2:6">
      <c r="B5">
        <v>4</v>
      </c>
      <c r="C5" t="s">
        <v>95</v>
      </c>
      <c r="D5">
        <f t="shared" si="0"/>
        <v>4</v>
      </c>
      <c r="E5">
        <v>340</v>
      </c>
      <c r="F5" s="24">
        <f t="shared" si="1"/>
        <v>6.8686868686868685E-2</v>
      </c>
    </row>
    <row r="6" spans="2:6">
      <c r="B6">
        <v>5</v>
      </c>
      <c r="C6" t="s">
        <v>96</v>
      </c>
      <c r="D6">
        <f t="shared" si="0"/>
        <v>5</v>
      </c>
      <c r="E6">
        <v>308</v>
      </c>
      <c r="F6" s="24">
        <f t="shared" si="1"/>
        <v>6.222222222222222E-2</v>
      </c>
    </row>
    <row r="7" spans="2:6">
      <c r="B7">
        <v>6</v>
      </c>
      <c r="C7" t="s">
        <v>97</v>
      </c>
      <c r="D7">
        <f t="shared" si="0"/>
        <v>6</v>
      </c>
      <c r="E7">
        <v>281</v>
      </c>
      <c r="F7" s="24">
        <f t="shared" si="1"/>
        <v>5.6767676767676765E-2</v>
      </c>
    </row>
    <row r="8" spans="2:6">
      <c r="B8">
        <v>7</v>
      </c>
      <c r="C8" t="s">
        <v>98</v>
      </c>
      <c r="D8">
        <f t="shared" si="0"/>
        <v>7</v>
      </c>
      <c r="E8">
        <v>274</v>
      </c>
      <c r="F8" s="24">
        <f t="shared" si="1"/>
        <v>5.5353535353535356E-2</v>
      </c>
    </row>
    <row r="9" spans="2:6">
      <c r="B9">
        <v>8</v>
      </c>
      <c r="C9" t="s">
        <v>99</v>
      </c>
      <c r="D9">
        <f t="shared" si="0"/>
        <v>8</v>
      </c>
      <c r="E9">
        <v>245</v>
      </c>
      <c r="F9" s="24">
        <f t="shared" si="1"/>
        <v>4.9494949494949494E-2</v>
      </c>
    </row>
    <row r="10" spans="2:6">
      <c r="B10">
        <v>9</v>
      </c>
      <c r="C10" t="s">
        <v>100</v>
      </c>
      <c r="D10">
        <f t="shared" si="0"/>
        <v>9</v>
      </c>
      <c r="E10">
        <v>226</v>
      </c>
      <c r="F10" s="24">
        <f t="shared" si="1"/>
        <v>4.5656565656565659E-2</v>
      </c>
    </row>
    <row r="11" spans="2:6">
      <c r="B11">
        <v>10</v>
      </c>
      <c r="C11" t="s">
        <v>101</v>
      </c>
      <c r="D11">
        <f t="shared" si="0"/>
        <v>10</v>
      </c>
      <c r="E11">
        <v>209</v>
      </c>
      <c r="F11" s="24">
        <f t="shared" si="1"/>
        <v>4.2222222222222223E-2</v>
      </c>
    </row>
    <row r="12" spans="2:6">
      <c r="B12">
        <v>11</v>
      </c>
      <c r="C12" t="s">
        <v>102</v>
      </c>
      <c r="D12">
        <f t="shared" si="0"/>
        <v>11</v>
      </c>
      <c r="E12">
        <v>184</v>
      </c>
      <c r="F12" s="24">
        <f t="shared" si="1"/>
        <v>3.7171717171717175E-2</v>
      </c>
    </row>
    <row r="13" spans="2:6">
      <c r="B13">
        <v>12</v>
      </c>
      <c r="C13" t="s">
        <v>103</v>
      </c>
      <c r="D13">
        <f t="shared" si="0"/>
        <v>12</v>
      </c>
      <c r="E13">
        <v>181</v>
      </c>
      <c r="F13" s="24">
        <f t="shared" si="1"/>
        <v>3.6565656565656565E-2</v>
      </c>
    </row>
    <row r="14" spans="2:6">
      <c r="B14">
        <v>13</v>
      </c>
      <c r="C14" t="s">
        <v>104</v>
      </c>
      <c r="D14">
        <f t="shared" si="0"/>
        <v>13</v>
      </c>
      <c r="E14">
        <v>173</v>
      </c>
      <c r="F14" s="24">
        <f t="shared" si="1"/>
        <v>3.4949494949494953E-2</v>
      </c>
    </row>
    <row r="15" spans="2:6">
      <c r="B15">
        <v>14</v>
      </c>
      <c r="C15" t="s">
        <v>105</v>
      </c>
      <c r="D15">
        <f t="shared" si="0"/>
        <v>14</v>
      </c>
      <c r="E15">
        <v>166</v>
      </c>
      <c r="F15" s="24">
        <f t="shared" si="1"/>
        <v>3.3535353535353536E-2</v>
      </c>
    </row>
    <row r="16" spans="2:6">
      <c r="B16">
        <v>15</v>
      </c>
      <c r="C16" t="s">
        <v>106</v>
      </c>
      <c r="D16">
        <f t="shared" si="0"/>
        <v>15</v>
      </c>
      <c r="E16">
        <v>144</v>
      </c>
      <c r="F16" s="24">
        <f t="shared" si="1"/>
        <v>2.9090909090909091E-2</v>
      </c>
    </row>
    <row r="17" spans="2:6">
      <c r="B17">
        <v>16</v>
      </c>
      <c r="C17" t="s">
        <v>107</v>
      </c>
      <c r="D17">
        <f t="shared" si="0"/>
        <v>16</v>
      </c>
      <c r="E17">
        <v>136</v>
      </c>
      <c r="F17" s="24">
        <f t="shared" si="1"/>
        <v>2.7474747474747475E-2</v>
      </c>
    </row>
    <row r="18" spans="2:6">
      <c r="B18">
        <v>17</v>
      </c>
      <c r="C18" t="s">
        <v>108</v>
      </c>
      <c r="D18">
        <f t="shared" si="0"/>
        <v>17</v>
      </c>
      <c r="E18">
        <v>130</v>
      </c>
      <c r="F18" s="24">
        <f t="shared" si="1"/>
        <v>2.6262626262626262E-2</v>
      </c>
    </row>
    <row r="19" spans="2:6">
      <c r="B19">
        <v>18</v>
      </c>
      <c r="C19" t="s">
        <v>109</v>
      </c>
      <c r="D19">
        <f t="shared" si="0"/>
        <v>18</v>
      </c>
      <c r="E19">
        <v>121</v>
      </c>
      <c r="F19" s="24">
        <f t="shared" si="1"/>
        <v>2.4444444444444446E-2</v>
      </c>
    </row>
    <row r="20" spans="2:6">
      <c r="B20">
        <v>19</v>
      </c>
      <c r="C20" t="s">
        <v>110</v>
      </c>
      <c r="D20">
        <f t="shared" si="0"/>
        <v>19</v>
      </c>
      <c r="E20">
        <v>113</v>
      </c>
      <c r="F20" s="24">
        <f t="shared" si="1"/>
        <v>2.282828282828283E-2</v>
      </c>
    </row>
    <row r="21" spans="2:6">
      <c r="B21">
        <v>20</v>
      </c>
      <c r="C21" t="s">
        <v>111</v>
      </c>
      <c r="D21">
        <f t="shared" si="0"/>
        <v>20</v>
      </c>
      <c r="E21">
        <v>99</v>
      </c>
      <c r="F21" s="24">
        <f t="shared" si="1"/>
        <v>0.02</v>
      </c>
    </row>
    <row r="22" spans="2:6">
      <c r="B22">
        <v>21</v>
      </c>
      <c r="C22" t="s">
        <v>112</v>
      </c>
      <c r="D22">
        <f t="shared" si="0"/>
        <v>21</v>
      </c>
      <c r="E22">
        <v>93</v>
      </c>
      <c r="F22" s="24">
        <f t="shared" si="1"/>
        <v>1.8787878787878787E-2</v>
      </c>
    </row>
    <row r="23" spans="2:6">
      <c r="B23">
        <v>22</v>
      </c>
      <c r="C23" t="s">
        <v>113</v>
      </c>
      <c r="D23">
        <f t="shared" si="0"/>
        <v>22</v>
      </c>
      <c r="E23">
        <v>64</v>
      </c>
      <c r="F23" s="24">
        <f t="shared" si="1"/>
        <v>1.2929292929292929E-2</v>
      </c>
    </row>
    <row r="24" spans="2:6">
      <c r="B24">
        <v>23</v>
      </c>
      <c r="C24" t="s">
        <v>114</v>
      </c>
      <c r="D24">
        <f t="shared" si="0"/>
        <v>23</v>
      </c>
      <c r="E24">
        <v>61</v>
      </c>
      <c r="F24" s="24">
        <f t="shared" si="1"/>
        <v>1.2323232323232323E-2</v>
      </c>
    </row>
    <row r="25" spans="2:6">
      <c r="B25">
        <v>24</v>
      </c>
      <c r="C25" s="23" t="s">
        <v>116</v>
      </c>
      <c r="D25">
        <f t="shared" si="0"/>
        <v>24</v>
      </c>
      <c r="E25">
        <v>48</v>
      </c>
      <c r="F25" s="24">
        <f t="shared" si="1"/>
        <v>9.696969696969697E-3</v>
      </c>
    </row>
    <row r="26" spans="2:6">
      <c r="B26">
        <v>25</v>
      </c>
      <c r="C26" t="s">
        <v>115</v>
      </c>
      <c r="D26">
        <f t="shared" si="0"/>
        <v>25</v>
      </c>
      <c r="E26">
        <v>46</v>
      </c>
      <c r="F26" s="24">
        <f t="shared" si="1"/>
        <v>9.2929292929292938E-3</v>
      </c>
    </row>
    <row r="27" spans="2:6">
      <c r="B27">
        <v>26</v>
      </c>
      <c r="C27" s="23" t="s">
        <v>118</v>
      </c>
      <c r="D27">
        <f t="shared" si="0"/>
        <v>26</v>
      </c>
      <c r="E27">
        <v>1</v>
      </c>
      <c r="F27" s="24">
        <f t="shared" si="1"/>
        <v>2.0202020202020202E-4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7"/>
  <sheetViews>
    <sheetView workbookViewId="0"/>
  </sheetViews>
  <sheetFormatPr defaultRowHeight="13.2"/>
  <cols>
    <col min="1" max="1" width="5.109375" bestFit="1" customWidth="1"/>
    <col min="2" max="2" width="14.88671875" bestFit="1" customWidth="1"/>
    <col min="3" max="3" width="17.6640625" bestFit="1" customWidth="1"/>
    <col min="4" max="4" width="20.6640625" bestFit="1" customWidth="1"/>
    <col min="5" max="5" width="15.109375" bestFit="1" customWidth="1"/>
    <col min="6" max="6" width="5.6640625" bestFit="1" customWidth="1"/>
    <col min="7" max="7" width="6.33203125" bestFit="1" customWidth="1"/>
  </cols>
  <sheetData>
    <row r="1" spans="1:7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320</v>
      </c>
      <c r="G1" t="s">
        <v>319</v>
      </c>
    </row>
    <row r="2" spans="1:7">
      <c r="A2">
        <v>11</v>
      </c>
      <c r="B2" t="s">
        <v>118</v>
      </c>
      <c r="C2" t="s">
        <v>298</v>
      </c>
      <c r="D2" t="s">
        <v>326</v>
      </c>
      <c r="E2" t="s">
        <v>327</v>
      </c>
      <c r="F2">
        <v>1</v>
      </c>
      <c r="G2">
        <v>758</v>
      </c>
    </row>
    <row r="3" spans="1:7">
      <c r="A3">
        <v>25</v>
      </c>
      <c r="B3" t="s">
        <v>105</v>
      </c>
      <c r="C3" t="s">
        <v>299</v>
      </c>
      <c r="D3" t="s">
        <v>328</v>
      </c>
      <c r="E3" t="s">
        <v>329</v>
      </c>
      <c r="F3">
        <v>2</v>
      </c>
      <c r="G3">
        <v>615</v>
      </c>
    </row>
    <row r="4" spans="1:7">
      <c r="A4">
        <v>7</v>
      </c>
      <c r="B4" t="s">
        <v>101</v>
      </c>
      <c r="C4" t="s">
        <v>300</v>
      </c>
      <c r="D4" t="s">
        <v>330</v>
      </c>
      <c r="E4" t="s">
        <v>329</v>
      </c>
      <c r="F4">
        <v>3</v>
      </c>
      <c r="G4">
        <v>374</v>
      </c>
    </row>
    <row r="5" spans="1:7">
      <c r="A5">
        <v>23</v>
      </c>
      <c r="B5" t="s">
        <v>213</v>
      </c>
      <c r="C5" t="s">
        <v>301</v>
      </c>
      <c r="D5" t="s">
        <v>331</v>
      </c>
      <c r="E5" t="s">
        <v>329</v>
      </c>
      <c r="F5">
        <v>4</v>
      </c>
      <c r="G5">
        <v>363</v>
      </c>
    </row>
    <row r="6" spans="1:7">
      <c r="A6">
        <v>24</v>
      </c>
      <c r="B6" t="s">
        <v>98</v>
      </c>
      <c r="C6" t="s">
        <v>302</v>
      </c>
      <c r="D6" t="s">
        <v>332</v>
      </c>
      <c r="E6" t="s">
        <v>329</v>
      </c>
      <c r="F6">
        <v>5</v>
      </c>
      <c r="G6">
        <v>344</v>
      </c>
    </row>
    <row r="7" spans="1:7">
      <c r="A7">
        <v>9</v>
      </c>
      <c r="B7" t="s">
        <v>96</v>
      </c>
      <c r="C7" t="s">
        <v>303</v>
      </c>
      <c r="D7" t="s">
        <v>333</v>
      </c>
      <c r="E7" t="s">
        <v>334</v>
      </c>
      <c r="F7">
        <v>6</v>
      </c>
      <c r="G7">
        <v>334</v>
      </c>
    </row>
    <row r="8" spans="1:7">
      <c r="A8">
        <v>20</v>
      </c>
      <c r="B8" t="s">
        <v>214</v>
      </c>
      <c r="C8" t="s">
        <v>363</v>
      </c>
      <c r="D8" t="s">
        <v>335</v>
      </c>
      <c r="E8" t="s">
        <v>329</v>
      </c>
      <c r="F8">
        <v>7</v>
      </c>
      <c r="G8">
        <v>282</v>
      </c>
    </row>
    <row r="9" spans="1:7">
      <c r="A9">
        <v>8</v>
      </c>
      <c r="B9" t="s">
        <v>112</v>
      </c>
      <c r="C9" t="s">
        <v>304</v>
      </c>
      <c r="D9" t="s">
        <v>336</v>
      </c>
      <c r="E9" t="s">
        <v>337</v>
      </c>
      <c r="F9">
        <v>8</v>
      </c>
      <c r="G9">
        <v>200</v>
      </c>
    </row>
    <row r="10" spans="1:7">
      <c r="A10">
        <v>14</v>
      </c>
      <c r="B10" t="s">
        <v>111</v>
      </c>
      <c r="C10" t="s">
        <v>338</v>
      </c>
      <c r="D10" t="s">
        <v>339</v>
      </c>
      <c r="E10" t="s">
        <v>329</v>
      </c>
      <c r="F10">
        <v>9</v>
      </c>
      <c r="G10">
        <v>173</v>
      </c>
    </row>
    <row r="11" spans="1:7">
      <c r="A11">
        <v>17</v>
      </c>
      <c r="B11" t="s">
        <v>106</v>
      </c>
      <c r="C11" t="s">
        <v>364</v>
      </c>
      <c r="D11" t="s">
        <v>340</v>
      </c>
      <c r="E11" t="s">
        <v>329</v>
      </c>
      <c r="F11">
        <v>10</v>
      </c>
      <c r="G11">
        <v>158</v>
      </c>
    </row>
    <row r="12" spans="1:7">
      <c r="A12">
        <v>6</v>
      </c>
      <c r="B12" t="s">
        <v>109</v>
      </c>
      <c r="C12" t="s">
        <v>341</v>
      </c>
      <c r="D12" t="s">
        <v>342</v>
      </c>
      <c r="E12" t="s">
        <v>329</v>
      </c>
      <c r="F12">
        <v>11</v>
      </c>
      <c r="G12">
        <v>150</v>
      </c>
    </row>
    <row r="13" spans="1:7">
      <c r="A13">
        <v>26</v>
      </c>
      <c r="B13" t="s">
        <v>104</v>
      </c>
      <c r="C13" t="s">
        <v>305</v>
      </c>
      <c r="D13" t="s">
        <v>343</v>
      </c>
      <c r="E13" t="s">
        <v>344</v>
      </c>
      <c r="F13">
        <v>12</v>
      </c>
      <c r="G13">
        <v>135</v>
      </c>
    </row>
    <row r="14" spans="1:7">
      <c r="A14">
        <v>13</v>
      </c>
      <c r="B14" t="s">
        <v>215</v>
      </c>
      <c r="C14" t="s">
        <v>306</v>
      </c>
      <c r="D14" t="s">
        <v>345</v>
      </c>
      <c r="E14" t="s">
        <v>346</v>
      </c>
      <c r="F14">
        <v>13</v>
      </c>
      <c r="G14">
        <v>128</v>
      </c>
    </row>
    <row r="15" spans="1:7">
      <c r="A15">
        <v>12</v>
      </c>
      <c r="B15" t="s">
        <v>217</v>
      </c>
      <c r="C15" t="s">
        <v>307</v>
      </c>
      <c r="D15" t="s">
        <v>347</v>
      </c>
      <c r="E15" t="s">
        <v>329</v>
      </c>
      <c r="F15">
        <v>14</v>
      </c>
      <c r="G15">
        <v>120</v>
      </c>
    </row>
    <row r="16" spans="1:7">
      <c r="A16">
        <v>18</v>
      </c>
      <c r="B16" t="s">
        <v>116</v>
      </c>
      <c r="C16" t="s">
        <v>308</v>
      </c>
      <c r="D16" t="s">
        <v>348</v>
      </c>
      <c r="E16" t="s">
        <v>329</v>
      </c>
      <c r="F16">
        <v>15</v>
      </c>
      <c r="G16">
        <v>111</v>
      </c>
    </row>
    <row r="17" spans="1:7">
      <c r="A17">
        <v>4</v>
      </c>
      <c r="B17" t="s">
        <v>94</v>
      </c>
      <c r="C17" t="s">
        <v>309</v>
      </c>
      <c r="D17" t="s">
        <v>349</v>
      </c>
      <c r="E17" t="s">
        <v>329</v>
      </c>
      <c r="F17">
        <v>16</v>
      </c>
      <c r="G17">
        <v>93</v>
      </c>
    </row>
    <row r="18" spans="1:7">
      <c r="A18">
        <v>3</v>
      </c>
      <c r="B18" t="s">
        <v>220</v>
      </c>
      <c r="C18" t="s">
        <v>310</v>
      </c>
      <c r="D18" t="s">
        <v>350</v>
      </c>
      <c r="E18" t="s">
        <v>351</v>
      </c>
      <c r="F18">
        <v>17</v>
      </c>
      <c r="G18">
        <v>83</v>
      </c>
    </row>
    <row r="19" spans="1:7">
      <c r="A19">
        <v>5</v>
      </c>
      <c r="B19" t="s">
        <v>216</v>
      </c>
      <c r="C19" t="s">
        <v>311</v>
      </c>
      <c r="D19" t="s">
        <v>352</v>
      </c>
      <c r="E19" t="s">
        <v>329</v>
      </c>
      <c r="F19">
        <v>18</v>
      </c>
      <c r="G19">
        <v>79</v>
      </c>
    </row>
    <row r="20" spans="1:7">
      <c r="A20">
        <v>15</v>
      </c>
      <c r="B20" t="s">
        <v>219</v>
      </c>
      <c r="C20" t="s">
        <v>312</v>
      </c>
      <c r="D20" t="s">
        <v>353</v>
      </c>
      <c r="E20" t="s">
        <v>329</v>
      </c>
      <c r="F20">
        <v>19</v>
      </c>
      <c r="G20">
        <v>77</v>
      </c>
    </row>
    <row r="21" spans="1:7">
      <c r="A21">
        <v>10</v>
      </c>
      <c r="B21" t="s">
        <v>100</v>
      </c>
      <c r="C21" t="s">
        <v>313</v>
      </c>
      <c r="D21" t="s">
        <v>354</v>
      </c>
      <c r="E21" t="s">
        <v>329</v>
      </c>
      <c r="F21">
        <v>20</v>
      </c>
      <c r="G21">
        <v>77</v>
      </c>
    </row>
    <row r="22" spans="1:7">
      <c r="A22">
        <v>19</v>
      </c>
      <c r="B22" t="s">
        <v>93</v>
      </c>
      <c r="C22" t="s">
        <v>314</v>
      </c>
      <c r="D22" t="s">
        <v>355</v>
      </c>
      <c r="E22" t="s">
        <v>329</v>
      </c>
      <c r="F22">
        <v>21</v>
      </c>
      <c r="G22">
        <v>68</v>
      </c>
    </row>
    <row r="23" spans="1:7">
      <c r="A23">
        <v>2</v>
      </c>
      <c r="B23" t="s">
        <v>218</v>
      </c>
      <c r="C23" t="s">
        <v>315</v>
      </c>
      <c r="D23" t="s">
        <v>356</v>
      </c>
      <c r="E23" t="s">
        <v>329</v>
      </c>
      <c r="F23">
        <v>22</v>
      </c>
      <c r="G23">
        <v>64</v>
      </c>
    </row>
    <row r="24" spans="1:7">
      <c r="A24">
        <v>1</v>
      </c>
      <c r="B24" t="s">
        <v>92</v>
      </c>
      <c r="C24" t="s">
        <v>357</v>
      </c>
      <c r="D24" t="s">
        <v>358</v>
      </c>
      <c r="E24" t="s">
        <v>329</v>
      </c>
      <c r="F24">
        <v>23</v>
      </c>
      <c r="G24">
        <v>39</v>
      </c>
    </row>
    <row r="25" spans="1:7">
      <c r="A25">
        <v>22</v>
      </c>
      <c r="B25" t="s">
        <v>108</v>
      </c>
      <c r="C25" t="s">
        <v>316</v>
      </c>
      <c r="D25" t="s">
        <v>359</v>
      </c>
      <c r="E25" t="s">
        <v>329</v>
      </c>
      <c r="F25">
        <v>24</v>
      </c>
      <c r="G25">
        <v>36</v>
      </c>
    </row>
    <row r="26" spans="1:7">
      <c r="A26">
        <v>21</v>
      </c>
      <c r="B26" t="s">
        <v>95</v>
      </c>
      <c r="C26" t="s">
        <v>317</v>
      </c>
      <c r="D26" t="s">
        <v>360</v>
      </c>
      <c r="E26" t="s">
        <v>329</v>
      </c>
      <c r="F26">
        <v>25</v>
      </c>
      <c r="G26">
        <v>6</v>
      </c>
    </row>
    <row r="27" spans="1:7">
      <c r="A27">
        <v>16</v>
      </c>
      <c r="B27" t="s">
        <v>114</v>
      </c>
      <c r="C27" t="s">
        <v>318</v>
      </c>
      <c r="D27" t="s">
        <v>361</v>
      </c>
      <c r="E27" t="s">
        <v>362</v>
      </c>
      <c r="F27">
        <v>26</v>
      </c>
      <c r="G27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9"/>
  <sheetViews>
    <sheetView workbookViewId="0">
      <selection activeCell="B1" sqref="B1"/>
    </sheetView>
  </sheetViews>
  <sheetFormatPr defaultRowHeight="13.2"/>
  <sheetData>
    <row r="1" spans="1:7">
      <c r="A1" t="s">
        <v>321</v>
      </c>
      <c r="B1" t="s">
        <v>365</v>
      </c>
      <c r="C1" t="s">
        <v>366</v>
      </c>
      <c r="D1" t="s">
        <v>367</v>
      </c>
      <c r="E1" t="s">
        <v>325</v>
      </c>
      <c r="F1" t="s">
        <v>320</v>
      </c>
      <c r="G1" t="s">
        <v>319</v>
      </c>
    </row>
    <row r="2" spans="1:7">
      <c r="A2">
        <v>21</v>
      </c>
      <c r="B2" s="23" t="s">
        <v>108</v>
      </c>
      <c r="C2" t="s">
        <v>368</v>
      </c>
      <c r="D2" t="s">
        <v>369</v>
      </c>
      <c r="E2" t="s">
        <v>370</v>
      </c>
      <c r="F2">
        <v>1</v>
      </c>
      <c r="G2">
        <v>534</v>
      </c>
    </row>
    <row r="3" spans="1:7">
      <c r="A3">
        <v>13</v>
      </c>
      <c r="B3" t="s">
        <v>111</v>
      </c>
      <c r="C3" t="s">
        <v>371</v>
      </c>
      <c r="D3" t="s">
        <v>372</v>
      </c>
      <c r="E3" t="s">
        <v>329</v>
      </c>
      <c r="F3">
        <v>2</v>
      </c>
      <c r="G3">
        <v>511</v>
      </c>
    </row>
    <row r="4" spans="1:7">
      <c r="A4">
        <v>18</v>
      </c>
      <c r="B4" s="23" t="s">
        <v>425</v>
      </c>
      <c r="C4" t="s">
        <v>373</v>
      </c>
      <c r="D4" t="s">
        <v>374</v>
      </c>
      <c r="E4" t="s">
        <v>329</v>
      </c>
      <c r="F4">
        <v>3</v>
      </c>
      <c r="G4">
        <v>491</v>
      </c>
    </row>
    <row r="5" spans="1:7">
      <c r="A5">
        <v>8</v>
      </c>
      <c r="B5" t="s">
        <v>105</v>
      </c>
      <c r="C5" t="s">
        <v>375</v>
      </c>
      <c r="D5" t="s">
        <v>376</v>
      </c>
      <c r="E5" t="s">
        <v>377</v>
      </c>
      <c r="F5">
        <v>4</v>
      </c>
      <c r="G5">
        <v>307</v>
      </c>
    </row>
    <row r="6" spans="1:7">
      <c r="A6">
        <v>9</v>
      </c>
      <c r="B6" t="s">
        <v>98</v>
      </c>
      <c r="C6" t="s">
        <v>378</v>
      </c>
      <c r="D6" t="s">
        <v>379</v>
      </c>
      <c r="E6" t="s">
        <v>329</v>
      </c>
      <c r="F6">
        <v>5</v>
      </c>
      <c r="G6">
        <v>261</v>
      </c>
    </row>
    <row r="7" spans="1:7">
      <c r="A7">
        <v>11</v>
      </c>
      <c r="B7" t="s">
        <v>104</v>
      </c>
      <c r="C7" t="s">
        <v>380</v>
      </c>
      <c r="D7" t="s">
        <v>381</v>
      </c>
      <c r="E7" t="s">
        <v>344</v>
      </c>
      <c r="F7">
        <v>6</v>
      </c>
      <c r="G7">
        <v>257</v>
      </c>
    </row>
    <row r="8" spans="1:7">
      <c r="A8">
        <v>26</v>
      </c>
      <c r="B8" t="s">
        <v>216</v>
      </c>
      <c r="C8" t="s">
        <v>382</v>
      </c>
      <c r="D8" t="s">
        <v>383</v>
      </c>
      <c r="E8" t="s">
        <v>329</v>
      </c>
      <c r="F8">
        <v>7</v>
      </c>
      <c r="G8">
        <v>249</v>
      </c>
    </row>
    <row r="9" spans="1:7">
      <c r="A9">
        <v>12</v>
      </c>
      <c r="B9" t="s">
        <v>218</v>
      </c>
      <c r="C9" t="s">
        <v>384</v>
      </c>
      <c r="D9" t="s">
        <v>385</v>
      </c>
      <c r="E9" t="s">
        <v>329</v>
      </c>
      <c r="F9">
        <v>8</v>
      </c>
      <c r="G9">
        <v>229</v>
      </c>
    </row>
    <row r="10" spans="1:7">
      <c r="A10">
        <v>16</v>
      </c>
      <c r="B10" t="s">
        <v>103</v>
      </c>
      <c r="C10" t="s">
        <v>386</v>
      </c>
      <c r="D10" t="s">
        <v>387</v>
      </c>
      <c r="E10" t="s">
        <v>329</v>
      </c>
      <c r="F10">
        <v>9</v>
      </c>
      <c r="G10">
        <v>200</v>
      </c>
    </row>
    <row r="11" spans="1:7">
      <c r="A11">
        <v>1</v>
      </c>
      <c r="B11" t="s">
        <v>213</v>
      </c>
      <c r="C11" t="s">
        <v>388</v>
      </c>
      <c r="D11" t="s">
        <v>389</v>
      </c>
      <c r="E11" t="s">
        <v>329</v>
      </c>
      <c r="F11">
        <v>10</v>
      </c>
      <c r="G11">
        <v>181</v>
      </c>
    </row>
    <row r="12" spans="1:7">
      <c r="A12">
        <v>3</v>
      </c>
      <c r="B12" t="s">
        <v>109</v>
      </c>
      <c r="C12" t="s">
        <v>390</v>
      </c>
      <c r="D12" t="s">
        <v>391</v>
      </c>
      <c r="E12" t="s">
        <v>329</v>
      </c>
      <c r="F12">
        <v>11</v>
      </c>
      <c r="G12">
        <v>153</v>
      </c>
    </row>
    <row r="13" spans="1:7">
      <c r="A13">
        <v>22</v>
      </c>
      <c r="B13" t="s">
        <v>426</v>
      </c>
      <c r="C13" t="s">
        <v>392</v>
      </c>
      <c r="D13" t="s">
        <v>393</v>
      </c>
      <c r="E13" t="s">
        <v>329</v>
      </c>
      <c r="F13">
        <v>12</v>
      </c>
      <c r="G13">
        <v>153</v>
      </c>
    </row>
    <row r="14" spans="1:7">
      <c r="A14">
        <v>24</v>
      </c>
      <c r="B14" t="s">
        <v>94</v>
      </c>
      <c r="C14" t="s">
        <v>394</v>
      </c>
      <c r="D14" t="s">
        <v>395</v>
      </c>
      <c r="E14" t="s">
        <v>396</v>
      </c>
      <c r="F14">
        <v>13</v>
      </c>
      <c r="G14">
        <v>151</v>
      </c>
    </row>
    <row r="15" spans="1:7">
      <c r="A15">
        <v>7</v>
      </c>
      <c r="B15" t="s">
        <v>92</v>
      </c>
      <c r="C15" t="s">
        <v>397</v>
      </c>
      <c r="D15" t="s">
        <v>398</v>
      </c>
      <c r="E15" t="s">
        <v>329</v>
      </c>
      <c r="F15">
        <v>14</v>
      </c>
      <c r="G15">
        <v>135</v>
      </c>
    </row>
    <row r="16" spans="1:7">
      <c r="A16">
        <v>20</v>
      </c>
      <c r="B16" t="s">
        <v>427</v>
      </c>
      <c r="C16" t="s">
        <v>399</v>
      </c>
      <c r="D16" t="s">
        <v>400</v>
      </c>
      <c r="E16" t="s">
        <v>329</v>
      </c>
      <c r="F16">
        <v>15</v>
      </c>
      <c r="G16">
        <v>132</v>
      </c>
    </row>
    <row r="17" spans="1:7">
      <c r="A17">
        <v>6</v>
      </c>
      <c r="B17" t="s">
        <v>96</v>
      </c>
      <c r="C17" t="s">
        <v>401</v>
      </c>
      <c r="D17" t="s">
        <v>402</v>
      </c>
      <c r="E17" t="s">
        <v>403</v>
      </c>
      <c r="F17">
        <v>16</v>
      </c>
      <c r="G17">
        <v>124</v>
      </c>
    </row>
    <row r="18" spans="1:7">
      <c r="A18">
        <v>4</v>
      </c>
      <c r="B18" t="s">
        <v>217</v>
      </c>
      <c r="C18" t="s">
        <v>404</v>
      </c>
      <c r="D18" t="s">
        <v>405</v>
      </c>
      <c r="E18" t="s">
        <v>329</v>
      </c>
      <c r="F18">
        <v>17</v>
      </c>
      <c r="G18">
        <v>117</v>
      </c>
    </row>
    <row r="19" spans="1:7">
      <c r="A19">
        <v>15</v>
      </c>
      <c r="B19" t="s">
        <v>110</v>
      </c>
      <c r="C19" t="s">
        <v>406</v>
      </c>
      <c r="D19" t="s">
        <v>407</v>
      </c>
      <c r="E19" t="s">
        <v>329</v>
      </c>
      <c r="F19">
        <v>18</v>
      </c>
      <c r="G19">
        <v>115</v>
      </c>
    </row>
    <row r="20" spans="1:7">
      <c r="A20">
        <v>5</v>
      </c>
      <c r="B20" t="s">
        <v>112</v>
      </c>
      <c r="C20" t="s">
        <v>408</v>
      </c>
      <c r="D20" t="s">
        <v>409</v>
      </c>
      <c r="E20" t="s">
        <v>329</v>
      </c>
      <c r="F20">
        <v>19</v>
      </c>
      <c r="G20">
        <v>108</v>
      </c>
    </row>
    <row r="21" spans="1:7">
      <c r="A21">
        <v>23</v>
      </c>
      <c r="B21" t="s">
        <v>428</v>
      </c>
      <c r="C21" t="s">
        <v>410</v>
      </c>
      <c r="D21" t="s">
        <v>411</v>
      </c>
      <c r="E21" t="s">
        <v>329</v>
      </c>
      <c r="F21">
        <v>20</v>
      </c>
      <c r="G21">
        <v>104</v>
      </c>
    </row>
    <row r="22" spans="1:7">
      <c r="A22">
        <v>14</v>
      </c>
      <c r="B22" t="s">
        <v>93</v>
      </c>
      <c r="C22" t="s">
        <v>412</v>
      </c>
      <c r="D22" t="s">
        <v>413</v>
      </c>
      <c r="E22" t="s">
        <v>329</v>
      </c>
      <c r="F22">
        <v>21</v>
      </c>
      <c r="G22">
        <v>96</v>
      </c>
    </row>
    <row r="23" spans="1:7">
      <c r="A23">
        <v>19</v>
      </c>
      <c r="B23" t="s">
        <v>114</v>
      </c>
      <c r="C23" t="s">
        <v>414</v>
      </c>
      <c r="D23" t="s">
        <v>415</v>
      </c>
      <c r="E23" t="s">
        <v>329</v>
      </c>
      <c r="F23">
        <v>22</v>
      </c>
      <c r="G23">
        <v>77</v>
      </c>
    </row>
    <row r="24" spans="1:7">
      <c r="A24">
        <v>17</v>
      </c>
      <c r="B24" t="s">
        <v>215</v>
      </c>
      <c r="C24" t="s">
        <v>416</v>
      </c>
      <c r="D24" t="s">
        <v>417</v>
      </c>
      <c r="E24" t="s">
        <v>329</v>
      </c>
      <c r="F24">
        <v>23</v>
      </c>
      <c r="G24">
        <v>73</v>
      </c>
    </row>
    <row r="25" spans="1:7">
      <c r="A25">
        <v>25</v>
      </c>
      <c r="B25" t="s">
        <v>116</v>
      </c>
      <c r="C25" t="s">
        <v>418</v>
      </c>
      <c r="D25" t="s">
        <v>419</v>
      </c>
      <c r="E25" t="s">
        <v>329</v>
      </c>
      <c r="F25">
        <v>24</v>
      </c>
      <c r="G25">
        <v>62</v>
      </c>
    </row>
    <row r="26" spans="1:7">
      <c r="A26">
        <v>2</v>
      </c>
      <c r="B26" t="s">
        <v>97</v>
      </c>
      <c r="C26" t="s">
        <v>420</v>
      </c>
      <c r="D26" t="s">
        <v>421</v>
      </c>
      <c r="E26" t="s">
        <v>329</v>
      </c>
      <c r="F26">
        <v>25</v>
      </c>
      <c r="G26">
        <v>41</v>
      </c>
    </row>
    <row r="27" spans="1:7">
      <c r="A27">
        <v>10</v>
      </c>
      <c r="B27" t="s">
        <v>95</v>
      </c>
      <c r="C27" t="s">
        <v>422</v>
      </c>
      <c r="D27" t="s">
        <v>423</v>
      </c>
      <c r="E27" t="s">
        <v>329</v>
      </c>
      <c r="F27">
        <v>26</v>
      </c>
      <c r="G27">
        <v>11</v>
      </c>
    </row>
    <row r="29" spans="1:7">
      <c r="A29" t="s">
        <v>424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28"/>
  <sheetViews>
    <sheetView workbookViewId="0">
      <selection activeCell="B3" sqref="B3"/>
    </sheetView>
  </sheetViews>
  <sheetFormatPr defaultRowHeight="13.2"/>
  <sheetData>
    <row r="1" spans="1:7">
      <c r="A1" t="s">
        <v>429</v>
      </c>
      <c r="B1" t="s">
        <v>430</v>
      </c>
      <c r="C1" t="s">
        <v>431</v>
      </c>
      <c r="D1" t="s">
        <v>432</v>
      </c>
      <c r="E1" t="s">
        <v>325</v>
      </c>
      <c r="F1" t="s">
        <v>433</v>
      </c>
      <c r="G1" t="s">
        <v>319</v>
      </c>
    </row>
    <row r="2" spans="1:7">
      <c r="A2">
        <v>10</v>
      </c>
      <c r="B2" s="23" t="s">
        <v>98</v>
      </c>
      <c r="C2" t="s">
        <v>434</v>
      </c>
      <c r="D2" t="s">
        <v>435</v>
      </c>
      <c r="E2" t="s">
        <v>329</v>
      </c>
      <c r="F2">
        <v>1</v>
      </c>
      <c r="G2">
        <v>365</v>
      </c>
    </row>
    <row r="3" spans="1:7">
      <c r="A3">
        <v>25</v>
      </c>
      <c r="B3" t="s">
        <v>425</v>
      </c>
      <c r="C3" t="s">
        <v>436</v>
      </c>
      <c r="D3" t="s">
        <v>437</v>
      </c>
      <c r="E3" t="s">
        <v>329</v>
      </c>
      <c r="F3">
        <v>2</v>
      </c>
      <c r="G3">
        <v>303</v>
      </c>
    </row>
    <row r="4" spans="1:7">
      <c r="A4">
        <v>27</v>
      </c>
      <c r="B4" t="s">
        <v>96</v>
      </c>
      <c r="C4" t="s">
        <v>438</v>
      </c>
      <c r="D4" t="s">
        <v>439</v>
      </c>
      <c r="E4" t="s">
        <v>440</v>
      </c>
      <c r="F4">
        <v>3</v>
      </c>
      <c r="G4">
        <v>292</v>
      </c>
    </row>
    <row r="5" spans="1:7">
      <c r="A5">
        <v>13</v>
      </c>
      <c r="B5" t="s">
        <v>213</v>
      </c>
      <c r="C5" t="s">
        <v>441</v>
      </c>
      <c r="D5" t="s">
        <v>442</v>
      </c>
      <c r="E5" t="s">
        <v>329</v>
      </c>
      <c r="F5">
        <v>4</v>
      </c>
      <c r="G5">
        <v>217</v>
      </c>
    </row>
    <row r="6" spans="1:7">
      <c r="A6">
        <v>12</v>
      </c>
      <c r="B6" t="s">
        <v>111</v>
      </c>
      <c r="C6" t="s">
        <v>443</v>
      </c>
      <c r="D6" t="s">
        <v>444</v>
      </c>
      <c r="E6" t="s">
        <v>329</v>
      </c>
      <c r="F6">
        <v>5</v>
      </c>
      <c r="G6">
        <v>196</v>
      </c>
    </row>
    <row r="7" spans="1:7">
      <c r="A7">
        <v>19</v>
      </c>
      <c r="B7" t="s">
        <v>427</v>
      </c>
      <c r="C7" t="s">
        <v>445</v>
      </c>
      <c r="D7" t="s">
        <v>446</v>
      </c>
      <c r="E7" t="s">
        <v>329</v>
      </c>
      <c r="F7">
        <v>6</v>
      </c>
      <c r="G7">
        <v>186</v>
      </c>
    </row>
    <row r="8" spans="1:7">
      <c r="A8">
        <v>4</v>
      </c>
      <c r="B8" t="s">
        <v>99</v>
      </c>
      <c r="C8" t="s">
        <v>489</v>
      </c>
      <c r="D8" t="s">
        <v>447</v>
      </c>
      <c r="E8" t="s">
        <v>329</v>
      </c>
      <c r="F8">
        <v>7</v>
      </c>
      <c r="G8">
        <v>106</v>
      </c>
    </row>
    <row r="9" spans="1:7">
      <c r="A9">
        <v>9</v>
      </c>
      <c r="B9" t="s">
        <v>106</v>
      </c>
      <c r="C9" t="s">
        <v>490</v>
      </c>
      <c r="D9" t="s">
        <v>448</v>
      </c>
      <c r="E9" t="s">
        <v>329</v>
      </c>
      <c r="F9">
        <v>8</v>
      </c>
      <c r="G9">
        <v>102</v>
      </c>
    </row>
    <row r="10" spans="1:7">
      <c r="A10">
        <v>3</v>
      </c>
      <c r="B10" t="s">
        <v>92</v>
      </c>
      <c r="C10" t="s">
        <v>449</v>
      </c>
      <c r="D10" t="s">
        <v>450</v>
      </c>
      <c r="E10" t="s">
        <v>329</v>
      </c>
      <c r="F10">
        <v>9</v>
      </c>
      <c r="G10">
        <v>97</v>
      </c>
    </row>
    <row r="11" spans="1:7">
      <c r="A11">
        <v>8</v>
      </c>
      <c r="B11" t="s">
        <v>110</v>
      </c>
      <c r="C11" t="s">
        <v>451</v>
      </c>
      <c r="D11" t="s">
        <v>452</v>
      </c>
      <c r="E11" t="s">
        <v>329</v>
      </c>
      <c r="F11">
        <v>10</v>
      </c>
      <c r="G11">
        <v>53</v>
      </c>
    </row>
    <row r="12" spans="1:7">
      <c r="A12">
        <v>23</v>
      </c>
      <c r="B12" t="s">
        <v>428</v>
      </c>
      <c r="C12" t="s">
        <v>453</v>
      </c>
      <c r="D12" t="s">
        <v>454</v>
      </c>
      <c r="E12" t="s">
        <v>329</v>
      </c>
      <c r="F12">
        <v>11</v>
      </c>
      <c r="G12">
        <v>51</v>
      </c>
    </row>
    <row r="13" spans="1:7">
      <c r="A13">
        <v>24</v>
      </c>
      <c r="B13" t="s">
        <v>217</v>
      </c>
      <c r="C13" t="s">
        <v>455</v>
      </c>
      <c r="D13" t="s">
        <v>456</v>
      </c>
      <c r="E13" t="s">
        <v>329</v>
      </c>
      <c r="F13">
        <v>12</v>
      </c>
      <c r="G13">
        <v>49</v>
      </c>
    </row>
    <row r="14" spans="1:7">
      <c r="A14">
        <v>16</v>
      </c>
      <c r="B14" t="s">
        <v>492</v>
      </c>
      <c r="C14" t="s">
        <v>457</v>
      </c>
      <c r="D14" t="s">
        <v>458</v>
      </c>
      <c r="E14" t="s">
        <v>459</v>
      </c>
      <c r="F14">
        <v>13</v>
      </c>
      <c r="G14">
        <v>44</v>
      </c>
    </row>
    <row r="15" spans="1:7">
      <c r="A15">
        <v>1</v>
      </c>
      <c r="B15" t="s">
        <v>113</v>
      </c>
      <c r="C15" t="s">
        <v>460</v>
      </c>
      <c r="D15" t="s">
        <v>461</v>
      </c>
      <c r="E15" t="s">
        <v>329</v>
      </c>
      <c r="F15">
        <v>14</v>
      </c>
      <c r="G15">
        <v>39</v>
      </c>
    </row>
    <row r="16" spans="1:7">
      <c r="A16">
        <v>20</v>
      </c>
      <c r="B16" t="s">
        <v>214</v>
      </c>
      <c r="C16" t="s">
        <v>462</v>
      </c>
      <c r="D16" t="s">
        <v>463</v>
      </c>
      <c r="E16" t="s">
        <v>464</v>
      </c>
      <c r="F16">
        <v>15</v>
      </c>
      <c r="G16">
        <v>35</v>
      </c>
    </row>
    <row r="17" spans="1:7">
      <c r="A17">
        <v>6</v>
      </c>
      <c r="B17" t="s">
        <v>216</v>
      </c>
      <c r="C17" t="s">
        <v>465</v>
      </c>
      <c r="D17" t="s">
        <v>466</v>
      </c>
      <c r="E17" t="s">
        <v>329</v>
      </c>
      <c r="F17">
        <v>16</v>
      </c>
      <c r="G17">
        <v>34</v>
      </c>
    </row>
    <row r="18" spans="1:7">
      <c r="A18">
        <v>26</v>
      </c>
      <c r="B18" t="s">
        <v>102</v>
      </c>
      <c r="C18" t="s">
        <v>467</v>
      </c>
      <c r="D18" t="s">
        <v>468</v>
      </c>
      <c r="E18" t="s">
        <v>329</v>
      </c>
      <c r="F18">
        <v>17</v>
      </c>
      <c r="G18">
        <v>34</v>
      </c>
    </row>
    <row r="19" spans="1:7">
      <c r="A19">
        <v>7</v>
      </c>
      <c r="B19" t="s">
        <v>103</v>
      </c>
      <c r="C19" t="s">
        <v>491</v>
      </c>
      <c r="D19" t="s">
        <v>469</v>
      </c>
      <c r="E19" t="s">
        <v>329</v>
      </c>
      <c r="F19">
        <v>18</v>
      </c>
      <c r="G19">
        <v>30</v>
      </c>
    </row>
    <row r="20" spans="1:7">
      <c r="A20">
        <v>15</v>
      </c>
      <c r="B20" t="s">
        <v>219</v>
      </c>
      <c r="C20" t="s">
        <v>470</v>
      </c>
      <c r="D20" t="s">
        <v>471</v>
      </c>
      <c r="E20" t="s">
        <v>329</v>
      </c>
      <c r="F20">
        <v>19</v>
      </c>
      <c r="G20">
        <v>23</v>
      </c>
    </row>
    <row r="21" spans="1:7">
      <c r="A21">
        <v>22</v>
      </c>
      <c r="B21" t="s">
        <v>112</v>
      </c>
      <c r="C21" t="s">
        <v>472</v>
      </c>
      <c r="D21" t="s">
        <v>473</v>
      </c>
      <c r="E21" t="s">
        <v>329</v>
      </c>
      <c r="F21">
        <v>20</v>
      </c>
      <c r="G21">
        <v>19</v>
      </c>
    </row>
    <row r="22" spans="1:7">
      <c r="A22">
        <v>21</v>
      </c>
      <c r="B22" t="s">
        <v>114</v>
      </c>
      <c r="C22" t="s">
        <v>474</v>
      </c>
      <c r="D22" t="s">
        <v>475</v>
      </c>
      <c r="E22" t="s">
        <v>476</v>
      </c>
      <c r="F22">
        <v>21</v>
      </c>
      <c r="G22">
        <v>15</v>
      </c>
    </row>
    <row r="23" spans="1:7">
      <c r="A23">
        <v>11</v>
      </c>
      <c r="B23" t="s">
        <v>93</v>
      </c>
      <c r="C23" t="s">
        <v>477</v>
      </c>
      <c r="D23" t="s">
        <v>478</v>
      </c>
      <c r="E23" t="s">
        <v>329</v>
      </c>
      <c r="F23">
        <v>22</v>
      </c>
      <c r="G23">
        <v>11</v>
      </c>
    </row>
    <row r="24" spans="1:7">
      <c r="A24">
        <v>18</v>
      </c>
      <c r="B24" t="s">
        <v>218</v>
      </c>
      <c r="C24" t="s">
        <v>479</v>
      </c>
      <c r="D24" t="s">
        <v>480</v>
      </c>
      <c r="E24" t="s">
        <v>329</v>
      </c>
      <c r="F24">
        <v>23</v>
      </c>
      <c r="G24">
        <v>10</v>
      </c>
    </row>
    <row r="25" spans="1:7">
      <c r="A25">
        <v>5</v>
      </c>
      <c r="B25" t="s">
        <v>116</v>
      </c>
      <c r="C25" t="s">
        <v>481</v>
      </c>
      <c r="D25" t="s">
        <v>482</v>
      </c>
      <c r="E25" t="s">
        <v>329</v>
      </c>
      <c r="F25">
        <v>24</v>
      </c>
      <c r="G25">
        <v>5</v>
      </c>
    </row>
    <row r="26" spans="1:7">
      <c r="A26">
        <v>2</v>
      </c>
      <c r="B26" t="s">
        <v>104</v>
      </c>
      <c r="C26" t="s">
        <v>483</v>
      </c>
      <c r="D26" t="s">
        <v>484</v>
      </c>
      <c r="E26" t="s">
        <v>396</v>
      </c>
      <c r="F26">
        <v>25</v>
      </c>
      <c r="G26">
        <v>4</v>
      </c>
    </row>
    <row r="27" spans="1:7">
      <c r="A27">
        <v>14</v>
      </c>
      <c r="B27" t="s">
        <v>94</v>
      </c>
      <c r="C27" t="s">
        <v>485</v>
      </c>
      <c r="D27" t="s">
        <v>486</v>
      </c>
      <c r="E27" t="s">
        <v>329</v>
      </c>
      <c r="F27">
        <v>26</v>
      </c>
      <c r="G27">
        <v>0</v>
      </c>
    </row>
    <row r="28" spans="1:7">
      <c r="A28">
        <v>17</v>
      </c>
      <c r="B28" t="s">
        <v>95</v>
      </c>
      <c r="C28" t="s">
        <v>487</v>
      </c>
      <c r="D28" t="s">
        <v>488</v>
      </c>
      <c r="E28" t="s">
        <v>329</v>
      </c>
      <c r="F28">
        <v>27</v>
      </c>
      <c r="G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1:K30"/>
  <sheetViews>
    <sheetView workbookViewId="0">
      <selection activeCell="E2" sqref="E2"/>
    </sheetView>
  </sheetViews>
  <sheetFormatPr defaultRowHeight="13.2"/>
  <cols>
    <col min="2" max="2" width="14.33203125" bestFit="1" customWidth="1"/>
    <col min="3" max="3" width="9.88671875" bestFit="1" customWidth="1"/>
    <col min="4" max="4" width="12.6640625" bestFit="1" customWidth="1"/>
    <col min="5" max="5" width="19.5546875" bestFit="1" customWidth="1"/>
    <col min="6" max="6" width="9.6640625" bestFit="1" customWidth="1"/>
    <col min="10" max="10" width="12.44140625" bestFit="1" customWidth="1"/>
  </cols>
  <sheetData>
    <row r="1" spans="2:11">
      <c r="C1" s="23" t="s">
        <v>119</v>
      </c>
      <c r="D1" s="23" t="s">
        <v>120</v>
      </c>
      <c r="E1" s="23" t="s">
        <v>121</v>
      </c>
      <c r="F1" s="23" t="s">
        <v>122</v>
      </c>
      <c r="J1" s="23" t="s">
        <v>160</v>
      </c>
      <c r="K1" s="23" t="s">
        <v>161</v>
      </c>
    </row>
    <row r="2" spans="2:11">
      <c r="B2" t="s">
        <v>92</v>
      </c>
      <c r="C2">
        <f>'2018 final score'!B2</f>
        <v>1</v>
      </c>
      <c r="D2" s="18">
        <f>'2018 final score'!F2</f>
        <v>0.10686868686868686</v>
      </c>
      <c r="E2" s="25">
        <f>VLOOKUP($B2,'2018 betting market'!$C$5:$E$30,3,FALSE)</f>
        <v>0.24</v>
      </c>
      <c r="F2">
        <f>INDEX('2018 betting market'!$B$5:$B$30,MATCH('2018 actual vs predicted'!$B2,'2018 betting market'!$C$5:$C$30,0))</f>
        <v>2</v>
      </c>
      <c r="H2">
        <v>1</v>
      </c>
      <c r="J2">
        <f>F2-C2</f>
        <v>1</v>
      </c>
      <c r="K2">
        <f>ABS(J2)</f>
        <v>1</v>
      </c>
    </row>
    <row r="3" spans="2:11">
      <c r="B3" t="s">
        <v>93</v>
      </c>
      <c r="C3">
        <f>'2018 final score'!B3</f>
        <v>2</v>
      </c>
      <c r="D3" s="18">
        <f>'2018 final score'!F3</f>
        <v>8.8080808080808079E-2</v>
      </c>
      <c r="E3" s="25">
        <f>VLOOKUP($B3,'2018 betting market'!$C$5:$E$30,3,FALSE)</f>
        <v>0.38</v>
      </c>
      <c r="F3">
        <f>INDEX('2018 betting market'!$B$5:$B$30,MATCH('2018 actual vs predicted'!$B3,'2018 betting market'!$C$5:$C$30,0))</f>
        <v>1</v>
      </c>
      <c r="H3">
        <v>2</v>
      </c>
      <c r="J3">
        <f t="shared" ref="J3:J27" si="0">F3-C3</f>
        <v>-1</v>
      </c>
      <c r="K3">
        <f t="shared" ref="K3:K27" si="1">ABS(J3)</f>
        <v>1</v>
      </c>
    </row>
    <row r="4" spans="2:11">
      <c r="B4" t="s">
        <v>94</v>
      </c>
      <c r="C4">
        <f>'2018 final score'!B4</f>
        <v>3</v>
      </c>
      <c r="D4" s="18">
        <f>'2018 final score'!F4</f>
        <v>6.9090909090909092E-2</v>
      </c>
      <c r="E4" s="25">
        <f>VLOOKUP($B4,'2018 betting market'!$C$5:$E$30,3,FALSE)</f>
        <v>0.01</v>
      </c>
      <c r="F4">
        <f>INDEX('2018 betting market'!$B$5:$B$30,MATCH('2018 actual vs predicted'!$B4,'2018 betting market'!$C$5:$C$30,0))</f>
        <v>20</v>
      </c>
      <c r="H4">
        <v>3</v>
      </c>
      <c r="J4">
        <f t="shared" si="0"/>
        <v>17</v>
      </c>
      <c r="K4">
        <f t="shared" si="1"/>
        <v>17</v>
      </c>
    </row>
    <row r="5" spans="2:11">
      <c r="B5" t="s">
        <v>95</v>
      </c>
      <c r="C5">
        <f>'2018 final score'!B5</f>
        <v>4</v>
      </c>
      <c r="D5" s="18">
        <f>'2018 final score'!F5</f>
        <v>6.8686868686868685E-2</v>
      </c>
      <c r="E5" s="25">
        <f>VLOOKUP($B5,'2018 betting market'!$C$5:$E$30,3,FALSE)</f>
        <v>0.08</v>
      </c>
      <c r="F5">
        <f>INDEX('2018 betting market'!$B$5:$B$30,MATCH('2018 actual vs predicted'!$B5,'2018 betting market'!$C$5:$C$30,0))</f>
        <v>3</v>
      </c>
      <c r="H5">
        <v>4</v>
      </c>
      <c r="J5">
        <f t="shared" si="0"/>
        <v>-1</v>
      </c>
      <c r="K5">
        <f t="shared" si="1"/>
        <v>1</v>
      </c>
    </row>
    <row r="6" spans="2:11">
      <c r="B6" t="s">
        <v>96</v>
      </c>
      <c r="C6">
        <f>'2018 final score'!B6</f>
        <v>5</v>
      </c>
      <c r="D6" s="18">
        <f>'2018 final score'!F6</f>
        <v>6.222222222222222E-2</v>
      </c>
      <c r="E6" s="25">
        <f>VLOOKUP($B6,'2018 betting market'!$C$5:$E$30,3,FALSE)</f>
        <v>0.01</v>
      </c>
      <c r="F6">
        <f>INDEX('2018 betting market'!$B$5:$B$30,MATCH('2018 actual vs predicted'!$B6,'2018 betting market'!$C$5:$C$30,0))</f>
        <v>11</v>
      </c>
      <c r="H6">
        <v>5</v>
      </c>
      <c r="J6">
        <f t="shared" si="0"/>
        <v>6</v>
      </c>
      <c r="K6">
        <f t="shared" si="1"/>
        <v>6</v>
      </c>
    </row>
    <row r="7" spans="2:11">
      <c r="B7" t="s">
        <v>97</v>
      </c>
      <c r="C7">
        <f>'2018 final score'!B7</f>
        <v>6</v>
      </c>
      <c r="D7" s="18">
        <f>'2018 final score'!F7</f>
        <v>5.6767676767676765E-2</v>
      </c>
      <c r="E7" s="25">
        <f>VLOOKUP($B7,'2018 betting market'!$C$5:$E$30,3,FALSE)</f>
        <v>0.01</v>
      </c>
      <c r="F7">
        <f>INDEX('2018 betting market'!$B$5:$B$30,MATCH('2018 actual vs predicted'!$B7,'2018 betting market'!$C$5:$C$30,0))</f>
        <v>14</v>
      </c>
      <c r="H7">
        <v>6</v>
      </c>
      <c r="J7">
        <f t="shared" si="0"/>
        <v>8</v>
      </c>
      <c r="K7">
        <f t="shared" si="1"/>
        <v>8</v>
      </c>
    </row>
    <row r="8" spans="2:11">
      <c r="B8" t="s">
        <v>98</v>
      </c>
      <c r="C8">
        <f>'2018 final score'!B8</f>
        <v>7</v>
      </c>
      <c r="D8" s="18">
        <f>'2018 final score'!F8</f>
        <v>5.5353535353535356E-2</v>
      </c>
      <c r="E8" s="25">
        <f>VLOOKUP($B8,'2018 betting market'!$C$5:$E$30,3,FALSE)</f>
        <v>0.02</v>
      </c>
      <c r="F8">
        <f>INDEX('2018 betting market'!$B$5:$B$30,MATCH('2018 actual vs predicted'!$B8,'2018 betting market'!$C$5:$C$30,0))</f>
        <v>6</v>
      </c>
      <c r="H8">
        <v>7</v>
      </c>
      <c r="J8">
        <f t="shared" si="0"/>
        <v>-1</v>
      </c>
      <c r="K8">
        <f t="shared" si="1"/>
        <v>1</v>
      </c>
    </row>
    <row r="9" spans="2:11">
      <c r="B9" t="s">
        <v>99</v>
      </c>
      <c r="C9">
        <f>'2018 final score'!B9</f>
        <v>8</v>
      </c>
      <c r="D9" s="18">
        <f>'2018 final score'!F9</f>
        <v>4.9494949494949494E-2</v>
      </c>
      <c r="E9" s="25">
        <f>VLOOKUP($B9,'2018 betting market'!$C$5:$E$30,3,FALSE)</f>
        <v>0.03</v>
      </c>
      <c r="F9">
        <f>INDEX('2018 betting market'!$B$5:$B$30,MATCH('2018 actual vs predicted'!$B9,'2018 betting market'!$C$5:$C$30,0))</f>
        <v>5</v>
      </c>
      <c r="H9">
        <v>8</v>
      </c>
      <c r="J9">
        <f t="shared" si="0"/>
        <v>-3</v>
      </c>
      <c r="K9">
        <f t="shared" si="1"/>
        <v>3</v>
      </c>
    </row>
    <row r="10" spans="2:11">
      <c r="B10" t="s">
        <v>100</v>
      </c>
      <c r="C10">
        <f>'2018 final score'!B10</f>
        <v>9</v>
      </c>
      <c r="D10" s="18">
        <f>'2018 final score'!F10</f>
        <v>4.5656565656565659E-2</v>
      </c>
      <c r="E10" s="25">
        <f>VLOOKUP($B10,'2018 betting market'!$C$5:$E$30,3,FALSE)</f>
        <v>0.01</v>
      </c>
      <c r="F10">
        <f>INDEX('2018 betting market'!$B$5:$B$30,MATCH('2018 actual vs predicted'!$B10,'2018 betting market'!$C$5:$C$30,0))</f>
        <v>17</v>
      </c>
      <c r="H10">
        <v>9</v>
      </c>
      <c r="J10">
        <f t="shared" si="0"/>
        <v>8</v>
      </c>
      <c r="K10">
        <f t="shared" si="1"/>
        <v>8</v>
      </c>
    </row>
    <row r="11" spans="2:11">
      <c r="B11" t="s">
        <v>101</v>
      </c>
      <c r="C11">
        <f>'2018 final score'!B11</f>
        <v>10</v>
      </c>
      <c r="D11" s="18">
        <f>'2018 final score'!F11</f>
        <v>4.2222222222222223E-2</v>
      </c>
      <c r="E11" s="25">
        <f>VLOOKUP($B11,'2018 betting market'!$C$5:$E$30,3,FALSE)</f>
        <v>0.01</v>
      </c>
      <c r="F11">
        <f>INDEX('2018 betting market'!$B$5:$B$30,MATCH('2018 actual vs predicted'!$B11,'2018 betting market'!$C$5:$C$30,0))</f>
        <v>15</v>
      </c>
      <c r="H11">
        <v>10</v>
      </c>
      <c r="J11">
        <f t="shared" si="0"/>
        <v>5</v>
      </c>
      <c r="K11">
        <f t="shared" si="1"/>
        <v>5</v>
      </c>
    </row>
    <row r="12" spans="2:11">
      <c r="B12" t="s">
        <v>102</v>
      </c>
      <c r="C12">
        <f>'2018 final score'!B12</f>
        <v>11</v>
      </c>
      <c r="D12" s="18">
        <f>'2018 final score'!F12</f>
        <v>3.7171717171717175E-2</v>
      </c>
      <c r="E12" s="25">
        <f>VLOOKUP($B12,'2018 betting market'!$C$5:$E$30,3,FALSE)</f>
        <v>1.996007984031936E-3</v>
      </c>
      <c r="F12">
        <f>INDEX('2018 betting market'!$B$5:$B$30,MATCH('2018 actual vs predicted'!$B12,'2018 betting market'!$C$5:$C$30,0))</f>
        <v>24</v>
      </c>
      <c r="H12">
        <v>11</v>
      </c>
      <c r="J12">
        <f t="shared" si="0"/>
        <v>13</v>
      </c>
      <c r="K12">
        <f t="shared" si="1"/>
        <v>13</v>
      </c>
    </row>
    <row r="13" spans="2:11">
      <c r="B13" t="s">
        <v>103</v>
      </c>
      <c r="C13">
        <f>'2018 final score'!B13</f>
        <v>12</v>
      </c>
      <c r="D13" s="18">
        <f>'2018 final score'!F13</f>
        <v>3.6565656565656565E-2</v>
      </c>
      <c r="E13" s="25">
        <f>VLOOKUP($B13,'2018 betting market'!$C$5:$E$30,3,FALSE)</f>
        <v>0.02</v>
      </c>
      <c r="F13">
        <f>INDEX('2018 betting market'!$B$5:$B$30,MATCH('2018 actual vs predicted'!$B13,'2018 betting market'!$C$5:$C$30,0))</f>
        <v>7</v>
      </c>
      <c r="H13">
        <v>12</v>
      </c>
      <c r="J13">
        <f t="shared" si="0"/>
        <v>-5</v>
      </c>
      <c r="K13">
        <f t="shared" si="1"/>
        <v>5</v>
      </c>
    </row>
    <row r="14" spans="2:11">
      <c r="B14" t="s">
        <v>104</v>
      </c>
      <c r="C14">
        <f>'2018 final score'!B14</f>
        <v>13</v>
      </c>
      <c r="D14" s="18">
        <f>'2018 final score'!F14</f>
        <v>3.4949494949494953E-2</v>
      </c>
      <c r="E14" s="25">
        <f>VLOOKUP($B14,'2018 betting market'!$C$5:$E$30,3,FALSE)</f>
        <v>0.02</v>
      </c>
      <c r="F14">
        <f>INDEX('2018 betting market'!$B$5:$B$30,MATCH('2018 actual vs predicted'!$B14,'2018 betting market'!$C$5:$C$30,0))</f>
        <v>10</v>
      </c>
      <c r="H14">
        <v>13</v>
      </c>
      <c r="J14">
        <f t="shared" si="0"/>
        <v>-3</v>
      </c>
      <c r="K14">
        <f t="shared" si="1"/>
        <v>3</v>
      </c>
    </row>
    <row r="15" spans="2:11">
      <c r="B15" t="s">
        <v>105</v>
      </c>
      <c r="C15">
        <f>'2018 final score'!B15</f>
        <v>14</v>
      </c>
      <c r="D15" s="18">
        <f>'2018 final score'!F15</f>
        <v>3.3535353535353536E-2</v>
      </c>
      <c r="E15" s="25">
        <f>VLOOKUP($B15,'2018 betting market'!$C$5:$E$30,3,FALSE)</f>
        <v>0.01</v>
      </c>
      <c r="F15">
        <f>INDEX('2018 betting market'!$B$5:$B$30,MATCH('2018 actual vs predicted'!$B15,'2018 betting market'!$C$5:$C$30,0))</f>
        <v>16</v>
      </c>
      <c r="H15">
        <v>14</v>
      </c>
      <c r="J15">
        <f t="shared" si="0"/>
        <v>2</v>
      </c>
      <c r="K15">
        <f t="shared" si="1"/>
        <v>2</v>
      </c>
    </row>
    <row r="16" spans="2:11">
      <c r="B16" t="s">
        <v>106</v>
      </c>
      <c r="C16">
        <f>'2018 final score'!B16</f>
        <v>15</v>
      </c>
      <c r="D16" s="18">
        <f>'2018 final score'!F16</f>
        <v>2.9090909090909091E-2</v>
      </c>
      <c r="E16" s="25">
        <f>VLOOKUP($B16,'2018 betting market'!$C$5:$E$30,3,FALSE)</f>
        <v>0.02</v>
      </c>
      <c r="F16">
        <f>INDEX('2018 betting market'!$B$5:$B$30,MATCH('2018 actual vs predicted'!$B16,'2018 betting market'!$C$5:$C$30,0))</f>
        <v>9</v>
      </c>
      <c r="H16">
        <v>15</v>
      </c>
      <c r="J16">
        <f t="shared" si="0"/>
        <v>-6</v>
      </c>
      <c r="K16">
        <f t="shared" si="1"/>
        <v>6</v>
      </c>
    </row>
    <row r="17" spans="2:11">
      <c r="B17" t="s">
        <v>107</v>
      </c>
      <c r="C17">
        <f>'2018 final score'!B17</f>
        <v>16</v>
      </c>
      <c r="D17" s="18">
        <f>'2018 final score'!F17</f>
        <v>2.7474747474747475E-2</v>
      </c>
      <c r="E17" s="25">
        <f>VLOOKUP($B17,'2018 betting market'!$C$5:$E$30,3,FALSE)</f>
        <v>0.06</v>
      </c>
      <c r="F17">
        <f>INDEX('2018 betting market'!$B$5:$B$30,MATCH('2018 actual vs predicted'!$B17,'2018 betting market'!$C$5:$C$30,0))</f>
        <v>4</v>
      </c>
      <c r="H17">
        <v>16</v>
      </c>
      <c r="J17">
        <f t="shared" si="0"/>
        <v>-12</v>
      </c>
      <c r="K17">
        <f t="shared" si="1"/>
        <v>12</v>
      </c>
    </row>
    <row r="18" spans="2:11">
      <c r="B18" t="s">
        <v>108</v>
      </c>
      <c r="C18">
        <f>'2018 final score'!B18</f>
        <v>17</v>
      </c>
      <c r="D18" s="18">
        <f>'2018 final score'!F18</f>
        <v>2.6262626262626262E-2</v>
      </c>
      <c r="E18" s="25">
        <f>VLOOKUP($B18,'2018 betting market'!$C$5:$E$30,3,FALSE)</f>
        <v>2.4937655860349127E-3</v>
      </c>
      <c r="F18">
        <f>INDEX('2018 betting market'!$B$5:$B$30,MATCH('2018 actual vs predicted'!$B18,'2018 betting market'!$C$5:$C$30,0))</f>
        <v>21</v>
      </c>
      <c r="H18">
        <v>17</v>
      </c>
      <c r="J18">
        <f t="shared" si="0"/>
        <v>4</v>
      </c>
      <c r="K18">
        <f t="shared" si="1"/>
        <v>4</v>
      </c>
    </row>
    <row r="19" spans="2:11">
      <c r="B19" t="s">
        <v>109</v>
      </c>
      <c r="C19">
        <f>'2018 final score'!B19</f>
        <v>18</v>
      </c>
      <c r="D19" s="18">
        <f>'2018 final score'!F19</f>
        <v>2.4444444444444446E-2</v>
      </c>
      <c r="E19" s="25">
        <f>VLOOKUP($B19,'2018 betting market'!$C$5:$E$30,3,FALSE)</f>
        <v>0.01</v>
      </c>
      <c r="F19">
        <f>INDEX('2018 betting market'!$B$5:$B$30,MATCH('2018 actual vs predicted'!$B19,'2018 betting market'!$C$5:$C$30,0))</f>
        <v>19</v>
      </c>
      <c r="H19">
        <v>18</v>
      </c>
      <c r="J19">
        <f t="shared" si="0"/>
        <v>1</v>
      </c>
      <c r="K19">
        <f t="shared" si="1"/>
        <v>1</v>
      </c>
    </row>
    <row r="20" spans="2:11">
      <c r="B20" t="s">
        <v>110</v>
      </c>
      <c r="C20">
        <f>'2018 final score'!B20</f>
        <v>19</v>
      </c>
      <c r="D20" s="18">
        <f>'2018 final score'!F20</f>
        <v>2.282828282828283E-2</v>
      </c>
      <c r="E20" s="25">
        <f>VLOOKUP($B20,'2018 betting market'!$C$5:$E$30,3,FALSE)</f>
        <v>9.99000999000999E-4</v>
      </c>
      <c r="F20">
        <f>INDEX('2018 betting market'!$B$5:$B$30,MATCH('2018 actual vs predicted'!$B20,'2018 betting market'!$C$5:$C$30,0))</f>
        <v>26</v>
      </c>
      <c r="H20">
        <v>19</v>
      </c>
      <c r="J20">
        <f t="shared" si="0"/>
        <v>7</v>
      </c>
      <c r="K20">
        <f t="shared" si="1"/>
        <v>7</v>
      </c>
    </row>
    <row r="21" spans="2:11">
      <c r="B21" t="s">
        <v>111</v>
      </c>
      <c r="C21">
        <f>'2018 final score'!B21</f>
        <v>20</v>
      </c>
      <c r="D21" s="18">
        <f>'2018 final score'!F21</f>
        <v>0.02</v>
      </c>
      <c r="E21" s="25">
        <f>VLOOKUP($B21,'2018 betting market'!$C$5:$E$30,3,FALSE)</f>
        <v>0.01</v>
      </c>
      <c r="F21">
        <f>INDEX('2018 betting market'!$B$5:$B$30,MATCH('2018 actual vs predicted'!$B21,'2018 betting market'!$C$5:$C$30,0))</f>
        <v>12</v>
      </c>
      <c r="H21">
        <v>20</v>
      </c>
      <c r="J21">
        <f t="shared" si="0"/>
        <v>-8</v>
      </c>
      <c r="K21">
        <f t="shared" si="1"/>
        <v>8</v>
      </c>
    </row>
    <row r="22" spans="2:11">
      <c r="B22" t="s">
        <v>112</v>
      </c>
      <c r="C22">
        <f>'2018 final score'!B22</f>
        <v>21</v>
      </c>
      <c r="D22" s="18">
        <f>'2018 final score'!F22</f>
        <v>1.8787878787878787E-2</v>
      </c>
      <c r="E22" s="25">
        <f>VLOOKUP($B22,'2018 betting market'!$C$5:$E$30,3,FALSE)</f>
        <v>0.01</v>
      </c>
      <c r="F22">
        <f>INDEX('2018 betting market'!$B$5:$B$30,MATCH('2018 actual vs predicted'!$B22,'2018 betting market'!$C$5:$C$30,0))</f>
        <v>18</v>
      </c>
      <c r="H22">
        <v>21</v>
      </c>
      <c r="J22">
        <f t="shared" si="0"/>
        <v>-3</v>
      </c>
      <c r="K22">
        <f t="shared" si="1"/>
        <v>3</v>
      </c>
    </row>
    <row r="23" spans="2:11">
      <c r="B23" t="s">
        <v>113</v>
      </c>
      <c r="C23">
        <f>'2018 final score'!B23</f>
        <v>22</v>
      </c>
      <c r="D23" s="18">
        <f>'2018 final score'!F23</f>
        <v>1.2929292929292929E-2</v>
      </c>
      <c r="E23" s="25">
        <f>VLOOKUP($B23,'2018 betting market'!$C$5:$E$30,3,FALSE)</f>
        <v>9.99000999000999E-4</v>
      </c>
      <c r="F23">
        <f>INDEX('2018 betting market'!$B$5:$B$30,MATCH('2018 actual vs predicted'!$B23,'2018 betting market'!$C$5:$C$30,0))</f>
        <v>25</v>
      </c>
      <c r="H23">
        <v>22</v>
      </c>
      <c r="J23">
        <f t="shared" si="0"/>
        <v>3</v>
      </c>
      <c r="K23">
        <f t="shared" si="1"/>
        <v>3</v>
      </c>
    </row>
    <row r="24" spans="2:11">
      <c r="B24" t="s">
        <v>114</v>
      </c>
      <c r="C24">
        <f>'2018 final score'!B24</f>
        <v>23</v>
      </c>
      <c r="D24" s="18">
        <f>'2018 final score'!F24</f>
        <v>1.2323232323232323E-2</v>
      </c>
      <c r="E24" s="25">
        <f>VLOOKUP($B24,'2018 betting market'!$C$5:$E$30,3,FALSE)</f>
        <v>1.996007984031936E-3</v>
      </c>
      <c r="F24">
        <f>INDEX('2018 betting market'!$B$5:$B$30,MATCH('2018 actual vs predicted'!$B24,'2018 betting market'!$C$5:$C$30,0))</f>
        <v>22</v>
      </c>
      <c r="H24">
        <v>23</v>
      </c>
      <c r="J24">
        <f t="shared" si="0"/>
        <v>-1</v>
      </c>
      <c r="K24">
        <f t="shared" si="1"/>
        <v>1</v>
      </c>
    </row>
    <row r="25" spans="2:11">
      <c r="B25" s="23" t="s">
        <v>116</v>
      </c>
      <c r="C25">
        <f>'2018 final score'!B25</f>
        <v>24</v>
      </c>
      <c r="D25" s="18">
        <f>'2018 final score'!F25</f>
        <v>9.696969696969697E-3</v>
      </c>
      <c r="E25" s="25">
        <f>VLOOKUP($B25,'2018 betting market'!$C$5:$E$30,3,FALSE)</f>
        <v>0.02</v>
      </c>
      <c r="F25">
        <f>INDEX('2018 betting market'!$B$5:$B$30,MATCH('2018 actual vs predicted'!$B25,'2018 betting market'!$C$5:$C$30,0))</f>
        <v>8</v>
      </c>
      <c r="H25">
        <v>24</v>
      </c>
      <c r="J25">
        <f t="shared" si="0"/>
        <v>-16</v>
      </c>
      <c r="K25">
        <f t="shared" si="1"/>
        <v>16</v>
      </c>
    </row>
    <row r="26" spans="2:11">
      <c r="B26" t="s">
        <v>115</v>
      </c>
      <c r="C26">
        <f>'2018 final score'!B26</f>
        <v>25</v>
      </c>
      <c r="D26" s="18">
        <f>'2018 final score'!F26</f>
        <v>9.2929292929292938E-3</v>
      </c>
      <c r="E26" s="25">
        <f>VLOOKUP($B26,'2018 betting market'!$C$5:$E$30,3,FALSE)</f>
        <v>0.01</v>
      </c>
      <c r="F26">
        <f>INDEX('2018 betting market'!$B$5:$B$30,MATCH('2018 actual vs predicted'!$B26,'2018 betting market'!$C$5:$C$30,0))</f>
        <v>13</v>
      </c>
      <c r="H26">
        <v>25</v>
      </c>
      <c r="J26">
        <f t="shared" si="0"/>
        <v>-12</v>
      </c>
      <c r="K26">
        <f t="shared" si="1"/>
        <v>12</v>
      </c>
    </row>
    <row r="27" spans="2:11">
      <c r="B27" s="23" t="s">
        <v>118</v>
      </c>
      <c r="C27">
        <f>'2018 final score'!B27</f>
        <v>26</v>
      </c>
      <c r="D27" s="18">
        <f>'2018 final score'!F27</f>
        <v>2.0202020202020202E-4</v>
      </c>
      <c r="E27" s="25">
        <f>VLOOKUP($B27,'2018 betting market'!$C$5:$E$30,3,FALSE)</f>
        <v>1.3315579227696406E-3</v>
      </c>
      <c r="F27">
        <f>INDEX('2018 betting market'!$B$5:$B$30,MATCH('2018 actual vs predicted'!$B27,'2018 betting market'!$C$5:$C$30,0))</f>
        <v>23</v>
      </c>
      <c r="H27">
        <v>26</v>
      </c>
      <c r="J27">
        <f t="shared" si="0"/>
        <v>-3</v>
      </c>
      <c r="K27">
        <f t="shared" si="1"/>
        <v>3</v>
      </c>
    </row>
    <row r="29" spans="2:11">
      <c r="D29">
        <f>CORREL(D2:D27,E2:E27)</f>
        <v>0.6786807608162102</v>
      </c>
      <c r="J29" s="23" t="s">
        <v>162</v>
      </c>
      <c r="K29">
        <f>AVERAGEIF($J$2:$J$27,"&gt;0",K2:K27)</f>
        <v>6.25</v>
      </c>
    </row>
    <row r="30" spans="2:11">
      <c r="J30" s="23" t="s">
        <v>163</v>
      </c>
      <c r="K30" s="26">
        <f>AVERAGEIF($J$2:$J$27,"&lt;0",K2:K27)</f>
        <v>5.3571428571428568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J43"/>
  <sheetViews>
    <sheetView showGridLines="0" zoomScaleNormal="100" workbookViewId="0">
      <selection activeCell="A8" sqref="A8"/>
    </sheetView>
  </sheetViews>
  <sheetFormatPr defaultRowHeight="13.2"/>
  <cols>
    <col min="2" max="2" width="14.44140625" customWidth="1"/>
    <col min="3" max="3" width="26.109375" customWidth="1"/>
    <col min="4" max="4" width="40.5546875" style="2" customWidth="1"/>
    <col min="5" max="5" width="13" customWidth="1"/>
    <col min="6" max="6" width="83.88671875" customWidth="1"/>
  </cols>
  <sheetData>
    <row r="1" spans="2:6" s="11" customFormat="1" ht="21">
      <c r="B1" s="11" t="s">
        <v>27</v>
      </c>
    </row>
    <row r="2" spans="2:6">
      <c r="D2"/>
    </row>
    <row r="3" spans="2:6">
      <c r="D3"/>
    </row>
    <row r="4" spans="2:6" s="10" customFormat="1" ht="16.2" thickBot="1">
      <c r="B4" s="10" t="s">
        <v>10</v>
      </c>
    </row>
    <row r="5" spans="2:6" ht="14.4" thickTop="1" thickBot="1">
      <c r="D5"/>
    </row>
    <row r="6" spans="2:6" ht="13.8" thickBot="1">
      <c r="B6" s="5" t="s">
        <v>11</v>
      </c>
      <c r="C6" s="5"/>
      <c r="D6" s="5" t="s">
        <v>12</v>
      </c>
      <c r="E6" s="5" t="s">
        <v>3</v>
      </c>
      <c r="F6" s="5" t="s">
        <v>13</v>
      </c>
    </row>
    <row r="7" spans="2:6" s="15" customFormat="1" ht="43.5" customHeight="1">
      <c r="B7" s="72" t="s">
        <v>23</v>
      </c>
      <c r="C7" s="72"/>
      <c r="D7" s="7"/>
      <c r="E7" s="12"/>
      <c r="F7" s="6"/>
    </row>
    <row r="8" spans="2:6" s="15" customFormat="1" ht="43.5" customHeight="1">
      <c r="B8" s="73" t="s">
        <v>24</v>
      </c>
      <c r="C8" s="73"/>
      <c r="D8" s="7"/>
      <c r="E8" s="12"/>
      <c r="F8" s="6"/>
    </row>
    <row r="9" spans="2:6" s="15" customFormat="1" ht="43.5" customHeight="1">
      <c r="B9" s="73" t="s">
        <v>25</v>
      </c>
      <c r="C9" s="73"/>
      <c r="D9" s="7"/>
      <c r="E9" s="12"/>
      <c r="F9" s="6"/>
    </row>
    <row r="10" spans="2:6" s="15" customFormat="1" ht="43.5" customHeight="1">
      <c r="B10" s="73" t="s">
        <v>26</v>
      </c>
      <c r="C10" s="73"/>
      <c r="D10" s="7"/>
      <c r="E10" s="12"/>
      <c r="F10" s="6"/>
    </row>
    <row r="12" spans="2:6" s="10" customFormat="1" ht="16.2" thickBot="1">
      <c r="B12" s="10" t="s">
        <v>14</v>
      </c>
    </row>
    <row r="13" spans="2:6" ht="13.8" thickTop="1">
      <c r="D13"/>
    </row>
    <row r="14" spans="2:6">
      <c r="B14" s="4" t="s">
        <v>0</v>
      </c>
      <c r="C14" s="16" t="s">
        <v>17</v>
      </c>
      <c r="D14"/>
    </row>
    <row r="15" spans="2:6">
      <c r="B15" s="4" t="s">
        <v>22</v>
      </c>
      <c r="C15" s="8" t="s">
        <v>18</v>
      </c>
      <c r="D15"/>
    </row>
    <row r="16" spans="2:6">
      <c r="B16" s="4" t="s">
        <v>9</v>
      </c>
      <c r="C16" s="14" t="s">
        <v>19</v>
      </c>
      <c r="D16" s="14"/>
    </row>
    <row r="17" spans="1:10">
      <c r="B17" s="4" t="s">
        <v>20</v>
      </c>
      <c r="C17" s="9" t="s">
        <v>21</v>
      </c>
    </row>
    <row r="18" spans="1:10">
      <c r="B18" s="4" t="s">
        <v>7</v>
      </c>
      <c r="C18" s="13" t="s">
        <v>8</v>
      </c>
      <c r="D18"/>
    </row>
    <row r="19" spans="1:10">
      <c r="B19" s="4"/>
      <c r="C19" s="13"/>
      <c r="D19"/>
    </row>
    <row r="20" spans="1:10">
      <c r="D20"/>
    </row>
    <row r="21" spans="1:10" s="10" customFormat="1" ht="16.2" thickBot="1">
      <c r="B21" s="10" t="s">
        <v>2</v>
      </c>
    </row>
    <row r="22" spans="1:10" ht="14.4" thickTop="1" thickBot="1">
      <c r="D22"/>
    </row>
    <row r="23" spans="1:10" ht="13.8" thickBot="1">
      <c r="B23" s="5" t="s">
        <v>3</v>
      </c>
      <c r="C23" s="5" t="s">
        <v>16</v>
      </c>
      <c r="D23" s="5" t="s">
        <v>4</v>
      </c>
      <c r="E23" s="74" t="s">
        <v>5</v>
      </c>
      <c r="F23" s="74"/>
      <c r="G23" s="1"/>
      <c r="H23" s="1"/>
      <c r="I23" s="1"/>
      <c r="J23" s="1"/>
    </row>
    <row r="24" spans="1:10">
      <c r="B24" s="12">
        <v>42736</v>
      </c>
      <c r="C24" s="6">
        <v>1</v>
      </c>
      <c r="D24" s="7" t="s">
        <v>15</v>
      </c>
      <c r="E24" s="75" t="s">
        <v>6</v>
      </c>
      <c r="F24" s="75"/>
    </row>
    <row r="25" spans="1:10">
      <c r="B25" s="12"/>
      <c r="C25" s="12"/>
      <c r="D25" s="7"/>
      <c r="E25" s="71"/>
      <c r="F25" s="71"/>
    </row>
    <row r="26" spans="1:10">
      <c r="B26" s="12"/>
      <c r="C26" s="12"/>
      <c r="D26" s="7"/>
      <c r="E26" s="71"/>
      <c r="F26" s="71"/>
    </row>
    <row r="27" spans="1:10">
      <c r="B27" s="12"/>
      <c r="C27" s="12"/>
      <c r="D27" s="7"/>
      <c r="E27" s="71"/>
      <c r="F27" s="71"/>
    </row>
    <row r="28" spans="1:10" s="3" customFormat="1">
      <c r="A28"/>
      <c r="B28" s="12"/>
      <c r="C28" s="12"/>
      <c r="D28" s="7"/>
      <c r="E28" s="71"/>
      <c r="F28" s="71"/>
    </row>
    <row r="29" spans="1:10">
      <c r="B29" s="12"/>
      <c r="C29" s="12"/>
      <c r="D29" s="7"/>
      <c r="E29" s="71"/>
      <c r="F29" s="71"/>
    </row>
    <row r="30" spans="1:10">
      <c r="A30" s="3"/>
      <c r="B30" s="12"/>
      <c r="C30" s="12"/>
      <c r="D30" s="7"/>
      <c r="E30" s="71"/>
      <c r="F30" s="71"/>
    </row>
    <row r="31" spans="1:10">
      <c r="B31" s="12"/>
      <c r="C31" s="12"/>
      <c r="D31" s="7"/>
      <c r="E31" s="71"/>
      <c r="F31" s="71"/>
    </row>
    <row r="32" spans="1:10">
      <c r="B32" s="12"/>
      <c r="C32" s="12"/>
      <c r="D32" s="7"/>
      <c r="E32" s="71"/>
      <c r="F32" s="71"/>
    </row>
    <row r="33" spans="2:6">
      <c r="B33" s="12"/>
      <c r="C33" s="12"/>
      <c r="D33" s="7"/>
      <c r="E33" s="71"/>
      <c r="F33" s="71"/>
    </row>
    <row r="34" spans="2:6">
      <c r="B34" s="12"/>
      <c r="C34" s="6"/>
      <c r="D34" s="7"/>
      <c r="E34" s="71"/>
      <c r="F34" s="71"/>
    </row>
    <row r="35" spans="2:6">
      <c r="B35" s="12"/>
      <c r="C35" s="12"/>
      <c r="D35" s="7"/>
      <c r="E35" s="71"/>
      <c r="F35" s="71"/>
    </row>
    <row r="36" spans="2:6">
      <c r="B36" s="12"/>
      <c r="C36" s="12"/>
      <c r="D36" s="7"/>
      <c r="E36" s="71"/>
      <c r="F36" s="71"/>
    </row>
    <row r="37" spans="2:6">
      <c r="B37" s="12"/>
      <c r="C37" s="12"/>
      <c r="D37" s="7"/>
      <c r="E37" s="71"/>
      <c r="F37" s="71"/>
    </row>
    <row r="38" spans="2:6">
      <c r="B38" s="12"/>
      <c r="C38" s="12"/>
      <c r="D38" s="7"/>
      <c r="E38" s="71"/>
      <c r="F38" s="71"/>
    </row>
    <row r="39" spans="2:6">
      <c r="B39" s="12"/>
      <c r="C39" s="12"/>
      <c r="D39" s="7"/>
      <c r="E39" s="71"/>
      <c r="F39" s="71"/>
    </row>
    <row r="40" spans="2:6">
      <c r="B40" s="12"/>
      <c r="C40" s="12"/>
      <c r="D40" s="7"/>
      <c r="E40" s="71"/>
      <c r="F40" s="71"/>
    </row>
    <row r="41" spans="2:6">
      <c r="B41" s="12"/>
      <c r="C41" s="12"/>
      <c r="D41" s="7"/>
      <c r="E41" s="71"/>
      <c r="F41" s="71"/>
    </row>
    <row r="42" spans="2:6">
      <c r="B42" s="12"/>
      <c r="C42" s="12"/>
      <c r="D42" s="7"/>
      <c r="E42" s="71"/>
      <c r="F42" s="71"/>
    </row>
    <row r="43" spans="2:6">
      <c r="B43" s="12"/>
      <c r="C43" s="12"/>
      <c r="D43" s="7"/>
      <c r="E43" s="71"/>
      <c r="F43" s="71"/>
    </row>
  </sheetData>
  <mergeCells count="25">
    <mergeCell ref="B7:C7"/>
    <mergeCell ref="B8:C8"/>
    <mergeCell ref="B9:C9"/>
    <mergeCell ref="B10:C10"/>
    <mergeCell ref="E33:F3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39:F39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 filterMode="1"/>
  <dimension ref="B3:M78"/>
  <sheetViews>
    <sheetView workbookViewId="0">
      <selection activeCell="A51" sqref="A51"/>
    </sheetView>
  </sheetViews>
  <sheetFormatPr defaultRowHeight="13.2"/>
  <cols>
    <col min="2" max="2" width="37.5546875" bestFit="1" customWidth="1"/>
    <col min="5" max="5" width="19.6640625" bestFit="1" customWidth="1"/>
    <col min="6" max="7" width="13.33203125" customWidth="1"/>
    <col min="9" max="9" width="19.6640625" bestFit="1" customWidth="1"/>
    <col min="11" max="11" width="16.5546875" bestFit="1" customWidth="1"/>
    <col min="12" max="12" width="15.33203125" customWidth="1"/>
  </cols>
  <sheetData>
    <row r="3" spans="2:13">
      <c r="B3" t="s">
        <v>123</v>
      </c>
    </row>
    <row r="4" spans="2:13">
      <c r="E4" s="23" t="s">
        <v>262</v>
      </c>
      <c r="F4" s="23" t="s">
        <v>210</v>
      </c>
      <c r="G4" s="23"/>
      <c r="I4" s="23" t="s">
        <v>296</v>
      </c>
      <c r="J4" s="23" t="s">
        <v>297</v>
      </c>
      <c r="K4" s="23" t="s">
        <v>495</v>
      </c>
      <c r="L4" s="23" t="s">
        <v>496</v>
      </c>
      <c r="M4" s="23" t="s">
        <v>497</v>
      </c>
    </row>
    <row r="5" spans="2:13" hidden="1">
      <c r="E5" t="s">
        <v>39</v>
      </c>
      <c r="F5">
        <v>2015</v>
      </c>
      <c r="I5" t="s">
        <v>47</v>
      </c>
      <c r="J5">
        <f>COUNTIF($E$5:$E$78,I5)</f>
        <v>2</v>
      </c>
    </row>
    <row r="6" spans="2:13" hidden="1">
      <c r="E6" t="s">
        <v>44</v>
      </c>
      <c r="F6">
        <v>2015</v>
      </c>
      <c r="I6" s="3" t="s">
        <v>208</v>
      </c>
      <c r="J6">
        <f t="shared" ref="J6:J33" si="0">COUNTIF($E$5:$E$78,I6)</f>
        <v>1</v>
      </c>
    </row>
    <row r="7" spans="2:13">
      <c r="E7" s="23" t="s">
        <v>198</v>
      </c>
      <c r="F7">
        <v>2015</v>
      </c>
      <c r="I7" s="23" t="s">
        <v>200</v>
      </c>
      <c r="J7">
        <f t="shared" si="0"/>
        <v>4</v>
      </c>
    </row>
    <row r="8" spans="2:13" hidden="1">
      <c r="E8" s="23" t="s">
        <v>196</v>
      </c>
      <c r="F8">
        <v>2015</v>
      </c>
      <c r="I8" s="23" t="s">
        <v>205</v>
      </c>
      <c r="J8">
        <f t="shared" si="0"/>
        <v>2</v>
      </c>
    </row>
    <row r="9" spans="2:13" hidden="1">
      <c r="E9" s="23" t="s">
        <v>200</v>
      </c>
      <c r="F9">
        <v>2015</v>
      </c>
      <c r="I9" s="23" t="s">
        <v>258</v>
      </c>
      <c r="J9">
        <f t="shared" si="0"/>
        <v>2</v>
      </c>
    </row>
    <row r="10" spans="2:13">
      <c r="E10" t="s">
        <v>48</v>
      </c>
      <c r="F10">
        <v>2015</v>
      </c>
      <c r="I10" t="s">
        <v>39</v>
      </c>
      <c r="J10">
        <f t="shared" si="0"/>
        <v>4</v>
      </c>
      <c r="K10" s="44">
        <f>2.7*10^9</f>
        <v>2700000000</v>
      </c>
      <c r="L10" s="45">
        <f>660*10^6</f>
        <v>660000000</v>
      </c>
      <c r="M10">
        <v>2018</v>
      </c>
    </row>
    <row r="11" spans="2:13">
      <c r="E11" s="23" t="s">
        <v>294</v>
      </c>
      <c r="F11">
        <v>2015</v>
      </c>
      <c r="I11" s="23" t="s">
        <v>206</v>
      </c>
      <c r="J11">
        <f t="shared" si="0"/>
        <v>4</v>
      </c>
    </row>
    <row r="12" spans="2:13">
      <c r="E12" s="23" t="s">
        <v>258</v>
      </c>
      <c r="F12">
        <v>2015</v>
      </c>
      <c r="I12" s="23" t="s">
        <v>196</v>
      </c>
      <c r="J12">
        <f t="shared" si="0"/>
        <v>4</v>
      </c>
    </row>
    <row r="13" spans="2:13" hidden="1">
      <c r="E13" s="23" t="s">
        <v>203</v>
      </c>
      <c r="F13">
        <v>2015</v>
      </c>
      <c r="I13" t="s">
        <v>56</v>
      </c>
      <c r="J13">
        <f t="shared" si="0"/>
        <v>3</v>
      </c>
    </row>
    <row r="14" spans="2:13">
      <c r="E14" s="23" t="s">
        <v>57</v>
      </c>
      <c r="F14">
        <v>2015</v>
      </c>
      <c r="I14" t="s">
        <v>48</v>
      </c>
      <c r="J14">
        <f t="shared" si="0"/>
        <v>4</v>
      </c>
    </row>
    <row r="15" spans="2:13">
      <c r="E15" s="23" t="s">
        <v>257</v>
      </c>
      <c r="F15">
        <v>2015</v>
      </c>
      <c r="I15" s="23" t="s">
        <v>198</v>
      </c>
      <c r="J15">
        <f t="shared" si="0"/>
        <v>4</v>
      </c>
    </row>
    <row r="16" spans="2:13">
      <c r="E16" s="23" t="s">
        <v>228</v>
      </c>
      <c r="F16">
        <v>2015</v>
      </c>
      <c r="I16" s="23" t="s">
        <v>54</v>
      </c>
      <c r="J16">
        <f t="shared" si="0"/>
        <v>4</v>
      </c>
    </row>
    <row r="17" spans="5:10" hidden="1">
      <c r="E17" s="23" t="s">
        <v>201</v>
      </c>
      <c r="F17">
        <v>2015</v>
      </c>
      <c r="I17" s="3" t="s">
        <v>207</v>
      </c>
      <c r="J17">
        <f t="shared" si="0"/>
        <v>1</v>
      </c>
    </row>
    <row r="18" spans="5:10">
      <c r="E18" s="23" t="s">
        <v>261</v>
      </c>
      <c r="F18">
        <v>2015</v>
      </c>
      <c r="I18" s="23" t="s">
        <v>57</v>
      </c>
      <c r="J18">
        <f t="shared" si="0"/>
        <v>4</v>
      </c>
    </row>
    <row r="19" spans="5:10" hidden="1">
      <c r="E19" s="23" t="s">
        <v>204</v>
      </c>
      <c r="F19">
        <v>2015</v>
      </c>
      <c r="I19" s="23" t="s">
        <v>202</v>
      </c>
      <c r="J19">
        <f t="shared" si="0"/>
        <v>1</v>
      </c>
    </row>
    <row r="20" spans="5:10" hidden="1">
      <c r="E20" s="23" t="s">
        <v>260</v>
      </c>
      <c r="F20">
        <v>2015</v>
      </c>
      <c r="I20" s="23" t="s">
        <v>261</v>
      </c>
      <c r="J20">
        <f t="shared" si="0"/>
        <v>2</v>
      </c>
    </row>
    <row r="21" spans="5:10" hidden="1">
      <c r="E21" s="23" t="s">
        <v>54</v>
      </c>
      <c r="F21">
        <v>2015</v>
      </c>
      <c r="I21" s="23" t="s">
        <v>197</v>
      </c>
      <c r="J21">
        <f t="shared" si="0"/>
        <v>2</v>
      </c>
    </row>
    <row r="22" spans="5:10" hidden="1">
      <c r="E22" s="23" t="s">
        <v>295</v>
      </c>
      <c r="F22">
        <v>2015</v>
      </c>
      <c r="I22" s="23" t="s">
        <v>259</v>
      </c>
      <c r="J22">
        <f t="shared" si="0"/>
        <v>1</v>
      </c>
    </row>
    <row r="23" spans="5:10" hidden="1">
      <c r="E23" s="23" t="s">
        <v>206</v>
      </c>
      <c r="F23">
        <v>2015</v>
      </c>
      <c r="I23" s="23" t="s">
        <v>295</v>
      </c>
      <c r="J23">
        <f t="shared" si="0"/>
        <v>1</v>
      </c>
    </row>
    <row r="24" spans="5:10" hidden="1">
      <c r="E24" s="23" t="s">
        <v>196</v>
      </c>
      <c r="F24">
        <v>2016</v>
      </c>
      <c r="I24" t="s">
        <v>225</v>
      </c>
      <c r="J24">
        <f t="shared" si="0"/>
        <v>1</v>
      </c>
    </row>
    <row r="25" spans="5:10" hidden="1">
      <c r="E25" t="s">
        <v>39</v>
      </c>
      <c r="F25">
        <v>2016</v>
      </c>
      <c r="I25" s="23" t="s">
        <v>204</v>
      </c>
      <c r="J25">
        <f t="shared" si="0"/>
        <v>3</v>
      </c>
    </row>
    <row r="26" spans="5:10" hidden="1">
      <c r="E26" s="23" t="s">
        <v>198</v>
      </c>
      <c r="F26">
        <v>2016</v>
      </c>
      <c r="I26" s="23" t="s">
        <v>228</v>
      </c>
      <c r="J26">
        <f t="shared" si="0"/>
        <v>2</v>
      </c>
    </row>
    <row r="27" spans="5:10">
      <c r="E27" t="s">
        <v>44</v>
      </c>
      <c r="F27">
        <v>2016</v>
      </c>
      <c r="I27" s="23" t="s">
        <v>203</v>
      </c>
      <c r="J27">
        <f t="shared" si="0"/>
        <v>4</v>
      </c>
    </row>
    <row r="28" spans="5:10" hidden="1">
      <c r="E28" s="23" t="s">
        <v>200</v>
      </c>
      <c r="F28">
        <v>2016</v>
      </c>
      <c r="I28" s="23" t="s">
        <v>201</v>
      </c>
      <c r="J28">
        <f t="shared" si="0"/>
        <v>3</v>
      </c>
    </row>
    <row r="29" spans="5:10" hidden="1">
      <c r="E29" s="23" t="s">
        <v>260</v>
      </c>
      <c r="F29">
        <v>2016</v>
      </c>
      <c r="I29" s="23" t="s">
        <v>260</v>
      </c>
      <c r="J29">
        <f t="shared" si="0"/>
        <v>2</v>
      </c>
    </row>
    <row r="30" spans="5:10" hidden="1">
      <c r="E30" t="s">
        <v>48</v>
      </c>
      <c r="F30">
        <v>2016</v>
      </c>
      <c r="I30" s="23" t="s">
        <v>257</v>
      </c>
      <c r="J30">
        <f t="shared" si="0"/>
        <v>2</v>
      </c>
    </row>
    <row r="31" spans="5:10">
      <c r="E31" s="23" t="s">
        <v>201</v>
      </c>
      <c r="F31">
        <v>2016</v>
      </c>
      <c r="I31" t="s">
        <v>44</v>
      </c>
      <c r="J31">
        <f t="shared" si="0"/>
        <v>4</v>
      </c>
    </row>
    <row r="32" spans="5:10" hidden="1">
      <c r="E32" t="s">
        <v>57</v>
      </c>
      <c r="F32">
        <v>2016</v>
      </c>
      <c r="I32" s="23" t="s">
        <v>199</v>
      </c>
      <c r="J32">
        <f t="shared" si="0"/>
        <v>2</v>
      </c>
    </row>
    <row r="33" spans="5:10" hidden="1">
      <c r="E33" s="23" t="s">
        <v>259</v>
      </c>
      <c r="F33">
        <v>2016</v>
      </c>
      <c r="I33" s="23" t="s">
        <v>294</v>
      </c>
      <c r="J33">
        <f t="shared" si="0"/>
        <v>1</v>
      </c>
    </row>
    <row r="34" spans="5:10">
      <c r="E34" s="23" t="s">
        <v>203</v>
      </c>
      <c r="F34">
        <v>2016</v>
      </c>
    </row>
    <row r="35" spans="5:10">
      <c r="E35" t="s">
        <v>225</v>
      </c>
      <c r="F35">
        <v>2016</v>
      </c>
    </row>
    <row r="36" spans="5:10">
      <c r="E36" s="23" t="s">
        <v>258</v>
      </c>
      <c r="F36">
        <v>2016</v>
      </c>
    </row>
    <row r="37" spans="5:10">
      <c r="E37" s="23" t="s">
        <v>257</v>
      </c>
      <c r="F37">
        <v>2016</v>
      </c>
    </row>
    <row r="38" spans="5:10">
      <c r="E38" t="s">
        <v>56</v>
      </c>
      <c r="F38">
        <v>2016</v>
      </c>
    </row>
    <row r="39" spans="5:10">
      <c r="E39" s="23" t="s">
        <v>228</v>
      </c>
      <c r="F39">
        <v>2016</v>
      </c>
    </row>
    <row r="40" spans="5:10">
      <c r="E40" s="23" t="s">
        <v>261</v>
      </c>
      <c r="F40">
        <v>2016</v>
      </c>
    </row>
    <row r="41" spans="5:10">
      <c r="E41" s="23" t="s">
        <v>204</v>
      </c>
      <c r="F41">
        <v>2016</v>
      </c>
    </row>
    <row r="42" spans="5:10">
      <c r="E42" s="23" t="s">
        <v>54</v>
      </c>
      <c r="F42">
        <v>2016</v>
      </c>
    </row>
    <row r="43" spans="5:10">
      <c r="E43" s="23" t="s">
        <v>206</v>
      </c>
      <c r="F43">
        <v>2016</v>
      </c>
    </row>
    <row r="44" spans="5:10">
      <c r="E44" t="s">
        <v>39</v>
      </c>
      <c r="F44">
        <v>2017</v>
      </c>
    </row>
    <row r="45" spans="5:10">
      <c r="E45" t="s">
        <v>44</v>
      </c>
      <c r="F45">
        <v>2017</v>
      </c>
    </row>
    <row r="46" spans="5:10">
      <c r="E46" s="23" t="s">
        <v>196</v>
      </c>
      <c r="F46">
        <v>2017</v>
      </c>
    </row>
    <row r="47" spans="5:10">
      <c r="E47" s="23" t="s">
        <v>197</v>
      </c>
      <c r="F47">
        <v>2017</v>
      </c>
    </row>
    <row r="48" spans="5:10">
      <c r="E48" s="23" t="s">
        <v>198</v>
      </c>
      <c r="F48">
        <v>2017</v>
      </c>
    </row>
    <row r="49" spans="5:6">
      <c r="E49" t="s">
        <v>47</v>
      </c>
      <c r="F49">
        <v>2017</v>
      </c>
    </row>
    <row r="50" spans="5:6">
      <c r="E50" s="23" t="s">
        <v>199</v>
      </c>
      <c r="F50">
        <v>2017</v>
      </c>
    </row>
    <row r="51" spans="5:6">
      <c r="E51" s="23" t="s">
        <v>200</v>
      </c>
      <c r="F51">
        <v>2017</v>
      </c>
    </row>
    <row r="52" spans="5:6">
      <c r="E52" t="s">
        <v>48</v>
      </c>
      <c r="F52">
        <v>2017</v>
      </c>
    </row>
    <row r="53" spans="5:6">
      <c r="E53" s="23" t="s">
        <v>201</v>
      </c>
      <c r="F53">
        <v>2017</v>
      </c>
    </row>
    <row r="54" spans="5:6">
      <c r="E54" s="23" t="s">
        <v>202</v>
      </c>
      <c r="F54">
        <v>2017</v>
      </c>
    </row>
    <row r="55" spans="5:6">
      <c r="E55" t="s">
        <v>56</v>
      </c>
      <c r="F55">
        <v>2017</v>
      </c>
    </row>
    <row r="56" spans="5:6">
      <c r="E56" s="23" t="s">
        <v>203</v>
      </c>
      <c r="F56">
        <v>2017</v>
      </c>
    </row>
    <row r="57" spans="5:6">
      <c r="E57" t="s">
        <v>57</v>
      </c>
      <c r="F57">
        <v>2017</v>
      </c>
    </row>
    <row r="58" spans="5:6">
      <c r="E58" s="23" t="s">
        <v>204</v>
      </c>
      <c r="F58">
        <v>2017</v>
      </c>
    </row>
    <row r="59" spans="5:6">
      <c r="E59" s="23" t="s">
        <v>54</v>
      </c>
      <c r="F59">
        <v>2017</v>
      </c>
    </row>
    <row r="60" spans="5:6">
      <c r="E60" s="23" t="s">
        <v>205</v>
      </c>
      <c r="F60">
        <v>2017</v>
      </c>
    </row>
    <row r="61" spans="5:6">
      <c r="E61" s="23" t="s">
        <v>206</v>
      </c>
      <c r="F61">
        <v>2017</v>
      </c>
    </row>
    <row r="62" spans="5:6">
      <c r="E62" t="s">
        <v>39</v>
      </c>
      <c r="F62">
        <v>2018</v>
      </c>
    </row>
    <row r="63" spans="5:6">
      <c r="E63" s="23" t="s">
        <v>198</v>
      </c>
      <c r="F63">
        <v>2018</v>
      </c>
    </row>
    <row r="64" spans="5:6">
      <c r="E64" s="23" t="s">
        <v>196</v>
      </c>
      <c r="F64">
        <v>2018</v>
      </c>
    </row>
    <row r="65" spans="5:6">
      <c r="E65" t="s">
        <v>44</v>
      </c>
      <c r="F65">
        <v>2018</v>
      </c>
    </row>
    <row r="66" spans="5:6">
      <c r="E66" s="23" t="s">
        <v>197</v>
      </c>
      <c r="F66">
        <v>2018</v>
      </c>
    </row>
    <row r="67" spans="5:6">
      <c r="E67" t="s">
        <v>47</v>
      </c>
      <c r="F67">
        <v>2018</v>
      </c>
    </row>
    <row r="68" spans="5:6">
      <c r="E68" t="s">
        <v>48</v>
      </c>
      <c r="F68">
        <v>2018</v>
      </c>
    </row>
    <row r="69" spans="5:6">
      <c r="E69" s="23" t="s">
        <v>199</v>
      </c>
      <c r="F69">
        <v>2018</v>
      </c>
    </row>
    <row r="70" spans="5:6">
      <c r="E70" s="3" t="s">
        <v>207</v>
      </c>
      <c r="F70">
        <v>2018</v>
      </c>
    </row>
    <row r="71" spans="5:6">
      <c r="E71" s="3" t="s">
        <v>208</v>
      </c>
      <c r="F71">
        <v>2018</v>
      </c>
    </row>
    <row r="72" spans="5:6">
      <c r="E72" s="23" t="s">
        <v>200</v>
      </c>
      <c r="F72">
        <v>2018</v>
      </c>
    </row>
    <row r="73" spans="5:6">
      <c r="E73" s="23" t="s">
        <v>54</v>
      </c>
      <c r="F73">
        <v>2018</v>
      </c>
    </row>
    <row r="74" spans="5:6">
      <c r="E74" s="23" t="s">
        <v>205</v>
      </c>
      <c r="F74">
        <v>2018</v>
      </c>
    </row>
    <row r="75" spans="5:6">
      <c r="E75" t="s">
        <v>56</v>
      </c>
      <c r="F75">
        <v>2018</v>
      </c>
    </row>
    <row r="76" spans="5:6">
      <c r="E76" t="s">
        <v>57</v>
      </c>
      <c r="F76">
        <v>2018</v>
      </c>
    </row>
    <row r="77" spans="5:6">
      <c r="E77" s="23" t="s">
        <v>203</v>
      </c>
      <c r="F77">
        <v>2018</v>
      </c>
    </row>
    <row r="78" spans="5:6">
      <c r="E78" s="23" t="s">
        <v>206</v>
      </c>
      <c r="F78">
        <v>2018</v>
      </c>
    </row>
  </sheetData>
  <autoFilter ref="I4:J33" xr:uid="{00000000-0009-0000-0000-000001000000}">
    <filterColumn colId="1">
      <filters>
        <filter val="4"/>
      </filters>
    </filterColumn>
  </autoFilter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Y133"/>
  <sheetViews>
    <sheetView tabSelected="1" workbookViewId="0">
      <selection activeCell="E14" sqref="E14"/>
    </sheetView>
  </sheetViews>
  <sheetFormatPr defaultRowHeight="13.2"/>
  <cols>
    <col min="1" max="1" width="14.33203125" customWidth="1"/>
    <col min="5" max="5" width="14" bestFit="1" customWidth="1"/>
    <col min="6" max="6" width="22.109375" bestFit="1" customWidth="1"/>
    <col min="7" max="7" width="22.33203125" bestFit="1" customWidth="1"/>
    <col min="8" max="8" width="14" bestFit="1" customWidth="1"/>
    <col min="9" max="9" width="19.5546875" bestFit="1" customWidth="1"/>
    <col min="10" max="10" width="12.88671875" bestFit="1" customWidth="1"/>
    <col min="11" max="11" width="15.44140625" bestFit="1" customWidth="1"/>
    <col min="12" max="12" width="19.44140625" bestFit="1" customWidth="1"/>
    <col min="13" max="13" width="16.6640625" bestFit="1" customWidth="1"/>
    <col min="14" max="14" width="17.44140625" customWidth="1"/>
    <col min="15" max="15" width="16.5546875" bestFit="1" customWidth="1"/>
    <col min="16" max="16" width="12.109375" bestFit="1" customWidth="1"/>
    <col min="17" max="17" width="17.88671875" bestFit="1" customWidth="1"/>
    <col min="18" max="18" width="16.33203125" bestFit="1" customWidth="1"/>
    <col min="19" max="19" width="13.6640625" bestFit="1" customWidth="1"/>
    <col min="20" max="20" width="15.44140625" bestFit="1" customWidth="1"/>
    <col min="21" max="21" width="26.33203125" bestFit="1" customWidth="1"/>
    <col min="22" max="22" width="13.44140625" bestFit="1" customWidth="1"/>
    <col min="23" max="23" width="14.6640625" bestFit="1" customWidth="1"/>
    <col min="24" max="24" width="15.33203125" bestFit="1" customWidth="1"/>
    <col min="29" max="29" width="19.6640625" bestFit="1" customWidth="1"/>
  </cols>
  <sheetData>
    <row r="1" spans="1:25">
      <c r="A1" s="23" t="s">
        <v>209</v>
      </c>
      <c r="B1" s="23" t="s">
        <v>210</v>
      </c>
      <c r="C1" s="23" t="s">
        <v>211</v>
      </c>
      <c r="D1" s="23" t="s">
        <v>212</v>
      </c>
      <c r="E1" t="s">
        <v>200</v>
      </c>
      <c r="F1" t="s">
        <v>39</v>
      </c>
      <c r="G1" t="s">
        <v>206</v>
      </c>
      <c r="H1" t="s">
        <v>196</v>
      </c>
      <c r="I1" t="s">
        <v>48</v>
      </c>
      <c r="J1" t="s">
        <v>198</v>
      </c>
      <c r="K1" t="s">
        <v>54</v>
      </c>
      <c r="L1" t="s">
        <v>57</v>
      </c>
      <c r="M1" t="s">
        <v>203</v>
      </c>
      <c r="N1" t="s">
        <v>44</v>
      </c>
    </row>
    <row r="2" spans="1:25">
      <c r="A2" s="23" t="s">
        <v>209</v>
      </c>
      <c r="B2" s="23" t="s">
        <v>210</v>
      </c>
      <c r="C2" s="23" t="s">
        <v>493</v>
      </c>
      <c r="D2" s="23" t="s">
        <v>494</v>
      </c>
      <c r="E2" t="str">
        <f t="shared" ref="E2:N2" si="0">"ODDS_" &amp;E1</f>
        <v>ODDS_BET FRED</v>
      </c>
      <c r="F2" t="str">
        <f t="shared" si="0"/>
        <v>ODDS_BET365</v>
      </c>
      <c r="G2" t="str">
        <f t="shared" si="0"/>
        <v>ODDS_BETFAIR EXCHANGE</v>
      </c>
      <c r="H2" t="str">
        <f t="shared" si="0"/>
        <v>ODDS_BETFAIR SPORT</v>
      </c>
      <c r="I2" t="str">
        <f t="shared" si="0"/>
        <v>ODDS_BETWAY</v>
      </c>
      <c r="J2" t="str">
        <f t="shared" si="0"/>
        <v>ODDS_BOYLE SPORTS</v>
      </c>
      <c r="K2" t="str">
        <f t="shared" si="0"/>
        <v>ODDS_BWIN</v>
      </c>
      <c r="L2" t="str">
        <f t="shared" si="0"/>
        <v>ODDS_CORAL</v>
      </c>
      <c r="M2" t="str">
        <f t="shared" si="0"/>
        <v>ODDS_SKY BET</v>
      </c>
      <c r="N2" t="str">
        <f t="shared" si="0"/>
        <v>ODDS_UNIBET</v>
      </c>
      <c r="O2" s="23"/>
      <c r="P2" s="23"/>
      <c r="Q2" s="23"/>
      <c r="T2" s="23"/>
      <c r="U2" s="23"/>
      <c r="V2" s="23"/>
      <c r="W2" s="23"/>
      <c r="X2" s="23"/>
      <c r="Y2" s="23"/>
    </row>
    <row r="3" spans="1:25">
      <c r="A3" t="s">
        <v>109</v>
      </c>
      <c r="B3" s="23">
        <v>2019</v>
      </c>
      <c r="C3">
        <f>INDEX('2019 final score'!F$2:F$50,MATCH($A3,'2019 final score'!$B$2:$B$50,0))</f>
        <v>1</v>
      </c>
      <c r="D3">
        <f>INDEX('2019 final score'!G$2:G$50,MATCH($A3,'2019 final score'!$B$2:$B$50,0))</f>
        <v>498</v>
      </c>
      <c r="E3" s="43">
        <f>INDEX('2019 betting market'!$C$4:$Z$30,MATCH('Database - complete'!$A3,'2019 betting market'!$C$4:$C$30,0),MATCH('Database - complete'!E$1,'2019 betting market'!$C$4:$Z$4,0))</f>
        <v>1.57</v>
      </c>
      <c r="F3" s="43">
        <f>INDEX('2019 betting market'!$C$4:$Z$30,MATCH('Database - complete'!$A3,'2019 betting market'!$C$4:$C$30,0),MATCH('Database - complete'!F$1,'2019 betting market'!$C$4:$Z$4,0))</f>
        <v>1.5</v>
      </c>
      <c r="G3" s="43">
        <f>INDEX('2019 betting market'!$C$4:$Z$30,MATCH('Database - complete'!$A3,'2019 betting market'!$C$4:$C$30,0),MATCH('Database - complete'!G$1,'2019 betting market'!$C$4:$Z$4,0))</f>
        <v>1.66</v>
      </c>
      <c r="H3" s="43">
        <f>INDEX('2019 betting market'!$C$4:$Z$30,MATCH('Database - complete'!$A3,'2019 betting market'!$C$4:$C$30,0),MATCH('Database - complete'!H$1,'2019 betting market'!$C$4:$Z$4,0))</f>
        <v>1.44</v>
      </c>
      <c r="I3" s="43">
        <f>INDEX('2019 betting market'!$C$4:$Z$30,MATCH('Database - complete'!$A3,'2019 betting market'!$C$4:$C$30,0),MATCH('Database - complete'!I$1,'2019 betting market'!$C$4:$Z$4,0))</f>
        <v>1.5</v>
      </c>
      <c r="J3" s="43">
        <f>INDEX('2019 betting market'!$C$4:$Z$30,MATCH('Database - complete'!$A3,'2019 betting market'!$C$4:$C$30,0),MATCH('Database - complete'!J$1,'2019 betting market'!$C$4:$Z$4,0))</f>
        <v>1.5</v>
      </c>
      <c r="K3" s="43">
        <f>INDEX('2019 betting market'!$C$4:$Z$30,MATCH('Database - complete'!$A3,'2019 betting market'!$C$4:$C$30,0),MATCH('Database - complete'!K$1,'2019 betting market'!$C$4:$Z$4,0))</f>
        <v>1.5</v>
      </c>
      <c r="L3" s="43">
        <f>INDEX('2019 betting market'!$C$4:$Z$30,MATCH('Database - complete'!$A3,'2019 betting market'!$C$4:$C$30,0),MATCH('Database - complete'!L$1,'2019 betting market'!$C$4:$Z$4,0))</f>
        <v>1.57</v>
      </c>
      <c r="M3" s="43">
        <f>INDEX('2019 betting market'!$C$4:$Z$30,MATCH('Database - complete'!$A3,'2019 betting market'!$C$4:$C$30,0),MATCH('Database - complete'!M$1,'2019 betting market'!$C$4:$Z$4,0))</f>
        <v>1.57</v>
      </c>
      <c r="N3" s="43">
        <f>INDEX('2019 betting market'!$C$4:$Z$30,MATCH('Database - complete'!$A3,'2019 betting market'!$C$4:$C$30,0),MATCH('Database - complete'!N$1,'2019 betting market'!$C$4:$Z$4,0))</f>
        <v>1.55</v>
      </c>
      <c r="O3" s="23"/>
      <c r="P3" s="23"/>
      <c r="Q3" s="23"/>
      <c r="T3" s="23"/>
      <c r="U3" s="23"/>
      <c r="V3" s="23"/>
      <c r="W3" s="23"/>
      <c r="X3" s="23"/>
      <c r="Y3" s="23"/>
    </row>
    <row r="4" spans="1:25">
      <c r="A4" t="s">
        <v>96</v>
      </c>
      <c r="B4" s="23">
        <v>2019</v>
      </c>
      <c r="C4">
        <f>INDEX('2019 final score'!F$2:F$50,MATCH($A4,'2019 final score'!$B$2:$B$50,0))</f>
        <v>2</v>
      </c>
      <c r="D4">
        <f>INDEX('2019 final score'!G$2:G$50,MATCH($A4,'2019 final score'!$B$2:$B$50,0))</f>
        <v>472</v>
      </c>
      <c r="E4" s="43">
        <f>INDEX('2019 betting market'!$C$4:$Z$30,MATCH('Database - complete'!$A4,'2019 betting market'!$C$4:$C$30,0),MATCH('Database - complete'!E$1,'2019 betting market'!$C$4:$Z$4,0))</f>
        <v>9</v>
      </c>
      <c r="F4" s="43">
        <f>INDEX('2019 betting market'!$C$4:$Z$30,MATCH('Database - complete'!$A4,'2019 betting market'!$C$4:$C$30,0),MATCH('Database - complete'!F$1,'2019 betting market'!$C$4:$Z$4,0))</f>
        <v>5</v>
      </c>
      <c r="G4" s="43">
        <f>INDEX('2019 betting market'!$C$4:$Z$30,MATCH('Database - complete'!$A4,'2019 betting market'!$C$4:$C$30,0),MATCH('Database - complete'!G$1,'2019 betting market'!$C$4:$Z$4,0))</f>
        <v>10</v>
      </c>
      <c r="H4" s="43">
        <f>INDEX('2019 betting market'!$C$4:$Z$30,MATCH('Database - complete'!$A4,'2019 betting market'!$C$4:$C$30,0),MATCH('Database - complete'!H$1,'2019 betting market'!$C$4:$Z$4,0))</f>
        <v>8</v>
      </c>
      <c r="I4" s="43">
        <f>INDEX('2019 betting market'!$C$4:$Z$30,MATCH('Database - complete'!$A4,'2019 betting market'!$C$4:$C$30,0),MATCH('Database - complete'!I$1,'2019 betting market'!$C$4:$Z$4,0))</f>
        <v>8</v>
      </c>
      <c r="J4" s="43">
        <f>INDEX('2019 betting market'!$C$4:$Z$30,MATCH('Database - complete'!$A4,'2019 betting market'!$C$4:$C$30,0),MATCH('Database - complete'!J$1,'2019 betting market'!$C$4:$Z$4,0))</f>
        <v>6</v>
      </c>
      <c r="K4" s="43">
        <f>INDEX('2019 betting market'!$C$4:$Z$30,MATCH('Database - complete'!$A4,'2019 betting market'!$C$4:$C$30,0),MATCH('Database - complete'!K$1,'2019 betting market'!$C$4:$Z$4,0))</f>
        <v>8</v>
      </c>
      <c r="L4" s="43">
        <f>INDEX('2019 betting market'!$C$4:$Z$30,MATCH('Database - complete'!$A4,'2019 betting market'!$C$4:$C$30,0),MATCH('Database - complete'!L$1,'2019 betting market'!$C$4:$Z$4,0))</f>
        <v>6</v>
      </c>
      <c r="M4" s="43">
        <f>INDEX('2019 betting market'!$C$4:$Z$30,MATCH('Database - complete'!$A4,'2019 betting market'!$C$4:$C$30,0),MATCH('Database - complete'!M$1,'2019 betting market'!$C$4:$Z$4,0))</f>
        <v>7</v>
      </c>
      <c r="N4" s="43">
        <f>INDEX('2019 betting market'!$C$4:$Z$30,MATCH('Database - complete'!$A4,'2019 betting market'!$C$4:$C$30,0),MATCH('Database - complete'!N$1,'2019 betting market'!$C$4:$Z$4,0))</f>
        <v>8</v>
      </c>
      <c r="O4" s="23"/>
      <c r="P4" s="23"/>
      <c r="Q4" s="23"/>
      <c r="T4" s="23"/>
      <c r="U4" s="23"/>
      <c r="V4" s="23"/>
      <c r="W4" s="23"/>
      <c r="X4" s="23"/>
      <c r="Y4" s="23"/>
    </row>
    <row r="5" spans="1:25">
      <c r="A5" t="s">
        <v>550</v>
      </c>
      <c r="B5" s="23">
        <v>2019</v>
      </c>
      <c r="C5">
        <f>INDEX('2019 final score'!F$2:F$50,MATCH($A5,'2019 final score'!$B$2:$B$50,0))</f>
        <v>4</v>
      </c>
      <c r="D5">
        <f>INDEX('2019 final score'!G$2:G$50,MATCH($A5,'2019 final score'!$B$2:$B$50,0))</f>
        <v>364</v>
      </c>
      <c r="E5" s="43">
        <f>INDEX('2019 betting market'!$C$4:$Z$30,MATCH('Database - complete'!$A5,'2019 betting market'!$C$4:$C$30,0),MATCH('Database - complete'!E$1,'2019 betting market'!$C$4:$Z$4,0))</f>
        <v>11</v>
      </c>
      <c r="F5" s="43">
        <f>INDEX('2019 betting market'!$C$4:$Z$30,MATCH('Database - complete'!$A5,'2019 betting market'!$C$4:$C$30,0),MATCH('Database - complete'!F$1,'2019 betting market'!$C$4:$Z$4,0))</f>
        <v>6</v>
      </c>
      <c r="G5" s="43">
        <f>INDEX('2019 betting market'!$C$4:$Z$30,MATCH('Database - complete'!$A5,'2019 betting market'!$C$4:$C$30,0),MATCH('Database - complete'!G$1,'2019 betting market'!$C$4:$Z$4,0))</f>
        <v>14</v>
      </c>
      <c r="H5" s="43">
        <f>INDEX('2019 betting market'!$C$4:$Z$30,MATCH('Database - complete'!$A5,'2019 betting market'!$C$4:$C$30,0),MATCH('Database - complete'!H$1,'2019 betting market'!$C$4:$Z$4,0))</f>
        <v>7</v>
      </c>
      <c r="I5" s="43">
        <f>INDEX('2019 betting market'!$C$4:$Z$30,MATCH('Database - complete'!$A5,'2019 betting market'!$C$4:$C$30,0),MATCH('Database - complete'!I$1,'2019 betting market'!$C$4:$Z$4,0))</f>
        <v>10</v>
      </c>
      <c r="J5" s="43">
        <f>INDEX('2019 betting market'!$C$4:$Z$30,MATCH('Database - complete'!$A5,'2019 betting market'!$C$4:$C$30,0),MATCH('Database - complete'!J$1,'2019 betting market'!$C$4:$Z$4,0))</f>
        <v>6</v>
      </c>
      <c r="K5" s="43">
        <f>INDEX('2019 betting market'!$C$4:$Z$30,MATCH('Database - complete'!$A5,'2019 betting market'!$C$4:$C$30,0),MATCH('Database - complete'!K$1,'2019 betting market'!$C$4:$Z$4,0))</f>
        <v>11</v>
      </c>
      <c r="L5" s="43">
        <f>INDEX('2019 betting market'!$C$4:$Z$30,MATCH('Database - complete'!$A5,'2019 betting market'!$C$4:$C$30,0),MATCH('Database - complete'!L$1,'2019 betting market'!$C$4:$Z$4,0))</f>
        <v>8.5</v>
      </c>
      <c r="M5" s="43">
        <f>INDEX('2019 betting market'!$C$4:$Z$30,MATCH('Database - complete'!$A5,'2019 betting market'!$C$4:$C$30,0),MATCH('Database - complete'!M$1,'2019 betting market'!$C$4:$Z$4,0))</f>
        <v>9</v>
      </c>
      <c r="N5" s="43">
        <f>INDEX('2019 betting market'!$C$4:$Z$30,MATCH('Database - complete'!$A5,'2019 betting market'!$C$4:$C$30,0),MATCH('Database - complete'!N$1,'2019 betting market'!$C$4:$Z$4,0))</f>
        <v>11</v>
      </c>
      <c r="O5" s="23"/>
      <c r="P5" s="23"/>
      <c r="Q5" s="23"/>
      <c r="T5" s="23"/>
      <c r="U5" s="23"/>
      <c r="V5" s="23"/>
      <c r="W5" s="23"/>
      <c r="X5" s="23"/>
      <c r="Y5" s="23"/>
    </row>
    <row r="6" spans="1:25">
      <c r="A6" t="s">
        <v>111</v>
      </c>
      <c r="B6" s="23">
        <v>2019</v>
      </c>
      <c r="C6">
        <f>INDEX('2019 final score'!F$2:F$50,MATCH($A6,'2019 final score'!$B$2:$B$50,0))</f>
        <v>9</v>
      </c>
      <c r="D6">
        <f>INDEX('2019 final score'!G$2:G$50,MATCH($A6,'2019 final score'!$B$2:$B$50,0))</f>
        <v>284</v>
      </c>
      <c r="E6" s="43">
        <f>INDEX('2019 betting market'!$C$4:$Z$30,MATCH('Database - complete'!$A6,'2019 betting market'!$C$4:$C$30,0),MATCH('Database - complete'!E$1,'2019 betting market'!$C$4:$Z$4,0))</f>
        <v>11</v>
      </c>
      <c r="F6" s="43">
        <f>INDEX('2019 betting market'!$C$4:$Z$30,MATCH('Database - complete'!$A6,'2019 betting market'!$C$4:$C$30,0),MATCH('Database - complete'!F$1,'2019 betting market'!$C$4:$Z$4,0))</f>
        <v>11</v>
      </c>
      <c r="G6" s="43">
        <f>INDEX('2019 betting market'!$C$4:$Z$30,MATCH('Database - complete'!$A6,'2019 betting market'!$C$4:$C$30,0),MATCH('Database - complete'!G$1,'2019 betting market'!$C$4:$Z$4,0))</f>
        <v>14</v>
      </c>
      <c r="H6" s="43">
        <f>INDEX('2019 betting market'!$C$4:$Z$30,MATCH('Database - complete'!$A6,'2019 betting market'!$C$4:$C$30,0),MATCH('Database - complete'!H$1,'2019 betting market'!$C$4:$Z$4,0))</f>
        <v>8</v>
      </c>
      <c r="I6" s="43">
        <f>INDEX('2019 betting market'!$C$4:$Z$30,MATCH('Database - complete'!$A6,'2019 betting market'!$C$4:$C$30,0),MATCH('Database - complete'!I$1,'2019 betting market'!$C$4:$Z$4,0))</f>
        <v>15</v>
      </c>
      <c r="J6" s="43">
        <f>INDEX('2019 betting market'!$C$4:$Z$30,MATCH('Database - complete'!$A6,'2019 betting market'!$C$4:$C$30,0),MATCH('Database - complete'!J$1,'2019 betting market'!$C$4:$Z$4,0))</f>
        <v>10</v>
      </c>
      <c r="K6" s="43">
        <f>INDEX('2019 betting market'!$C$4:$Z$30,MATCH('Database - complete'!$A6,'2019 betting market'!$C$4:$C$30,0),MATCH('Database - complete'!K$1,'2019 betting market'!$C$4:$Z$4,0))</f>
        <v>15</v>
      </c>
      <c r="L6" s="43">
        <f>INDEX('2019 betting market'!$C$4:$Z$30,MATCH('Database - complete'!$A6,'2019 betting market'!$C$4:$C$30,0),MATCH('Database - complete'!L$1,'2019 betting market'!$C$4:$Z$4,0))</f>
        <v>10</v>
      </c>
      <c r="M6" s="43">
        <f>INDEX('2019 betting market'!$C$4:$Z$30,MATCH('Database - complete'!$A6,'2019 betting market'!$C$4:$C$30,0),MATCH('Database - complete'!M$1,'2019 betting market'!$C$4:$Z$4,0))</f>
        <v>11</v>
      </c>
      <c r="N6" s="43">
        <f>INDEX('2019 betting market'!$C$4:$Z$30,MATCH('Database - complete'!$A6,'2019 betting market'!$C$4:$C$30,0),MATCH('Database - complete'!N$1,'2019 betting market'!$C$4:$Z$4,0))</f>
        <v>13</v>
      </c>
      <c r="O6" s="23"/>
      <c r="P6" s="23"/>
      <c r="Q6" s="23"/>
      <c r="T6" s="23"/>
      <c r="U6" s="23"/>
      <c r="V6" s="23"/>
      <c r="W6" s="23"/>
      <c r="X6" s="23"/>
      <c r="Y6" s="23"/>
    </row>
    <row r="7" spans="1:25">
      <c r="A7" t="s">
        <v>98</v>
      </c>
      <c r="B7" s="23">
        <v>2019</v>
      </c>
      <c r="C7">
        <f>INDEX('2019 final score'!F$2:F$50,MATCH($A7,'2019 final score'!$B$2:$B$50,0))</f>
        <v>5</v>
      </c>
      <c r="D7">
        <f>INDEX('2019 final score'!G$2:G$50,MATCH($A7,'2019 final score'!$B$2:$B$50,0))</f>
        <v>334</v>
      </c>
      <c r="E7" s="43">
        <f>INDEX('2019 betting market'!$C$4:$Z$30,MATCH('Database - complete'!$A7,'2019 betting market'!$C$4:$C$30,0),MATCH('Database - complete'!E$1,'2019 betting market'!$C$4:$Z$4,0))</f>
        <v>21</v>
      </c>
      <c r="F7" s="43">
        <f>INDEX('2019 betting market'!$C$4:$Z$30,MATCH('Database - complete'!$A7,'2019 betting market'!$C$4:$C$30,0),MATCH('Database - complete'!F$1,'2019 betting market'!$C$4:$Z$4,0))</f>
        <v>15</v>
      </c>
      <c r="G7" s="43">
        <f>INDEX('2019 betting market'!$C$4:$Z$30,MATCH('Database - complete'!$A7,'2019 betting market'!$C$4:$C$30,0),MATCH('Database - complete'!G$1,'2019 betting market'!$C$4:$Z$4,0))</f>
        <v>19</v>
      </c>
      <c r="H7" s="43">
        <f>INDEX('2019 betting market'!$C$4:$Z$30,MATCH('Database - complete'!$A7,'2019 betting market'!$C$4:$C$30,0),MATCH('Database - complete'!H$1,'2019 betting market'!$C$4:$Z$4,0))</f>
        <v>14</v>
      </c>
      <c r="I7" s="43">
        <f>INDEX('2019 betting market'!$C$4:$Z$30,MATCH('Database - complete'!$A7,'2019 betting market'!$C$4:$C$30,0),MATCH('Database - complete'!I$1,'2019 betting market'!$C$4:$Z$4,0))</f>
        <v>21</v>
      </c>
      <c r="J7" s="43">
        <f>INDEX('2019 betting market'!$C$4:$Z$30,MATCH('Database - complete'!$A7,'2019 betting market'!$C$4:$C$30,0),MATCH('Database - complete'!J$1,'2019 betting market'!$C$4:$Z$4,0))</f>
        <v>17</v>
      </c>
      <c r="K7" s="43">
        <f>INDEX('2019 betting market'!$C$4:$Z$30,MATCH('Database - complete'!$A7,'2019 betting market'!$C$4:$C$30,0),MATCH('Database - complete'!K$1,'2019 betting market'!$C$4:$Z$4,0))</f>
        <v>21</v>
      </c>
      <c r="L7" s="43">
        <f>INDEX('2019 betting market'!$C$4:$Z$30,MATCH('Database - complete'!$A7,'2019 betting market'!$C$4:$C$30,0),MATCH('Database - complete'!L$1,'2019 betting market'!$C$4:$Z$4,0))</f>
        <v>19</v>
      </c>
      <c r="M7" s="43">
        <f>INDEX('2019 betting market'!$C$4:$Z$30,MATCH('Database - complete'!$A7,'2019 betting market'!$C$4:$C$30,0),MATCH('Database - complete'!M$1,'2019 betting market'!$C$4:$Z$4,0))</f>
        <v>15</v>
      </c>
      <c r="N7" s="43">
        <f>INDEX('2019 betting market'!$C$4:$Z$30,MATCH('Database - complete'!$A7,'2019 betting market'!$C$4:$C$30,0),MATCH('Database - complete'!N$1,'2019 betting market'!$C$4:$Z$4,0))</f>
        <v>15</v>
      </c>
      <c r="O7" s="23"/>
      <c r="P7" s="23"/>
      <c r="Q7" s="23"/>
      <c r="T7" s="23"/>
      <c r="U7" s="23"/>
      <c r="V7" s="23"/>
      <c r="W7" s="23"/>
      <c r="X7" s="23"/>
      <c r="Y7" s="23"/>
    </row>
    <row r="8" spans="1:25">
      <c r="A8" t="s">
        <v>106</v>
      </c>
      <c r="B8" s="23">
        <v>2019</v>
      </c>
      <c r="C8">
        <f>INDEX('2019 final score'!F$2:F$50,MATCH($A8,'2019 final score'!$B$2:$B$50,0))</f>
        <v>6</v>
      </c>
      <c r="D8">
        <f>INDEX('2019 final score'!G$2:G$50,MATCH($A8,'2019 final score'!$B$2:$B$50,0))</f>
        <v>331</v>
      </c>
      <c r="E8" s="43">
        <f>INDEX('2019 betting market'!$C$4:$Z$30,MATCH('Database - complete'!$A8,'2019 betting market'!$C$4:$C$30,0),MATCH('Database - complete'!E$1,'2019 betting market'!$C$4:$Z$4,0))</f>
        <v>21</v>
      </c>
      <c r="F8" s="43">
        <f>INDEX('2019 betting market'!$C$4:$Z$30,MATCH('Database - complete'!$A8,'2019 betting market'!$C$4:$C$30,0),MATCH('Database - complete'!F$1,'2019 betting market'!$C$4:$Z$4,0))</f>
        <v>34</v>
      </c>
      <c r="G8" s="43">
        <f>INDEX('2019 betting market'!$C$4:$Z$30,MATCH('Database - complete'!$A8,'2019 betting market'!$C$4:$C$30,0),MATCH('Database - complete'!G$1,'2019 betting market'!$C$4:$Z$4,0))</f>
        <v>40</v>
      </c>
      <c r="H8" s="43">
        <f>INDEX('2019 betting market'!$C$4:$Z$30,MATCH('Database - complete'!$A8,'2019 betting market'!$C$4:$C$30,0),MATCH('Database - complete'!H$1,'2019 betting market'!$C$4:$Z$4,0))</f>
        <v>14</v>
      </c>
      <c r="I8" s="43">
        <f>INDEX('2019 betting market'!$C$4:$Z$30,MATCH('Database - complete'!$A8,'2019 betting market'!$C$4:$C$30,0),MATCH('Database - complete'!I$1,'2019 betting market'!$C$4:$Z$4,0))</f>
        <v>9</v>
      </c>
      <c r="J8" s="43">
        <f>INDEX('2019 betting market'!$C$4:$Z$30,MATCH('Database - complete'!$A8,'2019 betting market'!$C$4:$C$30,0),MATCH('Database - complete'!J$1,'2019 betting market'!$C$4:$Z$4,0))</f>
        <v>21</v>
      </c>
      <c r="K8" s="43">
        <f>INDEX('2019 betting market'!$C$4:$Z$30,MATCH('Database - complete'!$A8,'2019 betting market'!$C$4:$C$30,0),MATCH('Database - complete'!K$1,'2019 betting market'!$C$4:$Z$4,0))</f>
        <v>26</v>
      </c>
      <c r="L8" s="43">
        <f>INDEX('2019 betting market'!$C$4:$Z$30,MATCH('Database - complete'!$A8,'2019 betting market'!$C$4:$C$30,0),MATCH('Database - complete'!L$1,'2019 betting market'!$C$4:$Z$4,0))</f>
        <v>17</v>
      </c>
      <c r="M8" s="43">
        <f>INDEX('2019 betting market'!$C$4:$Z$30,MATCH('Database - complete'!$A8,'2019 betting market'!$C$4:$C$30,0),MATCH('Database - complete'!M$1,'2019 betting market'!$C$4:$Z$4,0))</f>
        <v>26</v>
      </c>
      <c r="N8" s="43">
        <f>INDEX('2019 betting market'!$C$4:$Z$30,MATCH('Database - complete'!$A8,'2019 betting market'!$C$4:$C$30,0),MATCH('Database - complete'!N$1,'2019 betting market'!$C$4:$Z$4,0))</f>
        <v>21</v>
      </c>
      <c r="O8" s="23"/>
      <c r="P8" s="23"/>
      <c r="Q8" s="23"/>
      <c r="T8" s="23"/>
      <c r="U8" s="23"/>
      <c r="V8" s="23"/>
      <c r="W8" s="23"/>
      <c r="X8" s="23"/>
      <c r="Y8" s="23"/>
    </row>
    <row r="9" spans="1:25">
      <c r="A9" t="s">
        <v>217</v>
      </c>
      <c r="B9" s="23">
        <v>2019</v>
      </c>
      <c r="C9">
        <f>INDEX('2019 final score'!F$2:F$50,MATCH($A9,'2019 final score'!$B$2:$B$50,0))</f>
        <v>8</v>
      </c>
      <c r="D9">
        <f>INDEX('2019 final score'!G$2:G$50,MATCH($A9,'2019 final score'!$B$2:$B$50,0))</f>
        <v>302</v>
      </c>
      <c r="E9" s="43">
        <f>INDEX('2019 betting market'!$C$4:$Z$30,MATCH('Database - complete'!$A9,'2019 betting market'!$C$4:$C$30,0),MATCH('Database - complete'!E$1,'2019 betting market'!$C$4:$Z$4,0))</f>
        <v>51</v>
      </c>
      <c r="F9" s="43">
        <f>INDEX('2019 betting market'!$C$4:$Z$30,MATCH('Database - complete'!$A9,'2019 betting market'!$C$4:$C$30,0),MATCH('Database - complete'!F$1,'2019 betting market'!$C$4:$Z$4,0))</f>
        <v>34</v>
      </c>
      <c r="G9" s="43">
        <f>INDEX('2019 betting market'!$C$4:$Z$30,MATCH('Database - complete'!$A9,'2019 betting market'!$C$4:$C$30,0),MATCH('Database - complete'!G$1,'2019 betting market'!$C$4:$Z$4,0))</f>
        <v>48</v>
      </c>
      <c r="H9" s="43">
        <f>INDEX('2019 betting market'!$C$4:$Z$30,MATCH('Database - complete'!$A9,'2019 betting market'!$C$4:$C$30,0),MATCH('Database - complete'!H$1,'2019 betting market'!$C$4:$Z$4,0))</f>
        <v>25</v>
      </c>
      <c r="I9" s="43">
        <f>INDEX('2019 betting market'!$C$4:$Z$30,MATCH('Database - complete'!$A9,'2019 betting market'!$C$4:$C$30,0),MATCH('Database - complete'!I$1,'2019 betting market'!$C$4:$Z$4,0))</f>
        <v>34</v>
      </c>
      <c r="J9" s="43">
        <f>INDEX('2019 betting market'!$C$4:$Z$30,MATCH('Database - complete'!$A9,'2019 betting market'!$C$4:$C$30,0),MATCH('Database - complete'!J$1,'2019 betting market'!$C$4:$Z$4,0))</f>
        <v>34</v>
      </c>
      <c r="K9" s="43">
        <f>INDEX('2019 betting market'!$C$4:$Z$30,MATCH('Database - complete'!$A9,'2019 betting market'!$C$4:$C$30,0),MATCH('Database - complete'!K$1,'2019 betting market'!$C$4:$Z$4,0))</f>
        <v>41</v>
      </c>
      <c r="L9" s="43">
        <f>INDEX('2019 betting market'!$C$4:$Z$30,MATCH('Database - complete'!$A9,'2019 betting market'!$C$4:$C$30,0),MATCH('Database - complete'!L$1,'2019 betting market'!$C$4:$Z$4,0))</f>
        <v>34</v>
      </c>
      <c r="M9" s="43">
        <f>INDEX('2019 betting market'!$C$4:$Z$30,MATCH('Database - complete'!$A9,'2019 betting market'!$C$4:$C$30,0),MATCH('Database - complete'!M$1,'2019 betting market'!$C$4:$Z$4,0))</f>
        <v>21</v>
      </c>
      <c r="N9" s="43">
        <f>INDEX('2019 betting market'!$C$4:$Z$30,MATCH('Database - complete'!$A9,'2019 betting market'!$C$4:$C$30,0),MATCH('Database - complete'!N$1,'2019 betting market'!$C$4:$Z$4,0))</f>
        <v>51</v>
      </c>
      <c r="O9" s="23"/>
      <c r="P9" s="23"/>
      <c r="Q9" s="23"/>
      <c r="T9" s="23"/>
      <c r="U9" s="23"/>
      <c r="V9" s="23"/>
      <c r="W9" s="23"/>
      <c r="X9" s="23"/>
      <c r="Y9" s="23"/>
    </row>
    <row r="10" spans="1:25">
      <c r="A10" t="s">
        <v>425</v>
      </c>
      <c r="B10" s="23">
        <v>2019</v>
      </c>
      <c r="C10">
        <f>INDEX('2019 final score'!F$2:F$50,MATCH($A10,'2019 final score'!$B$2:$B$50,0))</f>
        <v>3</v>
      </c>
      <c r="D10">
        <f>INDEX('2019 final score'!G$2:G$50,MATCH($A10,'2019 final score'!$B$2:$B$50,0))</f>
        <v>370</v>
      </c>
      <c r="E10" s="43">
        <f>INDEX('2019 betting market'!$C$4:$Z$30,MATCH('Database - complete'!$A10,'2019 betting market'!$C$4:$C$30,0),MATCH('Database - complete'!E$1,'2019 betting market'!$C$4:$Z$4,0))</f>
        <v>51</v>
      </c>
      <c r="F10" s="43">
        <f>INDEX('2019 betting market'!$C$4:$Z$30,MATCH('Database - complete'!$A10,'2019 betting market'!$C$4:$C$30,0),MATCH('Database - complete'!F$1,'2019 betting market'!$C$4:$Z$4,0))</f>
        <v>41</v>
      </c>
      <c r="G10" s="43">
        <f>INDEX('2019 betting market'!$C$4:$Z$30,MATCH('Database - complete'!$A10,'2019 betting market'!$C$4:$C$30,0),MATCH('Database - complete'!G$1,'2019 betting market'!$C$4:$Z$4,0))</f>
        <v>60</v>
      </c>
      <c r="H10" s="43">
        <f>INDEX('2019 betting market'!$C$4:$Z$30,MATCH('Database - complete'!$A10,'2019 betting market'!$C$4:$C$30,0),MATCH('Database - complete'!H$1,'2019 betting market'!$C$4:$Z$4,0))</f>
        <v>25</v>
      </c>
      <c r="I10" s="43">
        <f>INDEX('2019 betting market'!$C$4:$Z$30,MATCH('Database - complete'!$A10,'2019 betting market'!$C$4:$C$30,0),MATCH('Database - complete'!I$1,'2019 betting market'!$C$4:$Z$4,0))</f>
        <v>51</v>
      </c>
      <c r="J10" s="43">
        <f>INDEX('2019 betting market'!$C$4:$Z$30,MATCH('Database - complete'!$A10,'2019 betting market'!$C$4:$C$30,0),MATCH('Database - complete'!J$1,'2019 betting market'!$C$4:$Z$4,0))</f>
        <v>34</v>
      </c>
      <c r="K10" s="43">
        <f>INDEX('2019 betting market'!$C$4:$Z$30,MATCH('Database - complete'!$A10,'2019 betting market'!$C$4:$C$30,0),MATCH('Database - complete'!K$1,'2019 betting market'!$C$4:$Z$4,0))</f>
        <v>67</v>
      </c>
      <c r="L10" s="43">
        <f>INDEX('2019 betting market'!$C$4:$Z$30,MATCH('Database - complete'!$A10,'2019 betting market'!$C$4:$C$30,0),MATCH('Database - complete'!L$1,'2019 betting market'!$C$4:$Z$4,0))</f>
        <v>51</v>
      </c>
      <c r="M10" s="43">
        <f>INDEX('2019 betting market'!$C$4:$Z$30,MATCH('Database - complete'!$A10,'2019 betting market'!$C$4:$C$30,0),MATCH('Database - complete'!M$1,'2019 betting market'!$C$4:$Z$4,0))</f>
        <v>41</v>
      </c>
      <c r="N10" s="43">
        <f>INDEX('2019 betting market'!$C$4:$Z$30,MATCH('Database - complete'!$A10,'2019 betting market'!$C$4:$C$30,0),MATCH('Database - complete'!N$1,'2019 betting market'!$C$4:$Z$4,0))</f>
        <v>51</v>
      </c>
      <c r="O10" s="23"/>
      <c r="P10" s="23"/>
      <c r="Q10" s="23"/>
      <c r="T10" s="23"/>
      <c r="U10" s="23"/>
      <c r="V10" s="23"/>
      <c r="W10" s="23"/>
      <c r="X10" s="23"/>
      <c r="Y10" s="23"/>
    </row>
    <row r="11" spans="1:25">
      <c r="A11" t="s">
        <v>551</v>
      </c>
      <c r="B11" s="23">
        <v>2019</v>
      </c>
      <c r="C11">
        <f>INDEX('2019 final score'!F$2:F$50,MATCH($A11,'2019 final score'!$B$2:$B$50,0))</f>
        <v>10</v>
      </c>
      <c r="D11">
        <f>INDEX('2019 final score'!G$2:G$50,MATCH($A11,'2019 final score'!$B$2:$B$50,0))</f>
        <v>232</v>
      </c>
      <c r="E11" s="43">
        <f>INDEX('2019 betting market'!$C$4:$Z$30,MATCH('Database - complete'!$A11,'2019 betting market'!$C$4:$C$30,0),MATCH('Database - complete'!E$1,'2019 betting market'!$C$4:$Z$4,0))</f>
        <v>51</v>
      </c>
      <c r="F11" s="43">
        <f>INDEX('2019 betting market'!$C$4:$Z$30,MATCH('Database - complete'!$A11,'2019 betting market'!$C$4:$C$30,0),MATCH('Database - complete'!F$1,'2019 betting market'!$C$4:$Z$4,0))</f>
        <v>51</v>
      </c>
      <c r="G11" s="43">
        <f>INDEX('2019 betting market'!$C$4:$Z$30,MATCH('Database - complete'!$A11,'2019 betting market'!$C$4:$C$30,0),MATCH('Database - complete'!G$1,'2019 betting market'!$C$4:$Z$4,0))</f>
        <v>80</v>
      </c>
      <c r="H11" s="43">
        <f>INDEX('2019 betting market'!$C$4:$Z$30,MATCH('Database - complete'!$A11,'2019 betting market'!$C$4:$C$30,0),MATCH('Database - complete'!H$1,'2019 betting market'!$C$4:$Z$4,0))</f>
        <v>25</v>
      </c>
      <c r="I11" s="43">
        <f>INDEX('2019 betting market'!$C$4:$Z$30,MATCH('Database - complete'!$A11,'2019 betting market'!$C$4:$C$30,0),MATCH('Database - complete'!I$1,'2019 betting market'!$C$4:$Z$4,0))</f>
        <v>67</v>
      </c>
      <c r="J11" s="43">
        <f>INDEX('2019 betting market'!$C$4:$Z$30,MATCH('Database - complete'!$A11,'2019 betting market'!$C$4:$C$30,0),MATCH('Database - complete'!J$1,'2019 betting market'!$C$4:$Z$4,0))</f>
        <v>51</v>
      </c>
      <c r="K11" s="43">
        <f>INDEX('2019 betting market'!$C$4:$Z$30,MATCH('Database - complete'!$A11,'2019 betting market'!$C$4:$C$30,0),MATCH('Database - complete'!K$1,'2019 betting market'!$C$4:$Z$4,0))</f>
        <v>51</v>
      </c>
      <c r="L11" s="43">
        <f>INDEX('2019 betting market'!$C$4:$Z$30,MATCH('Database - complete'!$A11,'2019 betting market'!$C$4:$C$30,0),MATCH('Database - complete'!L$1,'2019 betting market'!$C$4:$Z$4,0))</f>
        <v>81</v>
      </c>
      <c r="M11" s="43">
        <f>INDEX('2019 betting market'!$C$4:$Z$30,MATCH('Database - complete'!$A11,'2019 betting market'!$C$4:$C$30,0),MATCH('Database - complete'!M$1,'2019 betting market'!$C$4:$Z$4,0))</f>
        <v>67</v>
      </c>
      <c r="N11" s="43">
        <f>INDEX('2019 betting market'!$C$4:$Z$30,MATCH('Database - complete'!$A11,'2019 betting market'!$C$4:$C$30,0),MATCH('Database - complete'!N$1,'2019 betting market'!$C$4:$Z$4,0))</f>
        <v>51</v>
      </c>
      <c r="O11" s="23"/>
      <c r="P11" s="23"/>
      <c r="Q11" s="23"/>
      <c r="T11" s="23"/>
      <c r="U11" s="23"/>
      <c r="V11" s="23"/>
      <c r="W11" s="23"/>
      <c r="X11" s="23"/>
      <c r="Y11" s="23"/>
    </row>
    <row r="12" spans="1:25">
      <c r="A12" t="s">
        <v>104</v>
      </c>
      <c r="B12" s="23">
        <v>2019</v>
      </c>
      <c r="C12">
        <f>INDEX('2019 final score'!F$2:F$50,MATCH($A12,'2019 final score'!$B$2:$B$50,0))</f>
        <v>16</v>
      </c>
      <c r="D12">
        <f>INDEX('2019 final score'!G$2:G$50,MATCH($A12,'2019 final score'!$B$2:$B$50,0))</f>
        <v>105</v>
      </c>
      <c r="E12" s="43">
        <f>INDEX('2019 betting market'!$C$4:$Z$30,MATCH('Database - complete'!$A12,'2019 betting market'!$C$4:$C$30,0),MATCH('Database - complete'!E$1,'2019 betting market'!$C$4:$Z$4,0))</f>
        <v>51</v>
      </c>
      <c r="F12" s="43">
        <f>INDEX('2019 betting market'!$C$4:$Z$30,MATCH('Database - complete'!$A12,'2019 betting market'!$C$4:$C$30,0),MATCH('Database - complete'!F$1,'2019 betting market'!$C$4:$Z$4,0))</f>
        <v>67</v>
      </c>
      <c r="G12" s="43">
        <f>INDEX('2019 betting market'!$C$4:$Z$30,MATCH('Database - complete'!$A12,'2019 betting market'!$C$4:$C$30,0),MATCH('Database - complete'!G$1,'2019 betting market'!$C$4:$Z$4,0))</f>
        <v>95</v>
      </c>
      <c r="H12" s="43">
        <f>INDEX('2019 betting market'!$C$4:$Z$30,MATCH('Database - complete'!$A12,'2019 betting market'!$C$4:$C$30,0),MATCH('Database - complete'!H$1,'2019 betting market'!$C$4:$Z$4,0))</f>
        <v>25</v>
      </c>
      <c r="I12" s="43">
        <f>INDEX('2019 betting market'!$C$4:$Z$30,MATCH('Database - complete'!$A12,'2019 betting market'!$C$4:$C$30,0),MATCH('Database - complete'!I$1,'2019 betting market'!$C$4:$Z$4,0))</f>
        <v>67</v>
      </c>
      <c r="J12" s="43">
        <f>INDEX('2019 betting market'!$C$4:$Z$30,MATCH('Database - complete'!$A12,'2019 betting market'!$C$4:$C$30,0),MATCH('Database - complete'!J$1,'2019 betting market'!$C$4:$Z$4,0))</f>
        <v>51</v>
      </c>
      <c r="K12" s="43">
        <f>INDEX('2019 betting market'!$C$4:$Z$30,MATCH('Database - complete'!$A12,'2019 betting market'!$C$4:$C$30,0),MATCH('Database - complete'!K$1,'2019 betting market'!$C$4:$Z$4,0))</f>
        <v>67</v>
      </c>
      <c r="L12" s="43">
        <f>INDEX('2019 betting market'!$C$4:$Z$30,MATCH('Database - complete'!$A12,'2019 betting market'!$C$4:$C$30,0),MATCH('Database - complete'!L$1,'2019 betting market'!$C$4:$Z$4,0))</f>
        <v>101</v>
      </c>
      <c r="M12" s="43">
        <f>INDEX('2019 betting market'!$C$4:$Z$30,MATCH('Database - complete'!$A12,'2019 betting market'!$C$4:$C$30,0),MATCH('Database - complete'!M$1,'2019 betting market'!$C$4:$Z$4,0))</f>
        <v>81</v>
      </c>
      <c r="N12" s="43">
        <f>INDEX('2019 betting market'!$C$4:$Z$30,MATCH('Database - complete'!$A12,'2019 betting market'!$C$4:$C$30,0),MATCH('Database - complete'!N$1,'2019 betting market'!$C$4:$Z$4,0))</f>
        <v>51</v>
      </c>
      <c r="O12" s="23"/>
      <c r="P12" s="23"/>
      <c r="Q12" s="23"/>
      <c r="T12" s="23"/>
      <c r="U12" s="23"/>
      <c r="V12" s="23"/>
      <c r="W12" s="23"/>
      <c r="X12" s="23"/>
      <c r="Y12" s="23"/>
    </row>
    <row r="13" spans="1:25">
      <c r="A13" t="s">
        <v>100</v>
      </c>
      <c r="B13" s="23">
        <v>2019</v>
      </c>
      <c r="C13">
        <f>INDEX('2019 final score'!F$2:F$50,MATCH($A13,'2019 final score'!$B$2:$B$50,0))</f>
        <v>12</v>
      </c>
      <c r="D13">
        <f>INDEX('2019 final score'!G$2:G$50,MATCH($A13,'2019 final score'!$B$2:$B$50,0))</f>
        <v>120</v>
      </c>
      <c r="E13" s="43">
        <f>INDEX('2019 betting market'!$C$4:$Z$30,MATCH('Database - complete'!$A13,'2019 betting market'!$C$4:$C$30,0),MATCH('Database - complete'!E$1,'2019 betting market'!$C$4:$Z$4,0))</f>
        <v>51</v>
      </c>
      <c r="F13" s="43">
        <f>INDEX('2019 betting market'!$C$4:$Z$30,MATCH('Database - complete'!$A13,'2019 betting market'!$C$4:$C$30,0),MATCH('Database - complete'!F$1,'2019 betting market'!$C$4:$Z$4,0))</f>
        <v>151</v>
      </c>
      <c r="G13" s="43">
        <f>INDEX('2019 betting market'!$C$4:$Z$30,MATCH('Database - complete'!$A13,'2019 betting market'!$C$4:$C$30,0),MATCH('Database - complete'!G$1,'2019 betting market'!$C$4:$Z$4,0))</f>
        <v>190</v>
      </c>
      <c r="H13" s="43">
        <f>INDEX('2019 betting market'!$C$4:$Z$30,MATCH('Database - complete'!$A13,'2019 betting market'!$C$4:$C$30,0),MATCH('Database - complete'!H$1,'2019 betting market'!$C$4:$Z$4,0))</f>
        <v>25</v>
      </c>
      <c r="I13" s="43">
        <f>INDEX('2019 betting market'!$C$4:$Z$30,MATCH('Database - complete'!$A13,'2019 betting market'!$C$4:$C$30,0),MATCH('Database - complete'!I$1,'2019 betting market'!$C$4:$Z$4,0))</f>
        <v>51</v>
      </c>
      <c r="J13" s="43">
        <f>INDEX('2019 betting market'!$C$4:$Z$30,MATCH('Database - complete'!$A13,'2019 betting market'!$C$4:$C$30,0),MATCH('Database - complete'!J$1,'2019 betting market'!$C$4:$Z$4,0))</f>
        <v>81</v>
      </c>
      <c r="K13" s="43">
        <f>INDEX('2019 betting market'!$C$4:$Z$30,MATCH('Database - complete'!$A13,'2019 betting market'!$C$4:$C$30,0),MATCH('Database - complete'!K$1,'2019 betting market'!$C$4:$Z$4,0))</f>
        <v>101</v>
      </c>
      <c r="L13" s="43">
        <f>INDEX('2019 betting market'!$C$4:$Z$30,MATCH('Database - complete'!$A13,'2019 betting market'!$C$4:$C$30,0),MATCH('Database - complete'!L$1,'2019 betting market'!$C$4:$Z$4,0))</f>
        <v>34</v>
      </c>
      <c r="M13" s="43">
        <f>INDEX('2019 betting market'!$C$4:$Z$30,MATCH('Database - complete'!$A13,'2019 betting market'!$C$4:$C$30,0),MATCH('Database - complete'!M$1,'2019 betting market'!$C$4:$Z$4,0))</f>
        <v>67</v>
      </c>
      <c r="N13" s="43">
        <f>INDEX('2019 betting market'!$C$4:$Z$30,MATCH('Database - complete'!$A13,'2019 betting market'!$C$4:$C$30,0),MATCH('Database - complete'!N$1,'2019 betting market'!$C$4:$Z$4,0))</f>
        <v>151</v>
      </c>
      <c r="O13" s="23"/>
      <c r="P13" s="23"/>
      <c r="Q13" s="23"/>
      <c r="T13" s="23"/>
      <c r="U13" s="23"/>
      <c r="V13" s="23"/>
      <c r="W13" s="23"/>
      <c r="X13" s="23"/>
      <c r="Y13" s="23"/>
    </row>
    <row r="14" spans="1:25">
      <c r="A14" t="s">
        <v>93</v>
      </c>
      <c r="B14" s="23">
        <v>2019</v>
      </c>
      <c r="C14">
        <f>INDEX('2019 final score'!F$2:F$50,MATCH($A14,'2019 final score'!$B$2:$B$50,0))</f>
        <v>13</v>
      </c>
      <c r="D14">
        <f>INDEX('2019 final score'!G$2:G$50,MATCH($A14,'2019 final score'!$B$2:$B$50,0))</f>
        <v>109</v>
      </c>
      <c r="E14" s="43">
        <f>INDEX('2019 betting market'!$C$4:$Z$30,MATCH('Database - complete'!$A14,'2019 betting market'!$C$4:$C$30,0),MATCH('Database - complete'!E$1,'2019 betting market'!$C$4:$Z$4,0))</f>
        <v>51</v>
      </c>
      <c r="F14" s="43">
        <f>INDEX('2019 betting market'!$C$4:$Z$30,MATCH('Database - complete'!$A14,'2019 betting market'!$C$4:$C$30,0),MATCH('Database - complete'!F$1,'2019 betting market'!$C$4:$Z$4,0))</f>
        <v>151</v>
      </c>
      <c r="G14" s="43">
        <f>INDEX('2019 betting market'!$C$4:$Z$30,MATCH('Database - complete'!$A14,'2019 betting market'!$C$4:$C$30,0),MATCH('Database - complete'!G$1,'2019 betting market'!$C$4:$Z$4,0))</f>
        <v>190</v>
      </c>
      <c r="H14" s="43">
        <f>INDEX('2019 betting market'!$C$4:$Z$30,MATCH('Database - complete'!$A14,'2019 betting market'!$C$4:$C$30,0),MATCH('Database - complete'!H$1,'2019 betting market'!$C$4:$Z$4,0))</f>
        <v>25</v>
      </c>
      <c r="I14" s="43">
        <f>INDEX('2019 betting market'!$C$4:$Z$30,MATCH('Database - complete'!$A14,'2019 betting market'!$C$4:$C$30,0),MATCH('Database - complete'!I$1,'2019 betting market'!$C$4:$Z$4,0))</f>
        <v>101</v>
      </c>
      <c r="J14" s="43">
        <f>INDEX('2019 betting market'!$C$4:$Z$30,MATCH('Database - complete'!$A14,'2019 betting market'!$C$4:$C$30,0),MATCH('Database - complete'!J$1,'2019 betting market'!$C$4:$Z$4,0))</f>
        <v>101</v>
      </c>
      <c r="K14" s="43">
        <f>INDEX('2019 betting market'!$C$4:$Z$30,MATCH('Database - complete'!$A14,'2019 betting market'!$C$4:$C$30,0),MATCH('Database - complete'!K$1,'2019 betting market'!$C$4:$Z$4,0))</f>
        <v>101</v>
      </c>
      <c r="L14" s="43">
        <f>INDEX('2019 betting market'!$C$4:$Z$30,MATCH('Database - complete'!$A14,'2019 betting market'!$C$4:$C$30,0),MATCH('Database - complete'!L$1,'2019 betting market'!$C$4:$Z$4,0))</f>
        <v>51</v>
      </c>
      <c r="M14" s="43">
        <f>INDEX('2019 betting market'!$C$4:$Z$30,MATCH('Database - complete'!$A14,'2019 betting market'!$C$4:$C$30,0),MATCH('Database - complete'!M$1,'2019 betting market'!$C$4:$Z$4,0))</f>
        <v>67</v>
      </c>
      <c r="N14" s="43">
        <f>INDEX('2019 betting market'!$C$4:$Z$30,MATCH('Database - complete'!$A14,'2019 betting market'!$C$4:$C$30,0),MATCH('Database - complete'!N$1,'2019 betting market'!$C$4:$Z$4,0))</f>
        <v>101</v>
      </c>
      <c r="O14" s="23"/>
      <c r="P14" s="23"/>
      <c r="Q14" s="23"/>
      <c r="T14" s="23"/>
      <c r="U14" s="23"/>
      <c r="V14" s="23"/>
      <c r="W14" s="23"/>
      <c r="X14" s="23"/>
      <c r="Y14" s="23"/>
    </row>
    <row r="15" spans="1:25">
      <c r="A15" t="s">
        <v>99</v>
      </c>
      <c r="B15" s="23">
        <v>2019</v>
      </c>
      <c r="C15">
        <f>INDEX('2019 final score'!F$2:F$50,MATCH($A15,'2019 final score'!$B$2:$B$50,0))</f>
        <v>20</v>
      </c>
      <c r="D15">
        <f>INDEX('2019 final score'!G$2:G$50,MATCH($A15,'2019 final score'!$B$2:$B$50,0))</f>
        <v>76</v>
      </c>
      <c r="E15" s="43">
        <f>INDEX('2019 betting market'!$C$4:$Z$30,MATCH('Database - complete'!$A15,'2019 betting market'!$C$4:$C$30,0),MATCH('Database - complete'!E$1,'2019 betting market'!$C$4:$Z$4,0))</f>
        <v>51</v>
      </c>
      <c r="F15" s="43">
        <f>INDEX('2019 betting market'!$C$4:$Z$30,MATCH('Database - complete'!$A15,'2019 betting market'!$C$4:$C$30,0),MATCH('Database - complete'!F$1,'2019 betting market'!$C$4:$Z$4,0))</f>
        <v>151</v>
      </c>
      <c r="G15" s="43">
        <f>INDEX('2019 betting market'!$C$4:$Z$30,MATCH('Database - complete'!$A15,'2019 betting market'!$C$4:$C$30,0),MATCH('Database - complete'!G$1,'2019 betting market'!$C$4:$Z$4,0))</f>
        <v>180</v>
      </c>
      <c r="H15" s="43">
        <f>INDEX('2019 betting market'!$C$4:$Z$30,MATCH('Database - complete'!$A15,'2019 betting market'!$C$4:$C$30,0),MATCH('Database - complete'!H$1,'2019 betting market'!$C$4:$Z$4,0))</f>
        <v>25</v>
      </c>
      <c r="I15" s="43">
        <f>INDEX('2019 betting market'!$C$4:$Z$30,MATCH('Database - complete'!$A15,'2019 betting market'!$C$4:$C$30,0),MATCH('Database - complete'!I$1,'2019 betting market'!$C$4:$Z$4,0))</f>
        <v>101</v>
      </c>
      <c r="J15" s="43">
        <f>INDEX('2019 betting market'!$C$4:$Z$30,MATCH('Database - complete'!$A15,'2019 betting market'!$C$4:$C$30,0),MATCH('Database - complete'!J$1,'2019 betting market'!$C$4:$Z$4,0))</f>
        <v>151</v>
      </c>
      <c r="K15" s="43">
        <f>INDEX('2019 betting market'!$C$4:$Z$30,MATCH('Database - complete'!$A15,'2019 betting market'!$C$4:$C$30,0),MATCH('Database - complete'!K$1,'2019 betting market'!$C$4:$Z$4,0))</f>
        <v>251</v>
      </c>
      <c r="L15" s="43">
        <f>INDEX('2019 betting market'!$C$4:$Z$30,MATCH('Database - complete'!$A15,'2019 betting market'!$C$4:$C$30,0),MATCH('Database - complete'!L$1,'2019 betting market'!$C$4:$Z$4,0))</f>
        <v>81</v>
      </c>
      <c r="M15" s="43">
        <f>INDEX('2019 betting market'!$C$4:$Z$30,MATCH('Database - complete'!$A15,'2019 betting market'!$C$4:$C$30,0),MATCH('Database - complete'!M$1,'2019 betting market'!$C$4:$Z$4,0))</f>
        <v>101</v>
      </c>
      <c r="N15" s="43">
        <f>INDEX('2019 betting market'!$C$4:$Z$30,MATCH('Database - complete'!$A15,'2019 betting market'!$C$4:$C$30,0),MATCH('Database - complete'!N$1,'2019 betting market'!$C$4:$Z$4,0))</f>
        <v>81</v>
      </c>
      <c r="O15" s="23"/>
      <c r="P15" s="23"/>
      <c r="Q15" s="23"/>
      <c r="T15" s="23"/>
      <c r="U15" s="23"/>
      <c r="V15" s="23"/>
      <c r="W15" s="23"/>
      <c r="X15" s="23"/>
      <c r="Y15" s="23"/>
    </row>
    <row r="16" spans="1:25">
      <c r="A16" t="s">
        <v>114</v>
      </c>
      <c r="B16" s="23">
        <v>2019</v>
      </c>
      <c r="C16">
        <f>INDEX('2019 final score'!F$2:F$50,MATCH($A16,'2019 final score'!$B$2:$B$50,0))</f>
        <v>22</v>
      </c>
      <c r="D16">
        <f>INDEX('2019 final score'!G$2:G$50,MATCH($A16,'2019 final score'!$B$2:$B$50,0))</f>
        <v>54</v>
      </c>
      <c r="E16" s="43">
        <f>INDEX('2019 betting market'!$C$4:$Z$30,MATCH('Database - complete'!$A16,'2019 betting market'!$C$4:$C$30,0),MATCH('Database - complete'!E$1,'2019 betting market'!$C$4:$Z$4,0))</f>
        <v>101</v>
      </c>
      <c r="F16" s="43">
        <f>INDEX('2019 betting market'!$C$4:$Z$30,MATCH('Database - complete'!$A16,'2019 betting market'!$C$4:$C$30,0),MATCH('Database - complete'!F$1,'2019 betting market'!$C$4:$Z$4,0))</f>
        <v>251</v>
      </c>
      <c r="G16" s="43">
        <f>INDEX('2019 betting market'!$C$4:$Z$30,MATCH('Database - complete'!$A16,'2019 betting market'!$C$4:$C$30,0),MATCH('Database - complete'!G$1,'2019 betting market'!$C$4:$Z$4,0))</f>
        <v>290</v>
      </c>
      <c r="H16" s="43">
        <f>INDEX('2019 betting market'!$C$4:$Z$30,MATCH('Database - complete'!$A16,'2019 betting market'!$C$4:$C$30,0),MATCH('Database - complete'!H$1,'2019 betting market'!$C$4:$Z$4,0))</f>
        <v>50</v>
      </c>
      <c r="I16" s="43">
        <f>INDEX('2019 betting market'!$C$4:$Z$30,MATCH('Database - complete'!$A16,'2019 betting market'!$C$4:$C$30,0),MATCH('Database - complete'!I$1,'2019 betting market'!$C$4:$Z$4,0))</f>
        <v>101</v>
      </c>
      <c r="J16" s="43">
        <f>INDEX('2019 betting market'!$C$4:$Z$30,MATCH('Database - complete'!$A16,'2019 betting market'!$C$4:$C$30,0),MATCH('Database - complete'!J$1,'2019 betting market'!$C$4:$Z$4,0))</f>
        <v>151</v>
      </c>
      <c r="K16" s="43">
        <f>INDEX('2019 betting market'!$C$4:$Z$30,MATCH('Database - complete'!$A16,'2019 betting market'!$C$4:$C$30,0),MATCH('Database - complete'!K$1,'2019 betting market'!$C$4:$Z$4,0))</f>
        <v>101</v>
      </c>
      <c r="L16" s="43">
        <f>INDEX('2019 betting market'!$C$4:$Z$30,MATCH('Database - complete'!$A16,'2019 betting market'!$C$4:$C$30,0),MATCH('Database - complete'!L$1,'2019 betting market'!$C$4:$Z$4,0))</f>
        <v>101</v>
      </c>
      <c r="M16" s="43">
        <f>INDEX('2019 betting market'!$C$4:$Z$30,MATCH('Database - complete'!$A16,'2019 betting market'!$C$4:$C$30,0),MATCH('Database - complete'!M$1,'2019 betting market'!$C$4:$Z$4,0))</f>
        <v>151</v>
      </c>
      <c r="N16" s="43">
        <f>INDEX('2019 betting market'!$C$4:$Z$30,MATCH('Database - complete'!$A16,'2019 betting market'!$C$4:$C$30,0),MATCH('Database - complete'!N$1,'2019 betting market'!$C$4:$Z$4,0))</f>
        <v>151</v>
      </c>
      <c r="O16" s="23"/>
      <c r="P16" s="23"/>
      <c r="Q16" s="23"/>
      <c r="T16" s="23"/>
      <c r="U16" s="23"/>
      <c r="V16" s="23"/>
      <c r="W16" s="23"/>
      <c r="X16" s="23"/>
      <c r="Y16" s="23"/>
    </row>
    <row r="17" spans="1:25">
      <c r="A17" t="s">
        <v>552</v>
      </c>
      <c r="B17" s="23">
        <v>2019</v>
      </c>
      <c r="C17">
        <f>INDEX('2019 final score'!F$2:F$50,MATCH($A17,'2019 final score'!$B$2:$B$50,0))</f>
        <v>7</v>
      </c>
      <c r="D17">
        <f>INDEX('2019 final score'!G$2:G$50,MATCH($A17,'2019 final score'!$B$2:$B$50,0))</f>
        <v>305</v>
      </c>
      <c r="E17" s="43">
        <f>INDEX('2019 betting market'!$C$4:$Z$30,MATCH('Database - complete'!$A17,'2019 betting market'!$C$4:$C$30,0),MATCH('Database - complete'!E$1,'2019 betting market'!$C$4:$Z$4,0))</f>
        <v>101</v>
      </c>
      <c r="F17" s="43">
        <f>INDEX('2019 betting market'!$C$4:$Z$30,MATCH('Database - complete'!$A17,'2019 betting market'!$C$4:$C$30,0),MATCH('Database - complete'!F$1,'2019 betting market'!$C$4:$Z$4,0))</f>
        <v>501</v>
      </c>
      <c r="G17" s="43">
        <f>INDEX('2019 betting market'!$C$4:$Z$30,MATCH('Database - complete'!$A17,'2019 betting market'!$C$4:$C$30,0),MATCH('Database - complete'!G$1,'2019 betting market'!$C$4:$Z$4,0))</f>
        <v>430</v>
      </c>
      <c r="H17" s="43">
        <f>INDEX('2019 betting market'!$C$4:$Z$30,MATCH('Database - complete'!$A17,'2019 betting market'!$C$4:$C$30,0),MATCH('Database - complete'!H$1,'2019 betting market'!$C$4:$Z$4,0))</f>
        <v>100</v>
      </c>
      <c r="I17" s="43">
        <f>INDEX('2019 betting market'!$C$4:$Z$30,MATCH('Database - complete'!$A17,'2019 betting market'!$C$4:$C$30,0),MATCH('Database - complete'!I$1,'2019 betting market'!$C$4:$Z$4,0))</f>
        <v>101</v>
      </c>
      <c r="J17" s="43">
        <f>INDEX('2019 betting market'!$C$4:$Z$30,MATCH('Database - complete'!$A17,'2019 betting market'!$C$4:$C$30,0),MATCH('Database - complete'!J$1,'2019 betting market'!$C$4:$Z$4,0))</f>
        <v>81</v>
      </c>
      <c r="K17" s="43">
        <f>INDEX('2019 betting market'!$C$4:$Z$30,MATCH('Database - complete'!$A17,'2019 betting market'!$C$4:$C$30,0),MATCH('Database - complete'!K$1,'2019 betting market'!$C$4:$Z$4,0))</f>
        <v>251</v>
      </c>
      <c r="L17" s="43">
        <f>INDEX('2019 betting market'!$C$4:$Z$30,MATCH('Database - complete'!$A17,'2019 betting market'!$C$4:$C$30,0),MATCH('Database - complete'!L$1,'2019 betting market'!$C$4:$Z$4,0))</f>
        <v>126</v>
      </c>
      <c r="M17" s="43">
        <f>INDEX('2019 betting market'!$C$4:$Z$30,MATCH('Database - complete'!$A17,'2019 betting market'!$C$4:$C$30,0),MATCH('Database - complete'!M$1,'2019 betting market'!$C$4:$Z$4,0))</f>
        <v>201</v>
      </c>
      <c r="N17" s="43">
        <f>INDEX('2019 betting market'!$C$4:$Z$30,MATCH('Database - complete'!$A17,'2019 betting market'!$C$4:$C$30,0),MATCH('Database - complete'!N$1,'2019 betting market'!$C$4:$Z$4,0))</f>
        <v>151</v>
      </c>
      <c r="O17" s="23"/>
      <c r="P17" s="23"/>
      <c r="Q17" s="23"/>
      <c r="T17" s="23"/>
      <c r="U17" s="23"/>
      <c r="V17" s="23"/>
      <c r="W17" s="23"/>
      <c r="X17" s="23"/>
      <c r="Y17" s="23"/>
    </row>
    <row r="18" spans="1:25">
      <c r="A18" t="s">
        <v>97</v>
      </c>
      <c r="B18" s="23">
        <v>2019</v>
      </c>
      <c r="C18">
        <f>INDEX('2019 final score'!F$2:F$50,MATCH($A18,'2019 final score'!$B$2:$B$50,0))</f>
        <v>11</v>
      </c>
      <c r="D18">
        <f>INDEX('2019 final score'!G$2:G$50,MATCH($A18,'2019 final score'!$B$2:$B$50,0))</f>
        <v>157</v>
      </c>
      <c r="E18" s="43">
        <f>INDEX('2019 betting market'!$C$4:$Z$30,MATCH('Database - complete'!$A18,'2019 betting market'!$C$4:$C$30,0),MATCH('Database - complete'!E$1,'2019 betting market'!$C$4:$Z$4,0))</f>
        <v>101</v>
      </c>
      <c r="F18" s="43">
        <f>INDEX('2019 betting market'!$C$4:$Z$30,MATCH('Database - complete'!$A18,'2019 betting market'!$C$4:$C$30,0),MATCH('Database - complete'!F$1,'2019 betting market'!$C$4:$Z$4,0))</f>
        <v>501</v>
      </c>
      <c r="G18" s="43">
        <f>INDEX('2019 betting market'!$C$4:$Z$30,MATCH('Database - complete'!$A18,'2019 betting market'!$C$4:$C$30,0),MATCH('Database - complete'!G$1,'2019 betting market'!$C$4:$Z$4,0))</f>
        <v>460</v>
      </c>
      <c r="H18" s="43">
        <f>INDEX('2019 betting market'!$C$4:$Z$30,MATCH('Database - complete'!$A18,'2019 betting market'!$C$4:$C$30,0),MATCH('Database - complete'!H$1,'2019 betting market'!$C$4:$Z$4,0))</f>
        <v>50</v>
      </c>
      <c r="I18" s="43">
        <f>INDEX('2019 betting market'!$C$4:$Z$30,MATCH('Database - complete'!$A18,'2019 betting market'!$C$4:$C$30,0),MATCH('Database - complete'!I$1,'2019 betting market'!$C$4:$Z$4,0))</f>
        <v>201</v>
      </c>
      <c r="J18" s="43">
        <f>INDEX('2019 betting market'!$C$4:$Z$30,MATCH('Database - complete'!$A18,'2019 betting market'!$C$4:$C$30,0),MATCH('Database - complete'!J$1,'2019 betting market'!$C$4:$Z$4,0))</f>
        <v>201</v>
      </c>
      <c r="K18" s="43">
        <f>INDEX('2019 betting market'!$C$4:$Z$30,MATCH('Database - complete'!$A18,'2019 betting market'!$C$4:$C$30,0),MATCH('Database - complete'!K$1,'2019 betting market'!$C$4:$Z$4,0))</f>
        <v>151</v>
      </c>
      <c r="L18" s="43">
        <f>INDEX('2019 betting market'!$C$4:$Z$30,MATCH('Database - complete'!$A18,'2019 betting market'!$C$4:$C$30,0),MATCH('Database - complete'!L$1,'2019 betting market'!$C$4:$Z$4,0))</f>
        <v>126</v>
      </c>
      <c r="M18" s="43">
        <f>INDEX('2019 betting market'!$C$4:$Z$30,MATCH('Database - complete'!$A18,'2019 betting market'!$C$4:$C$30,0),MATCH('Database - complete'!M$1,'2019 betting market'!$C$4:$Z$4,0))</f>
        <v>151</v>
      </c>
      <c r="N18" s="43">
        <f>INDEX('2019 betting market'!$C$4:$Z$30,MATCH('Database - complete'!$A18,'2019 betting market'!$C$4:$C$30,0),MATCH('Database - complete'!N$1,'2019 betting market'!$C$4:$Z$4,0))</f>
        <v>151</v>
      </c>
      <c r="O18" s="23"/>
      <c r="P18" s="23"/>
      <c r="Q18" s="23"/>
      <c r="T18" s="23"/>
      <c r="U18" s="23"/>
      <c r="V18" s="23"/>
      <c r="W18" s="23"/>
      <c r="X18" s="23"/>
      <c r="Y18" s="23"/>
    </row>
    <row r="19" spans="1:25">
      <c r="A19" t="s">
        <v>426</v>
      </c>
      <c r="B19" s="23">
        <v>2019</v>
      </c>
      <c r="C19">
        <f>INDEX('2019 final score'!F$2:F$50,MATCH($A19,'2019 final score'!$B$2:$B$50,0))</f>
        <v>14</v>
      </c>
      <c r="D19">
        <f>INDEX('2019 final score'!G$2:G$50,MATCH($A19,'2019 final score'!$B$2:$B$50,0))</f>
        <v>107</v>
      </c>
      <c r="E19" s="43">
        <f>INDEX('2019 betting market'!$C$4:$Z$30,MATCH('Database - complete'!$A19,'2019 betting market'!$C$4:$C$30,0),MATCH('Database - complete'!E$1,'2019 betting market'!$C$4:$Z$4,0))</f>
        <v>101</v>
      </c>
      <c r="F19" s="43">
        <f>INDEX('2019 betting market'!$C$4:$Z$30,MATCH('Database - complete'!$A19,'2019 betting market'!$C$4:$C$30,0),MATCH('Database - complete'!F$1,'2019 betting market'!$C$4:$Z$4,0))</f>
        <v>501</v>
      </c>
      <c r="G19" s="43">
        <f>INDEX('2019 betting market'!$C$4:$Z$30,MATCH('Database - complete'!$A19,'2019 betting market'!$C$4:$C$30,0),MATCH('Database - complete'!G$1,'2019 betting market'!$C$4:$Z$4,0))</f>
        <v>820</v>
      </c>
      <c r="H19" s="43">
        <f>INDEX('2019 betting market'!$C$4:$Z$30,MATCH('Database - complete'!$A19,'2019 betting market'!$C$4:$C$30,0),MATCH('Database - complete'!H$1,'2019 betting market'!$C$4:$Z$4,0))</f>
        <v>100</v>
      </c>
      <c r="I19" s="43">
        <f>INDEX('2019 betting market'!$C$4:$Z$30,MATCH('Database - complete'!$A19,'2019 betting market'!$C$4:$C$30,0),MATCH('Database - complete'!I$1,'2019 betting market'!$C$4:$Z$4,0))</f>
        <v>151</v>
      </c>
      <c r="J19" s="43">
        <f>INDEX('2019 betting market'!$C$4:$Z$30,MATCH('Database - complete'!$A19,'2019 betting market'!$C$4:$C$30,0),MATCH('Database - complete'!J$1,'2019 betting market'!$C$4:$Z$4,0))</f>
        <v>201</v>
      </c>
      <c r="K19" s="43">
        <f>INDEX('2019 betting market'!$C$4:$Z$30,MATCH('Database - complete'!$A19,'2019 betting market'!$C$4:$C$30,0),MATCH('Database - complete'!K$1,'2019 betting market'!$C$4:$Z$4,0))</f>
        <v>101</v>
      </c>
      <c r="L19" s="43">
        <f>INDEX('2019 betting market'!$C$4:$Z$30,MATCH('Database - complete'!$A19,'2019 betting market'!$C$4:$C$30,0),MATCH('Database - complete'!L$1,'2019 betting market'!$C$4:$Z$4,0))</f>
        <v>201</v>
      </c>
      <c r="M19" s="43">
        <f>INDEX('2019 betting market'!$C$4:$Z$30,MATCH('Database - complete'!$A19,'2019 betting market'!$C$4:$C$30,0),MATCH('Database - complete'!M$1,'2019 betting market'!$C$4:$Z$4,0))</f>
        <v>201</v>
      </c>
      <c r="N19" s="43">
        <f>INDEX('2019 betting market'!$C$4:$Z$30,MATCH('Database - complete'!$A19,'2019 betting market'!$C$4:$C$30,0),MATCH('Database - complete'!N$1,'2019 betting market'!$C$4:$Z$4,0))</f>
        <v>151</v>
      </c>
      <c r="O19" s="23"/>
      <c r="P19" s="23"/>
      <c r="Q19" s="23"/>
      <c r="T19" s="23"/>
      <c r="U19" s="23"/>
      <c r="V19" s="23"/>
      <c r="W19" s="23"/>
      <c r="X19" s="23"/>
      <c r="Y19" s="23"/>
    </row>
    <row r="20" spans="1:25">
      <c r="A20" t="s">
        <v>219</v>
      </c>
      <c r="B20" s="23">
        <v>2019</v>
      </c>
      <c r="C20">
        <f>INDEX('2019 final score'!F$2:F$50,MATCH($A20,'2019 final score'!$B$2:$B$50,0))</f>
        <v>21</v>
      </c>
      <c r="D20">
        <f>INDEX('2019 final score'!G$2:G$50,MATCH($A20,'2019 final score'!$B$2:$B$50,0))</f>
        <v>74</v>
      </c>
      <c r="E20" s="43">
        <f>INDEX('2019 betting market'!$C$4:$Z$30,MATCH('Database - complete'!$A20,'2019 betting market'!$C$4:$C$30,0),MATCH('Database - complete'!E$1,'2019 betting market'!$C$4:$Z$4,0))</f>
        <v>101</v>
      </c>
      <c r="F20" s="43">
        <f>INDEX('2019 betting market'!$C$4:$Z$30,MATCH('Database - complete'!$A20,'2019 betting market'!$C$4:$C$30,0),MATCH('Database - complete'!F$1,'2019 betting market'!$C$4:$Z$4,0))</f>
        <v>501</v>
      </c>
      <c r="G20" s="43">
        <f>INDEX('2019 betting market'!$C$4:$Z$30,MATCH('Database - complete'!$A20,'2019 betting market'!$C$4:$C$30,0),MATCH('Database - complete'!G$1,'2019 betting market'!$C$4:$Z$4,0))</f>
        <v>750</v>
      </c>
      <c r="H20" s="43">
        <f>INDEX('2019 betting market'!$C$4:$Z$30,MATCH('Database - complete'!$A20,'2019 betting market'!$C$4:$C$30,0),MATCH('Database - complete'!H$1,'2019 betting market'!$C$4:$Z$4,0))</f>
        <v>50</v>
      </c>
      <c r="I20" s="43">
        <f>INDEX('2019 betting market'!$C$4:$Z$30,MATCH('Database - complete'!$A20,'2019 betting market'!$C$4:$C$30,0),MATCH('Database - complete'!I$1,'2019 betting market'!$C$4:$Z$4,0))</f>
        <v>101</v>
      </c>
      <c r="J20" s="43">
        <f>INDEX('2019 betting market'!$C$4:$Z$30,MATCH('Database - complete'!$A20,'2019 betting market'!$C$4:$C$30,0),MATCH('Database - complete'!J$1,'2019 betting market'!$C$4:$Z$4,0))</f>
        <v>201</v>
      </c>
      <c r="K20" s="43">
        <f>INDEX('2019 betting market'!$C$4:$Z$30,MATCH('Database - complete'!$A20,'2019 betting market'!$C$4:$C$30,0),MATCH('Database - complete'!K$1,'2019 betting market'!$C$4:$Z$4,0))</f>
        <v>151</v>
      </c>
      <c r="L20" s="43">
        <f>INDEX('2019 betting market'!$C$4:$Z$30,MATCH('Database - complete'!$A20,'2019 betting market'!$C$4:$C$30,0),MATCH('Database - complete'!L$1,'2019 betting market'!$C$4:$Z$4,0))</f>
        <v>201</v>
      </c>
      <c r="M20" s="43">
        <f>INDEX('2019 betting market'!$C$4:$Z$30,MATCH('Database - complete'!$A20,'2019 betting market'!$C$4:$C$30,0),MATCH('Database - complete'!M$1,'2019 betting market'!$C$4:$Z$4,0))</f>
        <v>251</v>
      </c>
      <c r="N20" s="43">
        <f>INDEX('2019 betting market'!$C$4:$Z$30,MATCH('Database - complete'!$A20,'2019 betting market'!$C$4:$C$30,0),MATCH('Database - complete'!N$1,'2019 betting market'!$C$4:$Z$4,0))</f>
        <v>151</v>
      </c>
      <c r="O20" s="23"/>
      <c r="P20" s="23"/>
      <c r="Q20" s="23"/>
      <c r="T20" s="23"/>
      <c r="U20" s="23"/>
      <c r="V20" s="23"/>
      <c r="W20" s="23"/>
      <c r="X20" s="23"/>
      <c r="Y20" s="23"/>
    </row>
    <row r="21" spans="1:25">
      <c r="A21" t="s">
        <v>110</v>
      </c>
      <c r="B21" s="23">
        <v>2019</v>
      </c>
      <c r="C21">
        <f>INDEX('2019 final score'!F$2:F$50,MATCH($A21,'2019 final score'!$B$2:$B$50,0))</f>
        <v>18</v>
      </c>
      <c r="D21">
        <f>INDEX('2019 final score'!G$2:G$50,MATCH($A21,'2019 final score'!$B$2:$B$50,0))</f>
        <v>89</v>
      </c>
      <c r="E21" s="43">
        <f>INDEX('2019 betting market'!$C$4:$Z$30,MATCH('Database - complete'!$A21,'2019 betting market'!$C$4:$C$30,0),MATCH('Database - complete'!E$1,'2019 betting market'!$C$4:$Z$4,0))</f>
        <v>101</v>
      </c>
      <c r="F21" s="43">
        <f>INDEX('2019 betting market'!$C$4:$Z$30,MATCH('Database - complete'!$A21,'2019 betting market'!$C$4:$C$30,0),MATCH('Database - complete'!F$1,'2019 betting market'!$C$4:$Z$4,0))</f>
        <v>751</v>
      </c>
      <c r="G21" s="43">
        <f>INDEX('2019 betting market'!$C$4:$Z$30,MATCH('Database - complete'!$A21,'2019 betting market'!$C$4:$C$30,0),MATCH('Database - complete'!G$1,'2019 betting market'!$C$4:$Z$4,0))</f>
        <v>1000</v>
      </c>
      <c r="H21" s="43">
        <f>INDEX('2019 betting market'!$C$4:$Z$30,MATCH('Database - complete'!$A21,'2019 betting market'!$C$4:$C$30,0),MATCH('Database - complete'!H$1,'2019 betting market'!$C$4:$Z$4,0))</f>
        <v>50</v>
      </c>
      <c r="I21" s="43">
        <f>INDEX('2019 betting market'!$C$4:$Z$30,MATCH('Database - complete'!$A21,'2019 betting market'!$C$4:$C$30,0),MATCH('Database - complete'!I$1,'2019 betting market'!$C$4:$Z$4,0))</f>
        <v>101</v>
      </c>
      <c r="J21" s="43">
        <f>INDEX('2019 betting market'!$C$4:$Z$30,MATCH('Database - complete'!$A21,'2019 betting market'!$C$4:$C$30,0),MATCH('Database - complete'!J$1,'2019 betting market'!$C$4:$Z$4,0))</f>
        <v>301</v>
      </c>
      <c r="K21" s="43">
        <f>INDEX('2019 betting market'!$C$4:$Z$30,MATCH('Database - complete'!$A21,'2019 betting market'!$C$4:$C$30,0),MATCH('Database - complete'!K$1,'2019 betting market'!$C$4:$Z$4,0))</f>
        <v>251</v>
      </c>
      <c r="L21" s="43">
        <f>INDEX('2019 betting market'!$C$4:$Z$30,MATCH('Database - complete'!$A21,'2019 betting market'!$C$4:$C$30,0),MATCH('Database - complete'!L$1,'2019 betting market'!$C$4:$Z$4,0))</f>
        <v>201</v>
      </c>
      <c r="M21" s="43">
        <f>INDEX('2019 betting market'!$C$4:$Z$30,MATCH('Database - complete'!$A21,'2019 betting market'!$C$4:$C$30,0),MATCH('Database - complete'!M$1,'2019 betting market'!$C$4:$Z$4,0))</f>
        <v>201</v>
      </c>
      <c r="N21" s="43">
        <f>INDEX('2019 betting market'!$C$4:$Z$30,MATCH('Database - complete'!$A21,'2019 betting market'!$C$4:$C$30,0),MATCH('Database - complete'!N$1,'2019 betting market'!$C$4:$Z$4,0))</f>
        <v>151</v>
      </c>
      <c r="O21" s="23"/>
      <c r="P21" s="23"/>
      <c r="Q21" s="23"/>
      <c r="T21" s="23"/>
      <c r="U21" s="23"/>
      <c r="V21" s="23"/>
      <c r="W21" s="23"/>
      <c r="X21" s="23"/>
      <c r="Y21" s="23"/>
    </row>
    <row r="22" spans="1:25">
      <c r="A22" t="s">
        <v>116</v>
      </c>
      <c r="B22" s="23">
        <v>2019</v>
      </c>
      <c r="C22">
        <f>INDEX('2019 final score'!F$2:F$50,MATCH($A22,'2019 final score'!$B$2:$B$50,0))</f>
        <v>26</v>
      </c>
      <c r="D22">
        <f>INDEX('2019 final score'!G$2:G$50,MATCH($A22,'2019 final score'!$B$2:$B$50,0))</f>
        <v>11</v>
      </c>
      <c r="E22" s="43">
        <f>INDEX('2019 betting market'!$C$4:$Z$30,MATCH('Database - complete'!$A22,'2019 betting market'!$C$4:$C$30,0),MATCH('Database - complete'!E$1,'2019 betting market'!$C$4:$Z$4,0))</f>
        <v>101</v>
      </c>
      <c r="F22" s="43">
        <f>INDEX('2019 betting market'!$C$4:$Z$30,MATCH('Database - complete'!$A22,'2019 betting market'!$C$4:$C$30,0),MATCH('Database - complete'!F$1,'2019 betting market'!$C$4:$Z$4,0))</f>
        <v>501</v>
      </c>
      <c r="G22" s="43">
        <f>INDEX('2019 betting market'!$C$4:$Z$30,MATCH('Database - complete'!$A22,'2019 betting market'!$C$4:$C$30,0),MATCH('Database - complete'!G$1,'2019 betting market'!$C$4:$Z$4,0))</f>
        <v>800</v>
      </c>
      <c r="H22" s="43">
        <f>INDEX('2019 betting market'!$C$4:$Z$30,MATCH('Database - complete'!$A22,'2019 betting market'!$C$4:$C$30,0),MATCH('Database - complete'!H$1,'2019 betting market'!$C$4:$Z$4,0))</f>
        <v>50</v>
      </c>
      <c r="I22" s="43">
        <f>INDEX('2019 betting market'!$C$4:$Z$30,MATCH('Database - complete'!$A22,'2019 betting market'!$C$4:$C$30,0),MATCH('Database - complete'!I$1,'2019 betting market'!$C$4:$Z$4,0))</f>
        <v>151</v>
      </c>
      <c r="J22" s="43">
        <f>INDEX('2019 betting market'!$C$4:$Z$30,MATCH('Database - complete'!$A22,'2019 betting market'!$C$4:$C$30,0),MATCH('Database - complete'!J$1,'2019 betting market'!$C$4:$Z$4,0))</f>
        <v>201</v>
      </c>
      <c r="K22" s="43">
        <f>INDEX('2019 betting market'!$C$4:$Z$30,MATCH('Database - complete'!$A22,'2019 betting market'!$C$4:$C$30,0),MATCH('Database - complete'!K$1,'2019 betting market'!$C$4:$Z$4,0))</f>
        <v>251</v>
      </c>
      <c r="L22" s="43">
        <f>INDEX('2019 betting market'!$C$4:$Z$30,MATCH('Database - complete'!$A22,'2019 betting market'!$C$4:$C$30,0),MATCH('Database - complete'!L$1,'2019 betting market'!$C$4:$Z$4,0))</f>
        <v>101</v>
      </c>
      <c r="M22" s="43">
        <f>INDEX('2019 betting market'!$C$4:$Z$30,MATCH('Database - complete'!$A22,'2019 betting market'!$C$4:$C$30,0),MATCH('Database - complete'!M$1,'2019 betting market'!$C$4:$Z$4,0))</f>
        <v>251</v>
      </c>
      <c r="N22" s="43">
        <f>INDEX('2019 betting market'!$C$4:$Z$30,MATCH('Database - complete'!$A22,'2019 betting market'!$C$4:$C$30,0),MATCH('Database - complete'!N$1,'2019 betting market'!$C$4:$Z$4,0))</f>
        <v>251</v>
      </c>
      <c r="O22" s="23"/>
      <c r="P22" s="23"/>
      <c r="Q22" s="23"/>
      <c r="T22" s="23"/>
      <c r="U22" s="23"/>
      <c r="V22" s="23"/>
      <c r="W22" s="23"/>
      <c r="X22" s="23"/>
      <c r="Y22" s="23"/>
    </row>
    <row r="23" spans="1:25">
      <c r="A23" t="s">
        <v>113</v>
      </c>
      <c r="B23" s="23">
        <v>2019</v>
      </c>
      <c r="C23">
        <f>INDEX('2019 final score'!F$2:F$50,MATCH($A23,'2019 final score'!$B$2:$B$50,0))</f>
        <v>15</v>
      </c>
      <c r="D23">
        <f>INDEX('2019 final score'!G$2:G$50,MATCH($A23,'2019 final score'!$B$2:$B$50,0))</f>
        <v>105</v>
      </c>
      <c r="E23" s="43">
        <f>INDEX('2019 betting market'!$C$4:$Z$30,MATCH('Database - complete'!$A23,'2019 betting market'!$C$4:$C$30,0),MATCH('Database - complete'!E$1,'2019 betting market'!$C$4:$Z$4,0))</f>
        <v>101</v>
      </c>
      <c r="F23" s="43">
        <f>INDEX('2019 betting market'!$C$4:$Z$30,MATCH('Database - complete'!$A23,'2019 betting market'!$C$4:$C$30,0),MATCH('Database - complete'!F$1,'2019 betting market'!$C$4:$Z$4,0))</f>
        <v>751</v>
      </c>
      <c r="G23" s="43">
        <f>INDEX('2019 betting market'!$C$4:$Z$30,MATCH('Database - complete'!$A23,'2019 betting market'!$C$4:$C$30,0),MATCH('Database - complete'!G$1,'2019 betting market'!$C$4:$Z$4,0))</f>
        <v>1000</v>
      </c>
      <c r="H23" s="43">
        <f>INDEX('2019 betting market'!$C$4:$Z$30,MATCH('Database - complete'!$A23,'2019 betting market'!$C$4:$C$30,0),MATCH('Database - complete'!H$1,'2019 betting market'!$C$4:$Z$4,0))</f>
        <v>100</v>
      </c>
      <c r="I23" s="43">
        <f>INDEX('2019 betting market'!$C$4:$Z$30,MATCH('Database - complete'!$A23,'2019 betting market'!$C$4:$C$30,0),MATCH('Database - complete'!I$1,'2019 betting market'!$C$4:$Z$4,0))</f>
        <v>251</v>
      </c>
      <c r="J23" s="43">
        <f>INDEX('2019 betting market'!$C$4:$Z$30,MATCH('Database - complete'!$A23,'2019 betting market'!$C$4:$C$30,0),MATCH('Database - complete'!J$1,'2019 betting market'!$C$4:$Z$4,0))</f>
        <v>301</v>
      </c>
      <c r="K23" s="43">
        <f>INDEX('2019 betting market'!$C$4:$Z$30,MATCH('Database - complete'!$A23,'2019 betting market'!$C$4:$C$30,0),MATCH('Database - complete'!K$1,'2019 betting market'!$C$4:$Z$4,0))</f>
        <v>251</v>
      </c>
      <c r="L23" s="43">
        <f>INDEX('2019 betting market'!$C$4:$Z$30,MATCH('Database - complete'!$A23,'2019 betting market'!$C$4:$C$30,0),MATCH('Database - complete'!L$1,'2019 betting market'!$C$4:$Z$4,0))</f>
        <v>201</v>
      </c>
      <c r="M23" s="43">
        <f>INDEX('2019 betting market'!$C$4:$Z$30,MATCH('Database - complete'!$A23,'2019 betting market'!$C$4:$C$30,0),MATCH('Database - complete'!M$1,'2019 betting market'!$C$4:$Z$4,0))</f>
        <v>201</v>
      </c>
      <c r="N23" s="43">
        <f>INDEX('2019 betting market'!$C$4:$Z$30,MATCH('Database - complete'!$A23,'2019 betting market'!$C$4:$C$30,0),MATCH('Database - complete'!N$1,'2019 betting market'!$C$4:$Z$4,0))</f>
        <v>151</v>
      </c>
      <c r="O23" s="23"/>
      <c r="P23" s="23"/>
      <c r="Q23" s="23"/>
      <c r="T23" s="23"/>
      <c r="U23" s="23"/>
      <c r="V23" s="23"/>
      <c r="W23" s="23"/>
      <c r="X23" s="23"/>
      <c r="Y23" s="23"/>
    </row>
    <row r="24" spans="1:25">
      <c r="A24" t="s">
        <v>220</v>
      </c>
      <c r="B24" s="23">
        <v>2019</v>
      </c>
      <c r="C24">
        <f>INDEX('2019 final score'!F$2:F$50,MATCH($A24,'2019 final score'!$B$2:$B$50,0))</f>
        <v>24</v>
      </c>
      <c r="D24">
        <f>INDEX('2019 final score'!G$2:G$50,MATCH($A24,'2019 final score'!$B$2:$B$50,0))</f>
        <v>31</v>
      </c>
      <c r="E24" s="43">
        <f>INDEX('2019 betting market'!$C$4:$Z$30,MATCH('Database - complete'!$A24,'2019 betting market'!$C$4:$C$30,0),MATCH('Database - complete'!E$1,'2019 betting market'!$C$4:$Z$4,0))</f>
        <v>101</v>
      </c>
      <c r="F24" s="43">
        <f>INDEX('2019 betting market'!$C$4:$Z$30,MATCH('Database - complete'!$A24,'2019 betting market'!$C$4:$C$30,0),MATCH('Database - complete'!F$1,'2019 betting market'!$C$4:$Z$4,0))</f>
        <v>751</v>
      </c>
      <c r="G24" s="43">
        <f>INDEX('2019 betting market'!$C$4:$Z$30,MATCH('Database - complete'!$A24,'2019 betting market'!$C$4:$C$30,0),MATCH('Database - complete'!G$1,'2019 betting market'!$C$4:$Z$4,0))</f>
        <v>700</v>
      </c>
      <c r="H24" s="43">
        <f>INDEX('2019 betting market'!$C$4:$Z$30,MATCH('Database - complete'!$A24,'2019 betting market'!$C$4:$C$30,0),MATCH('Database - complete'!H$1,'2019 betting market'!$C$4:$Z$4,0))</f>
        <v>250</v>
      </c>
      <c r="I24" s="43">
        <f>INDEX('2019 betting market'!$C$4:$Z$30,MATCH('Database - complete'!$A24,'2019 betting market'!$C$4:$C$30,0),MATCH('Database - complete'!I$1,'2019 betting market'!$C$4:$Z$4,0))</f>
        <v>151</v>
      </c>
      <c r="J24" s="43">
        <f>INDEX('2019 betting market'!$C$4:$Z$30,MATCH('Database - complete'!$A24,'2019 betting market'!$C$4:$C$30,0),MATCH('Database - complete'!J$1,'2019 betting market'!$C$4:$Z$4,0))</f>
        <v>301</v>
      </c>
      <c r="K24" s="43">
        <f>INDEX('2019 betting market'!$C$4:$Z$30,MATCH('Database - complete'!$A24,'2019 betting market'!$C$4:$C$30,0),MATCH('Database - complete'!K$1,'2019 betting market'!$C$4:$Z$4,0))</f>
        <v>251</v>
      </c>
      <c r="L24" s="43">
        <f>INDEX('2019 betting market'!$C$4:$Z$30,MATCH('Database - complete'!$A24,'2019 betting market'!$C$4:$C$30,0),MATCH('Database - complete'!L$1,'2019 betting market'!$C$4:$Z$4,0))</f>
        <v>201</v>
      </c>
      <c r="M24" s="43">
        <f>INDEX('2019 betting market'!$C$4:$Z$30,MATCH('Database - complete'!$A24,'2019 betting market'!$C$4:$C$30,0),MATCH('Database - complete'!M$1,'2019 betting market'!$C$4:$Z$4,0))</f>
        <v>201</v>
      </c>
      <c r="N24" s="43">
        <f>INDEX('2019 betting market'!$C$4:$Z$30,MATCH('Database - complete'!$A24,'2019 betting market'!$C$4:$C$30,0),MATCH('Database - complete'!N$1,'2019 betting market'!$C$4:$Z$4,0))</f>
        <v>201</v>
      </c>
      <c r="O24" s="23"/>
      <c r="P24" s="23"/>
      <c r="Q24" s="23"/>
      <c r="T24" s="23"/>
      <c r="U24" s="23"/>
      <c r="V24" s="23"/>
      <c r="W24" s="23"/>
      <c r="X24" s="23"/>
      <c r="Y24" s="23"/>
    </row>
    <row r="25" spans="1:25">
      <c r="A25" t="s">
        <v>92</v>
      </c>
      <c r="B25" s="23">
        <v>2019</v>
      </c>
      <c r="C25">
        <f>INDEX('2019 final score'!F$2:F$50,MATCH($A25,'2019 final score'!$B$2:$B$50,0))</f>
        <v>23</v>
      </c>
      <c r="D25">
        <f>INDEX('2019 final score'!G$2:G$50,MATCH($A25,'2019 final score'!$B$2:$B$50,0))</f>
        <v>35</v>
      </c>
      <c r="E25" s="43">
        <f>INDEX('2019 betting market'!$C$4:$Z$30,MATCH('Database - complete'!$A25,'2019 betting market'!$C$4:$C$30,0),MATCH('Database - complete'!E$1,'2019 betting market'!$C$4:$Z$4,0))</f>
        <v>101</v>
      </c>
      <c r="F25" s="43">
        <f>INDEX('2019 betting market'!$C$4:$Z$30,MATCH('Database - complete'!$A25,'2019 betting market'!$C$4:$C$30,0),MATCH('Database - complete'!F$1,'2019 betting market'!$C$4:$Z$4,0))</f>
        <v>751</v>
      </c>
      <c r="G25" s="43">
        <f>INDEX('2019 betting market'!$C$4:$Z$30,MATCH('Database - complete'!$A25,'2019 betting market'!$C$4:$C$30,0),MATCH('Database - complete'!G$1,'2019 betting market'!$C$4:$Z$4,0))</f>
        <v>930</v>
      </c>
      <c r="H25" s="43">
        <f>INDEX('2019 betting market'!$C$4:$Z$30,MATCH('Database - complete'!$A25,'2019 betting market'!$C$4:$C$30,0),MATCH('Database - complete'!H$1,'2019 betting market'!$C$4:$Z$4,0))</f>
        <v>250</v>
      </c>
      <c r="I25" s="43">
        <f>INDEX('2019 betting market'!$C$4:$Z$30,MATCH('Database - complete'!$A25,'2019 betting market'!$C$4:$C$30,0),MATCH('Database - complete'!I$1,'2019 betting market'!$C$4:$Z$4,0))</f>
        <v>251</v>
      </c>
      <c r="J25" s="43">
        <f>INDEX('2019 betting market'!$C$4:$Z$30,MATCH('Database - complete'!$A25,'2019 betting market'!$C$4:$C$30,0),MATCH('Database - complete'!J$1,'2019 betting market'!$C$4:$Z$4,0))</f>
        <v>301</v>
      </c>
      <c r="K25" s="43">
        <f>INDEX('2019 betting market'!$C$4:$Z$30,MATCH('Database - complete'!$A25,'2019 betting market'!$C$4:$C$30,0),MATCH('Database - complete'!K$1,'2019 betting market'!$C$4:$Z$4,0))</f>
        <v>251</v>
      </c>
      <c r="L25" s="43">
        <f>INDEX('2019 betting market'!$C$4:$Z$30,MATCH('Database - complete'!$A25,'2019 betting market'!$C$4:$C$30,0),MATCH('Database - complete'!L$1,'2019 betting market'!$C$4:$Z$4,0))</f>
        <v>151</v>
      </c>
      <c r="M25" s="43">
        <f>INDEX('2019 betting market'!$C$4:$Z$30,MATCH('Database - complete'!$A25,'2019 betting market'!$C$4:$C$30,0),MATCH('Database - complete'!M$1,'2019 betting market'!$C$4:$Z$4,0))</f>
        <v>251</v>
      </c>
      <c r="N25" s="43">
        <f>INDEX('2019 betting market'!$C$4:$Z$30,MATCH('Database - complete'!$A25,'2019 betting market'!$C$4:$C$30,0),MATCH('Database - complete'!N$1,'2019 betting market'!$C$4:$Z$4,0))</f>
        <v>301</v>
      </c>
      <c r="O25" s="23"/>
      <c r="P25" s="23"/>
      <c r="Q25" s="23"/>
      <c r="T25" s="23"/>
      <c r="U25" s="23"/>
      <c r="V25" s="23"/>
      <c r="W25" s="23"/>
      <c r="X25" s="23"/>
      <c r="Y25" s="23"/>
    </row>
    <row r="26" spans="1:25">
      <c r="A26" t="s">
        <v>102</v>
      </c>
      <c r="B26" s="23">
        <v>2019</v>
      </c>
      <c r="C26">
        <f>INDEX('2019 final score'!F$2:F$50,MATCH($A26,'2019 final score'!$B$2:$B$50,0))</f>
        <v>17</v>
      </c>
      <c r="D26">
        <f>INDEX('2019 final score'!G$2:G$50,MATCH($A26,'2019 final score'!$B$2:$B$50,0))</f>
        <v>90</v>
      </c>
      <c r="E26" s="43">
        <f>INDEX('2019 betting market'!$C$4:$Z$30,MATCH('Database - complete'!$A26,'2019 betting market'!$C$4:$C$30,0),MATCH('Database - complete'!E$1,'2019 betting market'!$C$4:$Z$4,0))</f>
        <v>101</v>
      </c>
      <c r="F26" s="43">
        <f>INDEX('2019 betting market'!$C$4:$Z$30,MATCH('Database - complete'!$A26,'2019 betting market'!$C$4:$C$30,0),MATCH('Database - complete'!F$1,'2019 betting market'!$C$4:$Z$4,0))</f>
        <v>1001</v>
      </c>
      <c r="G26" s="43">
        <f>INDEX('2019 betting market'!$C$4:$Z$30,MATCH('Database - complete'!$A26,'2019 betting market'!$C$4:$C$30,0),MATCH('Database - complete'!G$1,'2019 betting market'!$C$4:$Z$4,0))</f>
        <v>1000</v>
      </c>
      <c r="H26" s="43">
        <f>INDEX('2019 betting market'!$C$4:$Z$30,MATCH('Database - complete'!$A26,'2019 betting market'!$C$4:$C$30,0),MATCH('Database - complete'!H$1,'2019 betting market'!$C$4:$Z$4,0))</f>
        <v>250</v>
      </c>
      <c r="I26" s="43">
        <f>INDEX('2019 betting market'!$C$4:$Z$30,MATCH('Database - complete'!$A26,'2019 betting market'!$C$4:$C$30,0),MATCH('Database - complete'!I$1,'2019 betting market'!$C$4:$Z$4,0))</f>
        <v>201</v>
      </c>
      <c r="J26" s="43">
        <f>INDEX('2019 betting market'!$C$4:$Z$30,MATCH('Database - complete'!$A26,'2019 betting market'!$C$4:$C$30,0),MATCH('Database - complete'!J$1,'2019 betting market'!$C$4:$Z$4,0))</f>
        <v>301</v>
      </c>
      <c r="K26" s="43">
        <f>INDEX('2019 betting market'!$C$4:$Z$30,MATCH('Database - complete'!$A26,'2019 betting market'!$C$4:$C$30,0),MATCH('Database - complete'!K$1,'2019 betting market'!$C$4:$Z$4,0))</f>
        <v>251</v>
      </c>
      <c r="L26" s="43">
        <f>INDEX('2019 betting market'!$C$4:$Z$30,MATCH('Database - complete'!$A26,'2019 betting market'!$C$4:$C$30,0),MATCH('Database - complete'!L$1,'2019 betting market'!$C$4:$Z$4,0))</f>
        <v>201</v>
      </c>
      <c r="M26" s="43">
        <f>INDEX('2019 betting market'!$C$4:$Z$30,MATCH('Database - complete'!$A26,'2019 betting market'!$C$4:$C$30,0),MATCH('Database - complete'!M$1,'2019 betting market'!$C$4:$Z$4,0))</f>
        <v>251</v>
      </c>
      <c r="N26" s="43">
        <f>INDEX('2019 betting market'!$C$4:$Z$30,MATCH('Database - complete'!$A26,'2019 betting market'!$C$4:$C$30,0),MATCH('Database - complete'!N$1,'2019 betting market'!$C$4:$Z$4,0))</f>
        <v>251</v>
      </c>
      <c r="O26" s="23"/>
      <c r="P26" s="23"/>
      <c r="Q26" s="23"/>
      <c r="T26" s="23"/>
      <c r="U26" s="23"/>
      <c r="V26" s="23"/>
      <c r="W26" s="23"/>
      <c r="X26" s="23"/>
      <c r="Y26" s="23"/>
    </row>
    <row r="27" spans="1:25">
      <c r="A27" t="s">
        <v>95</v>
      </c>
      <c r="B27" s="23">
        <v>2019</v>
      </c>
      <c r="C27">
        <f>INDEX('2019 final score'!F$2:F$50,MATCH($A27,'2019 final score'!$B$2:$B$50,0))</f>
        <v>25</v>
      </c>
      <c r="D27">
        <f>INDEX('2019 final score'!G$2:G$50,MATCH($A27,'2019 final score'!$B$2:$B$50,0))</f>
        <v>24</v>
      </c>
      <c r="E27" s="43">
        <f>INDEX('2019 betting market'!$C$4:$Z$30,MATCH('Database - complete'!$A27,'2019 betting market'!$C$4:$C$30,0),MATCH('Database - complete'!E$1,'2019 betting market'!$C$4:$Z$4,0))</f>
        <v>101</v>
      </c>
      <c r="F27" s="43">
        <f>INDEX('2019 betting market'!$C$4:$Z$30,MATCH('Database - complete'!$A27,'2019 betting market'!$C$4:$C$30,0),MATCH('Database - complete'!F$1,'2019 betting market'!$C$4:$Z$4,0))</f>
        <v>751</v>
      </c>
      <c r="G27" s="43">
        <f>INDEX('2019 betting market'!$C$4:$Z$30,MATCH('Database - complete'!$A27,'2019 betting market'!$C$4:$C$30,0),MATCH('Database - complete'!G$1,'2019 betting market'!$C$4:$Z$4,0))</f>
        <v>1000</v>
      </c>
      <c r="H27" s="43">
        <f>INDEX('2019 betting market'!$C$4:$Z$30,MATCH('Database - complete'!$A27,'2019 betting market'!$C$4:$C$30,0),MATCH('Database - complete'!H$1,'2019 betting market'!$C$4:$Z$4,0))</f>
        <v>100</v>
      </c>
      <c r="I27" s="43">
        <f>INDEX('2019 betting market'!$C$4:$Z$30,MATCH('Database - complete'!$A27,'2019 betting market'!$C$4:$C$30,0),MATCH('Database - complete'!I$1,'2019 betting market'!$C$4:$Z$4,0))</f>
        <v>251</v>
      </c>
      <c r="J27" s="43">
        <f>INDEX('2019 betting market'!$C$4:$Z$30,MATCH('Database - complete'!$A27,'2019 betting market'!$C$4:$C$30,0),MATCH('Database - complete'!J$1,'2019 betting market'!$C$4:$Z$4,0))</f>
        <v>301</v>
      </c>
      <c r="K27" s="43">
        <f>INDEX('2019 betting market'!$C$4:$Z$30,MATCH('Database - complete'!$A27,'2019 betting market'!$C$4:$C$30,0),MATCH('Database - complete'!K$1,'2019 betting market'!$C$4:$Z$4,0))</f>
        <v>251</v>
      </c>
      <c r="L27" s="43">
        <f>INDEX('2019 betting market'!$C$4:$Z$30,MATCH('Database - complete'!$A27,'2019 betting market'!$C$4:$C$30,0),MATCH('Database - complete'!L$1,'2019 betting market'!$C$4:$Z$4,0))</f>
        <v>151</v>
      </c>
      <c r="M27" s="43">
        <f>INDEX('2019 betting market'!$C$4:$Z$30,MATCH('Database - complete'!$A27,'2019 betting market'!$C$4:$C$30,0),MATCH('Database - complete'!M$1,'2019 betting market'!$C$4:$Z$4,0))</f>
        <v>201</v>
      </c>
      <c r="N27" s="43">
        <f>INDEX('2019 betting market'!$C$4:$Z$30,MATCH('Database - complete'!$A27,'2019 betting market'!$C$4:$C$30,0),MATCH('Database - complete'!N$1,'2019 betting market'!$C$4:$Z$4,0))</f>
        <v>501</v>
      </c>
      <c r="O27" s="23"/>
      <c r="P27" s="23"/>
      <c r="Q27" s="23"/>
      <c r="T27" s="23"/>
      <c r="U27" s="23"/>
      <c r="V27" s="23"/>
      <c r="W27" s="23"/>
      <c r="X27" s="23"/>
      <c r="Y27" s="23"/>
    </row>
    <row r="28" spans="1:25">
      <c r="A28" t="s">
        <v>553</v>
      </c>
      <c r="B28" s="23">
        <v>2019</v>
      </c>
      <c r="C28">
        <f>INDEX('2019 final score'!F$2:F$50,MATCH($A28,'2019 final score'!$B$2:$B$50,0))</f>
        <v>19</v>
      </c>
      <c r="D28">
        <f>INDEX('2019 final score'!G$2:G$50,MATCH($A28,'2019 final score'!$B$2:$B$50,0))</f>
        <v>77</v>
      </c>
      <c r="E28" s="43">
        <f>INDEX('2019 betting market'!$C$4:$Z$30,MATCH('Database - complete'!$A28,'2019 betting market'!$C$4:$C$30,0),MATCH('Database - complete'!E$1,'2019 betting market'!$C$4:$Z$4,0))</f>
        <v>101</v>
      </c>
      <c r="F28" s="43">
        <f>INDEX('2019 betting market'!$C$4:$Z$30,MATCH('Database - complete'!$A28,'2019 betting market'!$C$4:$C$30,0),MATCH('Database - complete'!F$1,'2019 betting market'!$C$4:$Z$4,0))</f>
        <v>751</v>
      </c>
      <c r="G28" s="43">
        <f>INDEX('2019 betting market'!$C$4:$Z$30,MATCH('Database - complete'!$A28,'2019 betting market'!$C$4:$C$30,0),MATCH('Database - complete'!G$1,'2019 betting market'!$C$4:$Z$4,0))</f>
        <v>1000</v>
      </c>
      <c r="H28" s="43">
        <f>INDEX('2019 betting market'!$C$4:$Z$30,MATCH('Database - complete'!$A28,'2019 betting market'!$C$4:$C$30,0),MATCH('Database - complete'!H$1,'2019 betting market'!$C$4:$Z$4,0))</f>
        <v>100</v>
      </c>
      <c r="I28" s="43">
        <f>INDEX('2019 betting market'!$C$4:$Z$30,MATCH('Database - complete'!$A28,'2019 betting market'!$C$4:$C$30,0),MATCH('Database - complete'!I$1,'2019 betting market'!$C$4:$Z$4,0))</f>
        <v>251</v>
      </c>
      <c r="J28" s="43">
        <f>INDEX('2019 betting market'!$C$4:$Z$30,MATCH('Database - complete'!$A28,'2019 betting market'!$C$4:$C$30,0),MATCH('Database - complete'!J$1,'2019 betting market'!$C$4:$Z$4,0))</f>
        <v>301</v>
      </c>
      <c r="K28" s="43">
        <f>INDEX('2019 betting market'!$C$4:$Z$30,MATCH('Database - complete'!$A28,'2019 betting market'!$C$4:$C$30,0),MATCH('Database - complete'!K$1,'2019 betting market'!$C$4:$Z$4,0))</f>
        <v>251</v>
      </c>
      <c r="L28" s="43">
        <f>INDEX('2019 betting market'!$C$4:$Z$30,MATCH('Database - complete'!$A28,'2019 betting market'!$C$4:$C$30,0),MATCH('Database - complete'!L$1,'2019 betting market'!$C$4:$Z$4,0))</f>
        <v>201</v>
      </c>
      <c r="M28" s="43">
        <f>INDEX('2019 betting market'!$C$4:$Z$30,MATCH('Database - complete'!$A28,'2019 betting market'!$C$4:$C$30,0),MATCH('Database - complete'!M$1,'2019 betting market'!$C$4:$Z$4,0))</f>
        <v>251</v>
      </c>
      <c r="N28" s="43">
        <f>INDEX('2019 betting market'!$C$4:$Z$30,MATCH('Database - complete'!$A28,'2019 betting market'!$C$4:$C$30,0),MATCH('Database - complete'!N$1,'2019 betting market'!$C$4:$Z$4,0))</f>
        <v>501</v>
      </c>
      <c r="O28" s="23"/>
      <c r="P28" s="23"/>
      <c r="Q28" s="23"/>
      <c r="T28" s="23"/>
      <c r="U28" s="23"/>
      <c r="V28" s="23"/>
      <c r="W28" s="23"/>
      <c r="X28" s="23"/>
      <c r="Y28" s="23"/>
    </row>
    <row r="29" spans="1:25">
      <c r="A29" t="s">
        <v>92</v>
      </c>
      <c r="B29">
        <v>2018</v>
      </c>
      <c r="C29">
        <f>INDEX('2018 final score'!D$2:D$27,MATCH($A29,'2018 final score'!$C$2:$C$27,0))</f>
        <v>1</v>
      </c>
      <c r="D29">
        <v>529</v>
      </c>
      <c r="E29" s="43">
        <f>INDEX('2018 betting market'!$C$4:$Z$30,MATCH('Database - complete'!$A29,'2018 betting market'!$C$4:$C$30,0),MATCH('Database - complete'!E$1,'2018 betting market'!$C$4:$Z$4,0))</f>
        <v>3.25</v>
      </c>
      <c r="F29" s="43">
        <f>INDEX('2018 betting market'!$C$4:$Z$30,MATCH('Database - complete'!$A29,'2018 betting market'!$C$4:$C$30,0),MATCH('Database - complete'!F$1,'2018 betting market'!$C$4:$Z$4,0))</f>
        <v>3.25</v>
      </c>
      <c r="G29" s="43">
        <f>INDEX('2018 betting market'!$C$4:$Z$30,MATCH('Database - complete'!$A29,'2018 betting market'!$C$4:$C$30,0),MATCH('Database - complete'!G$1,'2018 betting market'!$C$4:$Z$4,0))</f>
        <v>3.75</v>
      </c>
      <c r="H29" s="43">
        <f>INDEX('2018 betting market'!$C$4:$Z$30,MATCH('Database - complete'!$A29,'2018 betting market'!$C$4:$C$30,0),MATCH('Database - complete'!H$1,'2018 betting market'!$C$4:$Z$4,0))</f>
        <v>3.25</v>
      </c>
      <c r="I29" s="43">
        <f>INDEX('2018 betting market'!$C$4:$Z$30,MATCH('Database - complete'!$A29,'2018 betting market'!$C$4:$C$30,0),MATCH('Database - complete'!I$1,'2018 betting market'!$C$4:$Z$4,0))</f>
        <v>3.5</v>
      </c>
      <c r="J29" s="43">
        <f>INDEX('2018 betting market'!$C$4:$Z$30,MATCH('Database - complete'!$A29,'2018 betting market'!$C$4:$C$30,0),MATCH('Database - complete'!J$1,'2018 betting market'!$C$4:$Z$4,0))</f>
        <v>3.5</v>
      </c>
      <c r="K29" s="43">
        <f>INDEX('2018 betting market'!$C$4:$Z$30,MATCH('Database - complete'!$A29,'2018 betting market'!$C$4:$C$30,0),MATCH('Database - complete'!K$1,'2018 betting market'!$C$4:$Z$4,0))</f>
        <v>3.4</v>
      </c>
      <c r="L29" s="43">
        <f>INDEX('2018 betting market'!$C$4:$Z$30,MATCH('Database - complete'!$A29,'2018 betting market'!$C$4:$C$30,0),MATCH('Database - complete'!L$1,'2018 betting market'!$C$4:$Z$4,0))</f>
        <v>3.25</v>
      </c>
      <c r="M29" s="43">
        <f>INDEX('2018 betting market'!$C$4:$Z$30,MATCH('Database - complete'!$A29,'2018 betting market'!$C$4:$C$30,0),MATCH('Database - complete'!M$1,'2018 betting market'!$C$4:$Z$4,0))</f>
        <v>3.25</v>
      </c>
      <c r="N29" s="43">
        <f>INDEX('2018 betting market'!$C$4:$Z$30,MATCH('Database - complete'!$A29,'2018 betting market'!$C$4:$C$30,0),MATCH('Database - complete'!N$1,'2018 betting market'!$C$4:$Z$4,0))</f>
        <v>3.25</v>
      </c>
      <c r="O29" s="3"/>
      <c r="P29" s="3"/>
      <c r="Q29" s="3"/>
      <c r="R29" s="3"/>
      <c r="S29" s="3"/>
      <c r="T29" s="3"/>
      <c r="U29" s="3"/>
      <c r="Y29" s="23"/>
    </row>
    <row r="30" spans="1:25">
      <c r="A30" t="s">
        <v>93</v>
      </c>
      <c r="B30">
        <v>2018</v>
      </c>
      <c r="C30">
        <f>INDEX('2018 final score'!D$2:D$27,MATCH($A30,'2018 final score'!$C$2:$C$27,0))</f>
        <v>2</v>
      </c>
      <c r="D30">
        <v>436</v>
      </c>
      <c r="E30" s="43">
        <f>INDEX('2018 betting market'!$C$4:$Z$30,MATCH('Database - complete'!$A30,'2018 betting market'!$C$4:$C$30,0),MATCH('Database - complete'!E$1,'2018 betting market'!$C$4:$Z$4,0))</f>
        <v>2.38</v>
      </c>
      <c r="F30" s="43">
        <f>INDEX('2018 betting market'!$C$4:$Z$30,MATCH('Database - complete'!$A30,'2018 betting market'!$C$4:$C$30,0),MATCH('Database - complete'!F$1,'2018 betting market'!$C$4:$Z$4,0))</f>
        <v>2</v>
      </c>
      <c r="G30" s="43">
        <f>INDEX('2018 betting market'!$C$4:$Z$30,MATCH('Database - complete'!$A30,'2018 betting market'!$C$4:$C$30,0),MATCH('Database - complete'!G$1,'2018 betting market'!$C$4:$Z$4,0))</f>
        <v>2.3199999999999998</v>
      </c>
      <c r="H30" s="43">
        <f>INDEX('2018 betting market'!$C$4:$Z$30,MATCH('Database - complete'!$A30,'2018 betting market'!$C$4:$C$30,0),MATCH('Database - complete'!H$1,'2018 betting market'!$C$4:$Z$4,0))</f>
        <v>2.25</v>
      </c>
      <c r="I30" s="43">
        <f>INDEX('2018 betting market'!$C$4:$Z$30,MATCH('Database - complete'!$A30,'2018 betting market'!$C$4:$C$30,0),MATCH('Database - complete'!I$1,'2018 betting market'!$C$4:$Z$4,0))</f>
        <v>2.25</v>
      </c>
      <c r="J30" s="43">
        <f>INDEX('2018 betting market'!$C$4:$Z$30,MATCH('Database - complete'!$A30,'2018 betting market'!$C$4:$C$30,0),MATCH('Database - complete'!J$1,'2018 betting market'!$C$4:$Z$4,0))</f>
        <v>2.2000000000000002</v>
      </c>
      <c r="K30" s="43">
        <f>INDEX('2018 betting market'!$C$4:$Z$30,MATCH('Database - complete'!$A30,'2018 betting market'!$C$4:$C$30,0),MATCH('Database - complete'!K$1,'2018 betting market'!$C$4:$Z$4,0))</f>
        <v>2</v>
      </c>
      <c r="L30" s="43">
        <f>INDEX('2018 betting market'!$C$4:$Z$30,MATCH('Database - complete'!$A30,'2018 betting market'!$C$4:$C$30,0),MATCH('Database - complete'!L$1,'2018 betting market'!$C$4:$Z$4,0))</f>
        <v>2.2000000000000002</v>
      </c>
      <c r="M30" s="43">
        <f>INDEX('2018 betting market'!$C$4:$Z$30,MATCH('Database - complete'!$A30,'2018 betting market'!$C$4:$C$30,0),MATCH('Database - complete'!M$1,'2018 betting market'!$C$4:$Z$4,0))</f>
        <v>2.2000000000000002</v>
      </c>
      <c r="N30" s="43">
        <f>INDEX('2018 betting market'!$C$4:$Z$30,MATCH('Database - complete'!$A30,'2018 betting market'!$C$4:$C$30,0),MATCH('Database - complete'!N$1,'2018 betting market'!$C$4:$Z$4,0))</f>
        <v>2.25</v>
      </c>
      <c r="O30" s="3"/>
      <c r="P30" s="3"/>
      <c r="Q30" s="3"/>
      <c r="R30" s="3"/>
      <c r="S30" s="3"/>
      <c r="T30" s="3"/>
      <c r="U30" s="3"/>
    </row>
    <row r="31" spans="1:25">
      <c r="A31" t="s">
        <v>94</v>
      </c>
      <c r="B31">
        <v>2018</v>
      </c>
      <c r="C31">
        <f>INDEX('2018 final score'!D$2:D$27,MATCH($A31,'2018 final score'!$C$2:$C$27,0))</f>
        <v>3</v>
      </c>
      <c r="D31">
        <v>342</v>
      </c>
      <c r="E31" s="43">
        <f>INDEX('2018 betting market'!$C$4:$Z$30,MATCH('Database - complete'!$A31,'2018 betting market'!$C$4:$C$30,0),MATCH('Database - complete'!E$1,'2018 betting market'!$C$4:$Z$4,0))</f>
        <v>101</v>
      </c>
      <c r="F31" s="43">
        <f>INDEX('2018 betting market'!$C$4:$Z$30,MATCH('Database - complete'!$A31,'2018 betting market'!$C$4:$C$30,0),MATCH('Database - complete'!F$1,'2018 betting market'!$C$4:$Z$4,0))</f>
        <v>301</v>
      </c>
      <c r="G31" s="43">
        <f>INDEX('2018 betting market'!$C$4:$Z$30,MATCH('Database - complete'!$A31,'2018 betting market'!$C$4:$C$30,0),MATCH('Database - complete'!G$1,'2018 betting market'!$C$4:$Z$4,0))</f>
        <v>250</v>
      </c>
      <c r="H31" s="43">
        <f>INDEX('2018 betting market'!$C$4:$Z$30,MATCH('Database - complete'!$A31,'2018 betting market'!$C$4:$C$30,0),MATCH('Database - complete'!H$1,'2018 betting market'!$C$4:$Z$4,0))</f>
        <v>101</v>
      </c>
      <c r="I31" s="43">
        <f>INDEX('2018 betting market'!$C$4:$Z$30,MATCH('Database - complete'!$A31,'2018 betting market'!$C$4:$C$30,0),MATCH('Database - complete'!I$1,'2018 betting market'!$C$4:$Z$4,0))</f>
        <v>151</v>
      </c>
      <c r="J31" s="43">
        <f>INDEX('2018 betting market'!$C$4:$Z$30,MATCH('Database - complete'!$A31,'2018 betting market'!$C$4:$C$30,0),MATCH('Database - complete'!J$1,'2018 betting market'!$C$4:$Z$4,0))</f>
        <v>251</v>
      </c>
      <c r="K31" s="43">
        <f>INDEX('2018 betting market'!$C$4:$Z$30,MATCH('Database - complete'!$A31,'2018 betting market'!$C$4:$C$30,0),MATCH('Database - complete'!K$1,'2018 betting market'!$C$4:$Z$4,0))</f>
        <v>101</v>
      </c>
      <c r="L31" s="43">
        <f>INDEX('2018 betting market'!$C$4:$Z$30,MATCH('Database - complete'!$A31,'2018 betting market'!$C$4:$C$30,0),MATCH('Database - complete'!L$1,'2018 betting market'!$C$4:$Z$4,0))</f>
        <v>151</v>
      </c>
      <c r="M31" s="43">
        <f>INDEX('2018 betting market'!$C$4:$Z$30,MATCH('Database - complete'!$A31,'2018 betting market'!$C$4:$C$30,0),MATCH('Database - complete'!M$1,'2018 betting market'!$C$4:$Z$4,0))</f>
        <v>126</v>
      </c>
      <c r="N31" s="43">
        <f>INDEX('2018 betting market'!$C$4:$Z$30,MATCH('Database - complete'!$A31,'2018 betting market'!$C$4:$C$30,0),MATCH('Database - complete'!N$1,'2018 betting market'!$C$4:$Z$4,0))</f>
        <v>71</v>
      </c>
      <c r="O31" s="3"/>
      <c r="P31" s="3"/>
      <c r="Q31" s="3"/>
      <c r="R31" s="3"/>
      <c r="S31" s="3"/>
      <c r="T31" s="3"/>
      <c r="U31" s="3"/>
    </row>
    <row r="32" spans="1:25">
      <c r="A32" t="s">
        <v>95</v>
      </c>
      <c r="B32">
        <v>2018</v>
      </c>
      <c r="C32">
        <f>INDEX('2018 final score'!D$2:D$27,MATCH($A32,'2018 final score'!$C$2:$C$27,0))</f>
        <v>4</v>
      </c>
      <c r="D32">
        <v>340</v>
      </c>
      <c r="E32" s="43">
        <f>INDEX('2018 betting market'!$C$4:$Z$30,MATCH('Database - complete'!$A32,'2018 betting market'!$C$4:$C$30,0),MATCH('Database - complete'!E$1,'2018 betting market'!$C$4:$Z$4,0))</f>
        <v>8</v>
      </c>
      <c r="F32" s="43">
        <f>INDEX('2018 betting market'!$C$4:$Z$30,MATCH('Database - complete'!$A32,'2018 betting market'!$C$4:$C$30,0),MATCH('Database - complete'!F$1,'2018 betting market'!$C$4:$Z$4,0))</f>
        <v>7.5</v>
      </c>
      <c r="G32" s="43">
        <f>INDEX('2018 betting market'!$C$4:$Z$30,MATCH('Database - complete'!$A32,'2018 betting market'!$C$4:$C$30,0),MATCH('Database - complete'!G$1,'2018 betting market'!$C$4:$Z$4,0))</f>
        <v>8.4</v>
      </c>
      <c r="H32" s="43">
        <f>INDEX('2018 betting market'!$C$4:$Z$30,MATCH('Database - complete'!$A32,'2018 betting market'!$C$4:$C$30,0),MATCH('Database - complete'!H$1,'2018 betting market'!$C$4:$Z$4,0))</f>
        <v>7</v>
      </c>
      <c r="I32" s="43">
        <f>INDEX('2018 betting market'!$C$4:$Z$30,MATCH('Database - complete'!$A32,'2018 betting market'!$C$4:$C$30,0),MATCH('Database - complete'!I$1,'2018 betting market'!$C$4:$Z$4,0))</f>
        <v>6.5</v>
      </c>
      <c r="J32" s="43">
        <f>INDEX('2018 betting market'!$C$4:$Z$30,MATCH('Database - complete'!$A32,'2018 betting market'!$C$4:$C$30,0),MATCH('Database - complete'!J$1,'2018 betting market'!$C$4:$Z$4,0))</f>
        <v>6.5</v>
      </c>
      <c r="K32" s="43">
        <f>INDEX('2018 betting market'!$C$4:$Z$30,MATCH('Database - complete'!$A32,'2018 betting market'!$C$4:$C$30,0),MATCH('Database - complete'!K$1,'2018 betting market'!$C$4:$Z$4,0))</f>
        <v>7.5</v>
      </c>
      <c r="L32" s="43">
        <f>INDEX('2018 betting market'!$C$4:$Z$30,MATCH('Database - complete'!$A32,'2018 betting market'!$C$4:$C$30,0),MATCH('Database - complete'!L$1,'2018 betting market'!$C$4:$Z$4,0))</f>
        <v>6.5</v>
      </c>
      <c r="M32" s="43">
        <f>INDEX('2018 betting market'!$C$4:$Z$30,MATCH('Database - complete'!$A32,'2018 betting market'!$C$4:$C$30,0),MATCH('Database - complete'!M$1,'2018 betting market'!$C$4:$Z$4,0))</f>
        <v>7</v>
      </c>
      <c r="N32" s="43">
        <f>INDEX('2018 betting market'!$C$4:$Z$30,MATCH('Database - complete'!$A32,'2018 betting market'!$C$4:$C$30,0),MATCH('Database - complete'!N$1,'2018 betting market'!$C$4:$Z$4,0))</f>
        <v>8</v>
      </c>
      <c r="O32" s="3"/>
      <c r="P32" s="3"/>
      <c r="Q32" s="3"/>
      <c r="R32" s="3"/>
      <c r="S32" s="3"/>
      <c r="T32" s="3"/>
      <c r="U32" s="3"/>
    </row>
    <row r="33" spans="1:21">
      <c r="A33" t="s">
        <v>96</v>
      </c>
      <c r="B33">
        <v>2018</v>
      </c>
      <c r="C33">
        <f>INDEX('2018 final score'!D$2:D$27,MATCH($A33,'2018 final score'!$C$2:$C$27,0))</f>
        <v>5</v>
      </c>
      <c r="D33">
        <v>308</v>
      </c>
      <c r="E33" s="43">
        <f>INDEX('2018 betting market'!$C$4:$Z$30,MATCH('Database - complete'!$A33,'2018 betting market'!$C$4:$C$30,0),MATCH('Database - complete'!E$1,'2018 betting market'!$C$4:$Z$4,0))</f>
        <v>51</v>
      </c>
      <c r="F33" s="43">
        <f>INDEX('2018 betting market'!$C$4:$Z$30,MATCH('Database - complete'!$A33,'2018 betting market'!$C$4:$C$30,0),MATCH('Database - complete'!F$1,'2018 betting market'!$C$4:$Z$4,0))</f>
        <v>101</v>
      </c>
      <c r="G33" s="43">
        <f>INDEX('2018 betting market'!$C$4:$Z$30,MATCH('Database - complete'!$A33,'2018 betting market'!$C$4:$C$30,0),MATCH('Database - complete'!G$1,'2018 betting market'!$C$4:$Z$4,0))</f>
        <v>140</v>
      </c>
      <c r="H33" s="43">
        <f>INDEX('2018 betting market'!$C$4:$Z$30,MATCH('Database - complete'!$A33,'2018 betting market'!$C$4:$C$30,0),MATCH('Database - complete'!H$1,'2018 betting market'!$C$4:$Z$4,0))</f>
        <v>81</v>
      </c>
      <c r="I33" s="43">
        <f>INDEX('2018 betting market'!$C$4:$Z$30,MATCH('Database - complete'!$A33,'2018 betting market'!$C$4:$C$30,0),MATCH('Database - complete'!I$1,'2018 betting market'!$C$4:$Z$4,0))</f>
        <v>51</v>
      </c>
      <c r="J33" s="43">
        <f>INDEX('2018 betting market'!$C$4:$Z$30,MATCH('Database - complete'!$A33,'2018 betting market'!$C$4:$C$30,0),MATCH('Database - complete'!J$1,'2018 betting market'!$C$4:$Z$4,0))</f>
        <v>41</v>
      </c>
      <c r="K33" s="43">
        <f>INDEX('2018 betting market'!$C$4:$Z$30,MATCH('Database - complete'!$A33,'2018 betting market'!$C$4:$C$30,0),MATCH('Database - complete'!K$1,'2018 betting market'!$C$4:$Z$4,0))</f>
        <v>67</v>
      </c>
      <c r="L33" s="43">
        <f>INDEX('2018 betting market'!$C$4:$Z$30,MATCH('Database - complete'!$A33,'2018 betting market'!$C$4:$C$30,0),MATCH('Database - complete'!L$1,'2018 betting market'!$C$4:$Z$4,0))</f>
        <v>51</v>
      </c>
      <c r="M33" s="43">
        <f>INDEX('2018 betting market'!$C$4:$Z$30,MATCH('Database - complete'!$A33,'2018 betting market'!$C$4:$C$30,0),MATCH('Database - complete'!M$1,'2018 betting market'!$C$4:$Z$4,0))</f>
        <v>41</v>
      </c>
      <c r="N33" s="43">
        <f>INDEX('2018 betting market'!$C$4:$Z$30,MATCH('Database - complete'!$A33,'2018 betting market'!$C$4:$C$30,0),MATCH('Database - complete'!N$1,'2018 betting market'!$C$4:$Z$4,0))</f>
        <v>71</v>
      </c>
      <c r="O33" s="3"/>
      <c r="P33" s="3"/>
      <c r="Q33" s="3"/>
      <c r="R33" s="3"/>
      <c r="S33" s="3"/>
      <c r="T33" s="3"/>
      <c r="U33" s="3"/>
    </row>
    <row r="34" spans="1:21">
      <c r="A34" t="s">
        <v>97</v>
      </c>
      <c r="B34">
        <v>2018</v>
      </c>
      <c r="C34">
        <f>INDEX('2018 final score'!D$2:D$27,MATCH($A34,'2018 final score'!$C$2:$C$27,0))</f>
        <v>6</v>
      </c>
      <c r="D34">
        <v>281</v>
      </c>
      <c r="E34" s="43">
        <f>INDEX('2018 betting market'!$C$4:$Z$30,MATCH('Database - complete'!$A34,'2018 betting market'!$C$4:$C$30,0),MATCH('Database - complete'!E$1,'2018 betting market'!$C$4:$Z$4,0))</f>
        <v>101</v>
      </c>
      <c r="F34" s="43">
        <f>INDEX('2018 betting market'!$C$4:$Z$30,MATCH('Database - complete'!$A34,'2018 betting market'!$C$4:$C$30,0),MATCH('Database - complete'!F$1,'2018 betting market'!$C$4:$Z$4,0))</f>
        <v>101</v>
      </c>
      <c r="G34" s="43">
        <f>INDEX('2018 betting market'!$C$4:$Z$30,MATCH('Database - complete'!$A34,'2018 betting market'!$C$4:$C$30,0),MATCH('Database - complete'!G$1,'2018 betting market'!$C$4:$Z$4,0))</f>
        <v>110</v>
      </c>
      <c r="H34" s="43">
        <f>INDEX('2018 betting market'!$C$4:$Z$30,MATCH('Database - complete'!$A34,'2018 betting market'!$C$4:$C$30,0),MATCH('Database - complete'!H$1,'2018 betting market'!$C$4:$Z$4,0))</f>
        <v>67</v>
      </c>
      <c r="I34" s="43">
        <f>INDEX('2018 betting market'!$C$4:$Z$30,MATCH('Database - complete'!$A34,'2018 betting market'!$C$4:$C$30,0),MATCH('Database - complete'!I$1,'2018 betting market'!$C$4:$Z$4,0))</f>
        <v>51</v>
      </c>
      <c r="J34" s="43">
        <f>INDEX('2018 betting market'!$C$4:$Z$30,MATCH('Database - complete'!$A34,'2018 betting market'!$C$4:$C$30,0),MATCH('Database - complete'!J$1,'2018 betting market'!$C$4:$Z$4,0))</f>
        <v>81</v>
      </c>
      <c r="K34" s="43">
        <f>INDEX('2018 betting market'!$C$4:$Z$30,MATCH('Database - complete'!$A34,'2018 betting market'!$C$4:$C$30,0),MATCH('Database - complete'!K$1,'2018 betting market'!$C$4:$Z$4,0))</f>
        <v>67</v>
      </c>
      <c r="L34" s="43">
        <f>INDEX('2018 betting market'!$C$4:$Z$30,MATCH('Database - complete'!$A34,'2018 betting market'!$C$4:$C$30,0),MATCH('Database - complete'!L$1,'2018 betting market'!$C$4:$Z$4,0))</f>
        <v>67</v>
      </c>
      <c r="M34" s="43">
        <f>INDEX('2018 betting market'!$C$4:$Z$30,MATCH('Database - complete'!$A34,'2018 betting market'!$C$4:$C$30,0),MATCH('Database - complete'!M$1,'2018 betting market'!$C$4:$Z$4,0))</f>
        <v>67</v>
      </c>
      <c r="N34" s="43">
        <f>INDEX('2018 betting market'!$C$4:$Z$30,MATCH('Database - complete'!$A34,'2018 betting market'!$C$4:$C$30,0),MATCH('Database - complete'!N$1,'2018 betting market'!$C$4:$Z$4,0))</f>
        <v>51</v>
      </c>
      <c r="O34" s="3"/>
      <c r="P34" s="3"/>
      <c r="Q34" s="3"/>
      <c r="R34" s="3"/>
      <c r="S34" s="3"/>
      <c r="T34" s="3"/>
      <c r="U34" s="3"/>
    </row>
    <row r="35" spans="1:21">
      <c r="A35" t="s">
        <v>98</v>
      </c>
      <c r="B35">
        <v>2018</v>
      </c>
      <c r="C35">
        <f>INDEX('2018 final score'!D$2:D$27,MATCH($A35,'2018 final score'!$C$2:$C$27,0))</f>
        <v>7</v>
      </c>
      <c r="D35">
        <v>274</v>
      </c>
      <c r="E35" s="43">
        <f>INDEX('2018 betting market'!$C$4:$Z$30,MATCH('Database - complete'!$A35,'2018 betting market'!$C$4:$C$30,0),MATCH('Database - complete'!E$1,'2018 betting market'!$C$4:$Z$4,0))</f>
        <v>34</v>
      </c>
      <c r="F35" s="43">
        <f>INDEX('2018 betting market'!$C$4:$Z$30,MATCH('Database - complete'!$A35,'2018 betting market'!$C$4:$C$30,0),MATCH('Database - complete'!F$1,'2018 betting market'!$C$4:$Z$4,0))</f>
        <v>41</v>
      </c>
      <c r="G35" s="43">
        <f>INDEX('2018 betting market'!$C$4:$Z$30,MATCH('Database - complete'!$A35,'2018 betting market'!$C$4:$C$30,0),MATCH('Database - complete'!G$1,'2018 betting market'!$C$4:$Z$4,0))</f>
        <v>48</v>
      </c>
      <c r="H35" s="43">
        <f>INDEX('2018 betting market'!$C$4:$Z$30,MATCH('Database - complete'!$A35,'2018 betting market'!$C$4:$C$30,0),MATCH('Database - complete'!H$1,'2018 betting market'!$C$4:$Z$4,0))</f>
        <v>34</v>
      </c>
      <c r="I35" s="43">
        <f>INDEX('2018 betting market'!$C$4:$Z$30,MATCH('Database - complete'!$A35,'2018 betting market'!$C$4:$C$30,0),MATCH('Database - complete'!I$1,'2018 betting market'!$C$4:$Z$4,0))</f>
        <v>34</v>
      </c>
      <c r="J35" s="43">
        <f>INDEX('2018 betting market'!$C$4:$Z$30,MATCH('Database - complete'!$A35,'2018 betting market'!$C$4:$C$30,0),MATCH('Database - complete'!J$1,'2018 betting market'!$C$4:$Z$4,0))</f>
        <v>41</v>
      </c>
      <c r="K35" s="43">
        <f>INDEX('2018 betting market'!$C$4:$Z$30,MATCH('Database - complete'!$A35,'2018 betting market'!$C$4:$C$30,0),MATCH('Database - complete'!K$1,'2018 betting market'!$C$4:$Z$4,0))</f>
        <v>51</v>
      </c>
      <c r="L35" s="43">
        <f>INDEX('2018 betting market'!$C$4:$Z$30,MATCH('Database - complete'!$A35,'2018 betting market'!$C$4:$C$30,0),MATCH('Database - complete'!L$1,'2018 betting market'!$C$4:$Z$4,0))</f>
        <v>34</v>
      </c>
      <c r="M35" s="43">
        <f>INDEX('2018 betting market'!$C$4:$Z$30,MATCH('Database - complete'!$A35,'2018 betting market'!$C$4:$C$30,0),MATCH('Database - complete'!M$1,'2018 betting market'!$C$4:$Z$4,0))</f>
        <v>29</v>
      </c>
      <c r="N35" s="43">
        <f>INDEX('2018 betting market'!$C$4:$Z$30,MATCH('Database - complete'!$A35,'2018 betting market'!$C$4:$C$30,0),MATCH('Database - complete'!N$1,'2018 betting market'!$C$4:$Z$4,0))</f>
        <v>36</v>
      </c>
      <c r="O35" s="3"/>
      <c r="P35" s="3"/>
      <c r="Q35" s="3"/>
      <c r="R35" s="3"/>
      <c r="S35" s="3"/>
      <c r="T35" s="3"/>
      <c r="U35" s="3"/>
    </row>
    <row r="36" spans="1:21">
      <c r="A36" t="s">
        <v>99</v>
      </c>
      <c r="B36">
        <v>2018</v>
      </c>
      <c r="C36">
        <f>INDEX('2018 final score'!D$2:D$27,MATCH($A36,'2018 final score'!$C$2:$C$27,0))</f>
        <v>8</v>
      </c>
      <c r="D36">
        <v>245</v>
      </c>
      <c r="E36" s="43">
        <f>INDEX('2018 betting market'!$C$4:$Z$30,MATCH('Database - complete'!$A36,'2018 betting market'!$C$4:$C$30,0),MATCH('Database - complete'!E$1,'2018 betting market'!$C$4:$Z$4,0))</f>
        <v>26</v>
      </c>
      <c r="F36" s="43">
        <f>INDEX('2018 betting market'!$C$4:$Z$30,MATCH('Database - complete'!$A36,'2018 betting market'!$C$4:$C$30,0),MATCH('Database - complete'!F$1,'2018 betting market'!$C$4:$Z$4,0))</f>
        <v>34</v>
      </c>
      <c r="G36" s="43">
        <f>INDEX('2018 betting market'!$C$4:$Z$30,MATCH('Database - complete'!$A36,'2018 betting market'!$C$4:$C$30,0),MATCH('Database - complete'!G$1,'2018 betting market'!$C$4:$Z$4,0))</f>
        <v>38</v>
      </c>
      <c r="H36" s="43">
        <f>INDEX('2018 betting market'!$C$4:$Z$30,MATCH('Database - complete'!$A36,'2018 betting market'!$C$4:$C$30,0),MATCH('Database - complete'!H$1,'2018 betting market'!$C$4:$Z$4,0))</f>
        <v>21</v>
      </c>
      <c r="I36" s="43">
        <f>INDEX('2018 betting market'!$C$4:$Z$30,MATCH('Database - complete'!$A36,'2018 betting market'!$C$4:$C$30,0),MATCH('Database - complete'!I$1,'2018 betting market'!$C$4:$Z$4,0))</f>
        <v>34</v>
      </c>
      <c r="J36" s="43">
        <f>INDEX('2018 betting market'!$C$4:$Z$30,MATCH('Database - complete'!$A36,'2018 betting market'!$C$4:$C$30,0),MATCH('Database - complete'!J$1,'2018 betting market'!$C$4:$Z$4,0))</f>
        <v>26</v>
      </c>
      <c r="K36" s="43">
        <f>INDEX('2018 betting market'!$C$4:$Z$30,MATCH('Database - complete'!$A36,'2018 betting market'!$C$4:$C$30,0),MATCH('Database - complete'!K$1,'2018 betting market'!$C$4:$Z$4,0))</f>
        <v>26</v>
      </c>
      <c r="L36" s="43">
        <f>INDEX('2018 betting market'!$C$4:$Z$30,MATCH('Database - complete'!$A36,'2018 betting market'!$C$4:$C$30,0),MATCH('Database - complete'!L$1,'2018 betting market'!$C$4:$Z$4,0))</f>
        <v>26</v>
      </c>
      <c r="M36" s="43">
        <f>INDEX('2018 betting market'!$C$4:$Z$30,MATCH('Database - complete'!$A36,'2018 betting market'!$C$4:$C$30,0),MATCH('Database - complete'!M$1,'2018 betting market'!$C$4:$Z$4,0))</f>
        <v>21</v>
      </c>
      <c r="N36" s="43">
        <f>INDEX('2018 betting market'!$C$4:$Z$30,MATCH('Database - complete'!$A36,'2018 betting market'!$C$4:$C$30,0),MATCH('Database - complete'!N$1,'2018 betting market'!$C$4:$Z$4,0))</f>
        <v>33</v>
      </c>
      <c r="O36" s="3"/>
      <c r="P36" s="3"/>
      <c r="Q36" s="3"/>
      <c r="R36" s="3"/>
      <c r="S36" s="3"/>
      <c r="T36" s="3"/>
      <c r="U36" s="3"/>
    </row>
    <row r="37" spans="1:21">
      <c r="A37" t="s">
        <v>100</v>
      </c>
      <c r="B37">
        <v>2018</v>
      </c>
      <c r="C37">
        <f>INDEX('2018 final score'!D$2:D$27,MATCH($A37,'2018 final score'!$C$2:$C$27,0))</f>
        <v>9</v>
      </c>
      <c r="D37">
        <v>226</v>
      </c>
      <c r="E37" s="43">
        <f>INDEX('2018 betting market'!$C$4:$Z$30,MATCH('Database - complete'!$A37,'2018 betting market'!$C$4:$C$30,0),MATCH('Database - complete'!E$1,'2018 betting market'!$C$4:$Z$4,0))</f>
        <v>67</v>
      </c>
      <c r="F37" s="43">
        <f>INDEX('2018 betting market'!$C$4:$Z$30,MATCH('Database - complete'!$A37,'2018 betting market'!$C$4:$C$30,0),MATCH('Database - complete'!F$1,'2018 betting market'!$C$4:$Z$4,0))</f>
        <v>201</v>
      </c>
      <c r="G37" s="43">
        <f>INDEX('2018 betting market'!$C$4:$Z$30,MATCH('Database - complete'!$A37,'2018 betting market'!$C$4:$C$30,0),MATCH('Database - complete'!G$1,'2018 betting market'!$C$4:$Z$4,0))</f>
        <v>200</v>
      </c>
      <c r="H37" s="43">
        <f>INDEX('2018 betting market'!$C$4:$Z$30,MATCH('Database - complete'!$A37,'2018 betting market'!$C$4:$C$30,0),MATCH('Database - complete'!H$1,'2018 betting market'!$C$4:$Z$4,0))</f>
        <v>126</v>
      </c>
      <c r="I37" s="43">
        <f>INDEX('2018 betting market'!$C$4:$Z$30,MATCH('Database - complete'!$A37,'2018 betting market'!$C$4:$C$30,0),MATCH('Database - complete'!I$1,'2018 betting market'!$C$4:$Z$4,0))</f>
        <v>101</v>
      </c>
      <c r="J37" s="43">
        <f>INDEX('2018 betting market'!$C$4:$Z$30,MATCH('Database - complete'!$A37,'2018 betting market'!$C$4:$C$30,0),MATCH('Database - complete'!J$1,'2018 betting market'!$C$4:$Z$4,0))</f>
        <v>151</v>
      </c>
      <c r="K37" s="43">
        <f>INDEX('2018 betting market'!$C$4:$Z$30,MATCH('Database - complete'!$A37,'2018 betting market'!$C$4:$C$30,0),MATCH('Database - complete'!K$1,'2018 betting market'!$C$4:$Z$4,0))</f>
        <v>101</v>
      </c>
      <c r="L37" s="43">
        <f>INDEX('2018 betting market'!$C$4:$Z$30,MATCH('Database - complete'!$A37,'2018 betting market'!$C$4:$C$30,0),MATCH('Database - complete'!L$1,'2018 betting market'!$C$4:$Z$4,0))</f>
        <v>126</v>
      </c>
      <c r="M37" s="43">
        <f>INDEX('2018 betting market'!$C$4:$Z$30,MATCH('Database - complete'!$A37,'2018 betting market'!$C$4:$C$30,0),MATCH('Database - complete'!M$1,'2018 betting market'!$C$4:$Z$4,0))</f>
        <v>67</v>
      </c>
      <c r="N37" s="43">
        <f>INDEX('2018 betting market'!$C$4:$Z$30,MATCH('Database - complete'!$A37,'2018 betting market'!$C$4:$C$30,0),MATCH('Database - complete'!N$1,'2018 betting market'!$C$4:$Z$4,0))</f>
        <v>51</v>
      </c>
      <c r="O37" s="3"/>
      <c r="P37" s="3"/>
      <c r="Q37" s="3"/>
      <c r="R37" s="3"/>
      <c r="S37" s="3"/>
      <c r="T37" s="3"/>
      <c r="U37" s="3"/>
    </row>
    <row r="38" spans="1:21">
      <c r="A38" t="s">
        <v>101</v>
      </c>
      <c r="B38">
        <v>2018</v>
      </c>
      <c r="C38">
        <f>INDEX('2018 final score'!D$2:D$27,MATCH($A38,'2018 final score'!$C$2:$C$27,0))</f>
        <v>10</v>
      </c>
      <c r="D38">
        <v>209</v>
      </c>
      <c r="E38" s="43">
        <f>INDEX('2018 betting market'!$C$4:$Z$30,MATCH('Database - complete'!$A38,'2018 betting market'!$C$4:$C$30,0),MATCH('Database - complete'!E$1,'2018 betting market'!$C$4:$Z$4,0))</f>
        <v>67</v>
      </c>
      <c r="F38" s="43">
        <f>INDEX('2018 betting market'!$C$4:$Z$30,MATCH('Database - complete'!$A38,'2018 betting market'!$C$4:$C$30,0),MATCH('Database - complete'!F$1,'2018 betting market'!$C$4:$Z$4,0))</f>
        <v>101</v>
      </c>
      <c r="G38" s="43">
        <f>INDEX('2018 betting market'!$C$4:$Z$30,MATCH('Database - complete'!$A38,'2018 betting market'!$C$4:$C$30,0),MATCH('Database - complete'!G$1,'2018 betting market'!$C$4:$Z$4,0))</f>
        <v>140</v>
      </c>
      <c r="H38" s="43">
        <f>INDEX('2018 betting market'!$C$4:$Z$30,MATCH('Database - complete'!$A38,'2018 betting market'!$C$4:$C$30,0),MATCH('Database - complete'!H$1,'2018 betting market'!$C$4:$Z$4,0))</f>
        <v>101</v>
      </c>
      <c r="I38" s="43">
        <f>INDEX('2018 betting market'!$C$4:$Z$30,MATCH('Database - complete'!$A38,'2018 betting market'!$C$4:$C$30,0),MATCH('Database - complete'!I$1,'2018 betting market'!$C$4:$Z$4,0))</f>
        <v>81</v>
      </c>
      <c r="J38" s="43">
        <f>INDEX('2018 betting market'!$C$4:$Z$30,MATCH('Database - complete'!$A38,'2018 betting market'!$C$4:$C$30,0),MATCH('Database - complete'!J$1,'2018 betting market'!$C$4:$Z$4,0))</f>
        <v>101</v>
      </c>
      <c r="K38" s="43">
        <f>INDEX('2018 betting market'!$C$4:$Z$30,MATCH('Database - complete'!$A38,'2018 betting market'!$C$4:$C$30,0),MATCH('Database - complete'!K$1,'2018 betting market'!$C$4:$Z$4,0))</f>
        <v>101</v>
      </c>
      <c r="L38" s="43">
        <f>INDEX('2018 betting market'!$C$4:$Z$30,MATCH('Database - complete'!$A38,'2018 betting market'!$C$4:$C$30,0),MATCH('Database - complete'!L$1,'2018 betting market'!$C$4:$Z$4,0))</f>
        <v>67</v>
      </c>
      <c r="M38" s="43">
        <f>INDEX('2018 betting market'!$C$4:$Z$30,MATCH('Database - complete'!$A38,'2018 betting market'!$C$4:$C$30,0),MATCH('Database - complete'!M$1,'2018 betting market'!$C$4:$Z$4,0))</f>
        <v>51</v>
      </c>
      <c r="N38" s="43">
        <f>INDEX('2018 betting market'!$C$4:$Z$30,MATCH('Database - complete'!$A38,'2018 betting market'!$C$4:$C$30,0),MATCH('Database - complete'!N$1,'2018 betting market'!$C$4:$Z$4,0))</f>
        <v>51</v>
      </c>
      <c r="O38" s="3"/>
      <c r="P38" s="3"/>
      <c r="Q38" s="3"/>
      <c r="R38" s="3"/>
      <c r="S38" s="3"/>
      <c r="T38" s="3"/>
      <c r="U38" s="3"/>
    </row>
    <row r="39" spans="1:21">
      <c r="A39" t="s">
        <v>102</v>
      </c>
      <c r="B39">
        <v>2018</v>
      </c>
      <c r="C39">
        <f>INDEX('2018 final score'!D$2:D$27,MATCH($A39,'2018 final score'!$C$2:$C$27,0))</f>
        <v>11</v>
      </c>
      <c r="D39">
        <v>184</v>
      </c>
      <c r="E39" s="43">
        <f>INDEX('2018 betting market'!$C$4:$Z$30,MATCH('Database - complete'!$A39,'2018 betting market'!$C$4:$C$30,0),MATCH('Database - complete'!E$1,'2018 betting market'!$C$4:$Z$4,0))</f>
        <v>101</v>
      </c>
      <c r="F39" s="43">
        <f>INDEX('2018 betting market'!$C$4:$Z$30,MATCH('Database - complete'!$A39,'2018 betting market'!$C$4:$C$30,0),MATCH('Database - complete'!F$1,'2018 betting market'!$C$4:$Z$4,0))</f>
        <v>501</v>
      </c>
      <c r="G39" s="43">
        <f>INDEX('2018 betting market'!$C$4:$Z$30,MATCH('Database - complete'!$A39,'2018 betting market'!$C$4:$C$30,0),MATCH('Database - complete'!G$1,'2018 betting market'!$C$4:$Z$4,0))</f>
        <v>770</v>
      </c>
      <c r="H39" s="43">
        <f>INDEX('2018 betting market'!$C$4:$Z$30,MATCH('Database - complete'!$A39,'2018 betting market'!$C$4:$C$30,0),MATCH('Database - complete'!H$1,'2018 betting market'!$C$4:$Z$4,0))</f>
        <v>301</v>
      </c>
      <c r="I39" s="43">
        <f>INDEX('2018 betting market'!$C$4:$Z$30,MATCH('Database - complete'!$A39,'2018 betting market'!$C$4:$C$30,0),MATCH('Database - complete'!I$1,'2018 betting market'!$C$4:$Z$4,0))</f>
        <v>251</v>
      </c>
      <c r="J39" s="43">
        <f>INDEX('2018 betting market'!$C$4:$Z$30,MATCH('Database - complete'!$A39,'2018 betting market'!$C$4:$C$30,0),MATCH('Database - complete'!J$1,'2018 betting market'!$C$4:$Z$4,0))</f>
        <v>501</v>
      </c>
      <c r="K39" s="43">
        <f>INDEX('2018 betting market'!$C$4:$Z$30,MATCH('Database - complete'!$A39,'2018 betting market'!$C$4:$C$30,0),MATCH('Database - complete'!K$1,'2018 betting market'!$C$4:$Z$4,0))</f>
        <v>301</v>
      </c>
      <c r="L39" s="43">
        <f>INDEX('2018 betting market'!$C$4:$Z$30,MATCH('Database - complete'!$A39,'2018 betting market'!$C$4:$C$30,0),MATCH('Database - complete'!L$1,'2018 betting market'!$C$4:$Z$4,0))</f>
        <v>201</v>
      </c>
      <c r="M39" s="43">
        <f>INDEX('2018 betting market'!$C$4:$Z$30,MATCH('Database - complete'!$A39,'2018 betting market'!$C$4:$C$30,0),MATCH('Database - complete'!M$1,'2018 betting market'!$C$4:$Z$4,0))</f>
        <v>151</v>
      </c>
      <c r="N39" s="43">
        <f>INDEX('2018 betting market'!$C$4:$Z$30,MATCH('Database - complete'!$A39,'2018 betting market'!$C$4:$C$30,0),MATCH('Database - complete'!N$1,'2018 betting market'!$C$4:$Z$4,0))</f>
        <v>151</v>
      </c>
      <c r="O39" s="3"/>
      <c r="P39" s="3"/>
      <c r="Q39" s="3"/>
      <c r="R39" s="3"/>
      <c r="S39" s="3"/>
      <c r="T39" s="3"/>
      <c r="U39" s="3"/>
    </row>
    <row r="40" spans="1:21">
      <c r="A40" t="s">
        <v>103</v>
      </c>
      <c r="B40">
        <v>2018</v>
      </c>
      <c r="C40">
        <f>INDEX('2018 final score'!D$2:D$27,MATCH($A40,'2018 final score'!$C$2:$C$27,0))</f>
        <v>12</v>
      </c>
      <c r="D40">
        <v>181</v>
      </c>
      <c r="E40" s="43">
        <f>INDEX('2018 betting market'!$C$4:$Z$30,MATCH('Database - complete'!$A40,'2018 betting market'!$C$4:$C$30,0),MATCH('Database - complete'!E$1,'2018 betting market'!$C$4:$Z$4,0))</f>
        <v>41</v>
      </c>
      <c r="F40" s="43">
        <f>INDEX('2018 betting market'!$C$4:$Z$30,MATCH('Database - complete'!$A40,'2018 betting market'!$C$4:$C$30,0),MATCH('Database - complete'!F$1,'2018 betting market'!$C$4:$Z$4,0))</f>
        <v>51</v>
      </c>
      <c r="G40" s="43">
        <f>INDEX('2018 betting market'!$C$4:$Z$30,MATCH('Database - complete'!$A40,'2018 betting market'!$C$4:$C$30,0),MATCH('Database - complete'!G$1,'2018 betting market'!$C$4:$Z$4,0))</f>
        <v>70</v>
      </c>
      <c r="H40" s="43">
        <f>INDEX('2018 betting market'!$C$4:$Z$30,MATCH('Database - complete'!$A40,'2018 betting market'!$C$4:$C$30,0),MATCH('Database - complete'!H$1,'2018 betting market'!$C$4:$Z$4,0))</f>
        <v>41</v>
      </c>
      <c r="I40" s="43">
        <f>INDEX('2018 betting market'!$C$4:$Z$30,MATCH('Database - complete'!$A40,'2018 betting market'!$C$4:$C$30,0),MATCH('Database - complete'!I$1,'2018 betting market'!$C$4:$Z$4,0))</f>
        <v>41</v>
      </c>
      <c r="J40" s="43">
        <f>INDEX('2018 betting market'!$C$4:$Z$30,MATCH('Database - complete'!$A40,'2018 betting market'!$C$4:$C$30,0),MATCH('Database - complete'!J$1,'2018 betting market'!$C$4:$Z$4,0))</f>
        <v>41</v>
      </c>
      <c r="K40" s="43">
        <f>INDEX('2018 betting market'!$C$4:$Z$30,MATCH('Database - complete'!$A40,'2018 betting market'!$C$4:$C$30,0),MATCH('Database - complete'!K$1,'2018 betting market'!$C$4:$Z$4,0))</f>
        <v>34</v>
      </c>
      <c r="L40" s="43">
        <f>INDEX('2018 betting market'!$C$4:$Z$30,MATCH('Database - complete'!$A40,'2018 betting market'!$C$4:$C$30,0),MATCH('Database - complete'!L$1,'2018 betting market'!$C$4:$Z$4,0))</f>
        <v>34</v>
      </c>
      <c r="M40" s="43">
        <f>INDEX('2018 betting market'!$C$4:$Z$30,MATCH('Database - complete'!$A40,'2018 betting market'!$C$4:$C$30,0),MATCH('Database - complete'!M$1,'2018 betting market'!$C$4:$Z$4,0))</f>
        <v>41</v>
      </c>
      <c r="N40" s="43">
        <f>INDEX('2018 betting market'!$C$4:$Z$30,MATCH('Database - complete'!$A40,'2018 betting market'!$C$4:$C$30,0),MATCH('Database - complete'!N$1,'2018 betting market'!$C$4:$Z$4,0))</f>
        <v>41</v>
      </c>
      <c r="O40" s="3"/>
      <c r="P40" s="3"/>
      <c r="Q40" s="3"/>
      <c r="R40" s="3"/>
      <c r="S40" s="3"/>
      <c r="T40" s="3"/>
      <c r="U40" s="3"/>
    </row>
    <row r="41" spans="1:21">
      <c r="A41" t="s">
        <v>104</v>
      </c>
      <c r="B41">
        <v>2018</v>
      </c>
      <c r="C41">
        <f>INDEX('2018 final score'!D$2:D$27,MATCH($A41,'2018 final score'!$C$2:$C$27,0))</f>
        <v>13</v>
      </c>
      <c r="D41">
        <v>173</v>
      </c>
      <c r="E41" s="43">
        <f>INDEX('2018 betting market'!$C$4:$Z$30,MATCH('Database - complete'!$A41,'2018 betting market'!$C$4:$C$30,0),MATCH('Database - complete'!E$1,'2018 betting market'!$C$4:$Z$4,0))</f>
        <v>67</v>
      </c>
      <c r="F41" s="43">
        <f>INDEX('2018 betting market'!$C$4:$Z$30,MATCH('Database - complete'!$A41,'2018 betting market'!$C$4:$C$30,0),MATCH('Database - complete'!F$1,'2018 betting market'!$C$4:$Z$4,0))</f>
        <v>101</v>
      </c>
      <c r="G41" s="43">
        <f>INDEX('2018 betting market'!$C$4:$Z$30,MATCH('Database - complete'!$A41,'2018 betting market'!$C$4:$C$30,0),MATCH('Database - complete'!G$1,'2018 betting market'!$C$4:$Z$4,0))</f>
        <v>65</v>
      </c>
      <c r="H41" s="43">
        <f>INDEX('2018 betting market'!$C$4:$Z$30,MATCH('Database - complete'!$A41,'2018 betting market'!$C$4:$C$30,0),MATCH('Database - complete'!H$1,'2018 betting market'!$C$4:$Z$4,0))</f>
        <v>67</v>
      </c>
      <c r="I41" s="43">
        <f>INDEX('2018 betting market'!$C$4:$Z$30,MATCH('Database - complete'!$A41,'2018 betting market'!$C$4:$C$30,0),MATCH('Database - complete'!I$1,'2018 betting market'!$C$4:$Z$4,0))</f>
        <v>41</v>
      </c>
      <c r="J41" s="43">
        <f>INDEX('2018 betting market'!$C$4:$Z$30,MATCH('Database - complete'!$A41,'2018 betting market'!$C$4:$C$30,0),MATCH('Database - complete'!J$1,'2018 betting market'!$C$4:$Z$4,0))</f>
        <v>51</v>
      </c>
      <c r="K41" s="43">
        <f>INDEX('2018 betting market'!$C$4:$Z$30,MATCH('Database - complete'!$A41,'2018 betting market'!$C$4:$C$30,0),MATCH('Database - complete'!K$1,'2018 betting market'!$C$4:$Z$4,0))</f>
        <v>51</v>
      </c>
      <c r="L41" s="43">
        <f>INDEX('2018 betting market'!$C$4:$Z$30,MATCH('Database - complete'!$A41,'2018 betting market'!$C$4:$C$30,0),MATCH('Database - complete'!L$1,'2018 betting market'!$C$4:$Z$4,0))</f>
        <v>51</v>
      </c>
      <c r="M41" s="43">
        <f>INDEX('2018 betting market'!$C$4:$Z$30,MATCH('Database - complete'!$A41,'2018 betting market'!$C$4:$C$30,0),MATCH('Database - complete'!M$1,'2018 betting market'!$C$4:$Z$4,0))</f>
        <v>51</v>
      </c>
      <c r="N41" s="43">
        <f>INDEX('2018 betting market'!$C$4:$Z$30,MATCH('Database - complete'!$A41,'2018 betting market'!$C$4:$C$30,0),MATCH('Database - complete'!N$1,'2018 betting market'!$C$4:$Z$4,0))</f>
        <v>51</v>
      </c>
      <c r="O41" s="3"/>
      <c r="P41" s="3"/>
      <c r="Q41" s="3"/>
      <c r="R41" s="3"/>
      <c r="S41" s="3"/>
      <c r="T41" s="3"/>
      <c r="U41" s="3"/>
    </row>
    <row r="42" spans="1:21">
      <c r="A42" t="s">
        <v>105</v>
      </c>
      <c r="B42">
        <v>2018</v>
      </c>
      <c r="C42">
        <f>INDEX('2018 final score'!D$2:D$27,MATCH($A42,'2018 final score'!$C$2:$C$27,0))</f>
        <v>14</v>
      </c>
      <c r="D42">
        <v>166</v>
      </c>
      <c r="E42" s="43">
        <f>INDEX('2018 betting market'!$C$4:$Z$30,MATCH('Database - complete'!$A42,'2018 betting market'!$C$4:$C$30,0),MATCH('Database - complete'!E$1,'2018 betting market'!$C$4:$Z$4,0))</f>
        <v>67</v>
      </c>
      <c r="F42" s="43">
        <f>INDEX('2018 betting market'!$C$4:$Z$30,MATCH('Database - complete'!$A42,'2018 betting market'!$C$4:$C$30,0),MATCH('Database - complete'!F$1,'2018 betting market'!$C$4:$Z$4,0))</f>
        <v>201</v>
      </c>
      <c r="G42" s="43">
        <f>INDEX('2018 betting market'!$C$4:$Z$30,MATCH('Database - complete'!$A42,'2018 betting market'!$C$4:$C$30,0),MATCH('Database - complete'!G$1,'2018 betting market'!$C$4:$Z$4,0))</f>
        <v>230</v>
      </c>
      <c r="H42" s="43">
        <f>INDEX('2018 betting market'!$C$4:$Z$30,MATCH('Database - complete'!$A42,'2018 betting market'!$C$4:$C$30,0),MATCH('Database - complete'!H$1,'2018 betting market'!$C$4:$Z$4,0))</f>
        <v>67</v>
      </c>
      <c r="I42" s="43">
        <f>INDEX('2018 betting market'!$C$4:$Z$30,MATCH('Database - complete'!$A42,'2018 betting market'!$C$4:$C$30,0),MATCH('Database - complete'!I$1,'2018 betting market'!$C$4:$Z$4,0))</f>
        <v>101</v>
      </c>
      <c r="J42" s="43">
        <f>INDEX('2018 betting market'!$C$4:$Z$30,MATCH('Database - complete'!$A42,'2018 betting market'!$C$4:$C$30,0),MATCH('Database - complete'!J$1,'2018 betting market'!$C$4:$Z$4,0))</f>
        <v>151</v>
      </c>
      <c r="K42" s="43">
        <f>INDEX('2018 betting market'!$C$4:$Z$30,MATCH('Database - complete'!$A42,'2018 betting market'!$C$4:$C$30,0),MATCH('Database - complete'!K$1,'2018 betting market'!$C$4:$Z$4,0))</f>
        <v>67</v>
      </c>
      <c r="L42" s="43">
        <f>INDEX('2018 betting market'!$C$4:$Z$30,MATCH('Database - complete'!$A42,'2018 betting market'!$C$4:$C$30,0),MATCH('Database - complete'!L$1,'2018 betting market'!$C$4:$Z$4,0))</f>
        <v>101</v>
      </c>
      <c r="M42" s="43">
        <f>INDEX('2018 betting market'!$C$4:$Z$30,MATCH('Database - complete'!$A42,'2018 betting market'!$C$4:$C$30,0),MATCH('Database - complete'!M$1,'2018 betting market'!$C$4:$Z$4,0))</f>
        <v>67</v>
      </c>
      <c r="N42" s="43">
        <f>INDEX('2018 betting market'!$C$4:$Z$30,MATCH('Database - complete'!$A42,'2018 betting market'!$C$4:$C$30,0),MATCH('Database - complete'!N$1,'2018 betting market'!$C$4:$Z$4,0))</f>
        <v>86</v>
      </c>
      <c r="O42" s="3"/>
      <c r="P42" s="3"/>
      <c r="Q42" s="3"/>
      <c r="R42" s="3"/>
      <c r="S42" s="3"/>
      <c r="T42" s="3"/>
      <c r="U42" s="3"/>
    </row>
    <row r="43" spans="1:21">
      <c r="A43" t="s">
        <v>106</v>
      </c>
      <c r="B43">
        <v>2018</v>
      </c>
      <c r="C43">
        <f>INDEX('2018 final score'!D$2:D$27,MATCH($A43,'2018 final score'!$C$2:$C$27,0))</f>
        <v>15</v>
      </c>
      <c r="D43">
        <v>144</v>
      </c>
      <c r="E43" s="43">
        <f>INDEX('2018 betting market'!$C$4:$Z$30,MATCH('Database - complete'!$A43,'2018 betting market'!$C$4:$C$30,0),MATCH('Database - complete'!E$1,'2018 betting market'!$C$4:$Z$4,0))</f>
        <v>67</v>
      </c>
      <c r="F43" s="43">
        <f>INDEX('2018 betting market'!$C$4:$Z$30,MATCH('Database - complete'!$A43,'2018 betting market'!$C$4:$C$30,0),MATCH('Database - complete'!F$1,'2018 betting market'!$C$4:$Z$4,0))</f>
        <v>81</v>
      </c>
      <c r="G43" s="43">
        <f>INDEX('2018 betting market'!$C$4:$Z$30,MATCH('Database - complete'!$A43,'2018 betting market'!$C$4:$C$30,0),MATCH('Database - complete'!G$1,'2018 betting market'!$C$4:$Z$4,0))</f>
        <v>100</v>
      </c>
      <c r="H43" s="43">
        <f>INDEX('2018 betting market'!$C$4:$Z$30,MATCH('Database - complete'!$A43,'2018 betting market'!$C$4:$C$30,0),MATCH('Database - complete'!H$1,'2018 betting market'!$C$4:$Z$4,0))</f>
        <v>41</v>
      </c>
      <c r="I43" s="43">
        <f>INDEX('2018 betting market'!$C$4:$Z$30,MATCH('Database - complete'!$A43,'2018 betting market'!$C$4:$C$30,0),MATCH('Database - complete'!I$1,'2018 betting market'!$C$4:$Z$4,0))</f>
        <v>51</v>
      </c>
      <c r="J43" s="43">
        <f>INDEX('2018 betting market'!$C$4:$Z$30,MATCH('Database - complete'!$A43,'2018 betting market'!$C$4:$C$30,0),MATCH('Database - complete'!J$1,'2018 betting market'!$C$4:$Z$4,0))</f>
        <v>81</v>
      </c>
      <c r="K43" s="43">
        <f>INDEX('2018 betting market'!$C$4:$Z$30,MATCH('Database - complete'!$A43,'2018 betting market'!$C$4:$C$30,0),MATCH('Database - complete'!K$1,'2018 betting market'!$C$4:$Z$4,0))</f>
        <v>67</v>
      </c>
      <c r="L43" s="43">
        <f>INDEX('2018 betting market'!$C$4:$Z$30,MATCH('Database - complete'!$A43,'2018 betting market'!$C$4:$C$30,0),MATCH('Database - complete'!L$1,'2018 betting market'!$C$4:$Z$4,0))</f>
        <v>51</v>
      </c>
      <c r="M43" s="43">
        <f>INDEX('2018 betting market'!$C$4:$Z$30,MATCH('Database - complete'!$A43,'2018 betting market'!$C$4:$C$30,0),MATCH('Database - complete'!M$1,'2018 betting market'!$C$4:$Z$4,0))</f>
        <v>41</v>
      </c>
      <c r="N43" s="43">
        <f>INDEX('2018 betting market'!$C$4:$Z$30,MATCH('Database - complete'!$A43,'2018 betting market'!$C$4:$C$30,0),MATCH('Database - complete'!N$1,'2018 betting market'!$C$4:$Z$4,0))</f>
        <v>41</v>
      </c>
      <c r="O43" s="3"/>
      <c r="P43" s="3"/>
      <c r="Q43" s="3"/>
      <c r="R43" s="3"/>
      <c r="S43" s="3"/>
      <c r="T43" s="3"/>
      <c r="U43" s="3"/>
    </row>
    <row r="44" spans="1:21">
      <c r="A44" t="s">
        <v>107</v>
      </c>
      <c r="B44">
        <v>2018</v>
      </c>
      <c r="C44">
        <f>INDEX('2018 final score'!D$2:D$27,MATCH($A44,'2018 final score'!$C$2:$C$27,0))</f>
        <v>16</v>
      </c>
      <c r="D44">
        <v>136</v>
      </c>
      <c r="E44" s="43">
        <f>INDEX('2018 betting market'!$C$4:$Z$30,MATCH('Database - complete'!$A44,'2018 betting market'!$C$4:$C$30,0),MATCH('Database - complete'!E$1,'2018 betting market'!$C$4:$Z$4,0))</f>
        <v>15</v>
      </c>
      <c r="F44" s="43">
        <f>INDEX('2018 betting market'!$C$4:$Z$30,MATCH('Database - complete'!$A44,'2018 betting market'!$C$4:$C$30,0),MATCH('Database - complete'!F$1,'2018 betting market'!$C$4:$Z$4,0))</f>
        <v>17</v>
      </c>
      <c r="G44" s="43">
        <f>INDEX('2018 betting market'!$C$4:$Z$30,MATCH('Database - complete'!$A44,'2018 betting market'!$C$4:$C$30,0),MATCH('Database - complete'!G$1,'2018 betting market'!$C$4:$Z$4,0))</f>
        <v>19</v>
      </c>
      <c r="H44" s="43">
        <f>INDEX('2018 betting market'!$C$4:$Z$30,MATCH('Database - complete'!$A44,'2018 betting market'!$C$4:$C$30,0),MATCH('Database - complete'!H$1,'2018 betting market'!$C$4:$Z$4,0))</f>
        <v>15</v>
      </c>
      <c r="I44" s="43">
        <f>INDEX('2018 betting market'!$C$4:$Z$30,MATCH('Database - complete'!$A44,'2018 betting market'!$C$4:$C$30,0),MATCH('Database - complete'!I$1,'2018 betting market'!$C$4:$Z$4,0))</f>
        <v>15</v>
      </c>
      <c r="J44" s="43">
        <f>INDEX('2018 betting market'!$C$4:$Z$30,MATCH('Database - complete'!$A44,'2018 betting market'!$C$4:$C$30,0),MATCH('Database - complete'!J$1,'2018 betting market'!$C$4:$Z$4,0))</f>
        <v>13</v>
      </c>
      <c r="K44" s="43">
        <f>INDEX('2018 betting market'!$C$4:$Z$30,MATCH('Database - complete'!$A44,'2018 betting market'!$C$4:$C$30,0),MATCH('Database - complete'!K$1,'2018 betting market'!$C$4:$Z$4,0))</f>
        <v>17</v>
      </c>
      <c r="L44" s="43">
        <f>INDEX('2018 betting market'!$C$4:$Z$30,MATCH('Database - complete'!$A44,'2018 betting market'!$C$4:$C$30,0),MATCH('Database - complete'!L$1,'2018 betting market'!$C$4:$Z$4,0))</f>
        <v>12</v>
      </c>
      <c r="M44" s="43">
        <f>INDEX('2018 betting market'!$C$4:$Z$30,MATCH('Database - complete'!$A44,'2018 betting market'!$C$4:$C$30,0),MATCH('Database - complete'!M$1,'2018 betting market'!$C$4:$Z$4,0))</f>
        <v>15</v>
      </c>
      <c r="N44" s="43">
        <f>INDEX('2018 betting market'!$C$4:$Z$30,MATCH('Database - complete'!$A44,'2018 betting market'!$C$4:$C$30,0),MATCH('Database - complete'!N$1,'2018 betting market'!$C$4:$Z$4,0))</f>
        <v>18</v>
      </c>
      <c r="O44" s="3"/>
      <c r="P44" s="3"/>
      <c r="Q44" s="3"/>
      <c r="R44" s="3"/>
      <c r="S44" s="3"/>
      <c r="T44" s="3"/>
      <c r="U44" s="3"/>
    </row>
    <row r="45" spans="1:21">
      <c r="A45" t="s">
        <v>108</v>
      </c>
      <c r="B45">
        <v>2018</v>
      </c>
      <c r="C45">
        <f>INDEX('2018 final score'!D$2:D$27,MATCH($A45,'2018 final score'!$C$2:$C$27,0))</f>
        <v>17</v>
      </c>
      <c r="D45">
        <v>130</v>
      </c>
      <c r="E45" s="43">
        <f>INDEX('2018 betting market'!$C$4:$Z$30,MATCH('Database - complete'!$A45,'2018 betting market'!$C$4:$C$30,0),MATCH('Database - complete'!E$1,'2018 betting market'!$C$4:$Z$4,0))</f>
        <v>101</v>
      </c>
      <c r="F45" s="43">
        <f>INDEX('2018 betting market'!$C$4:$Z$30,MATCH('Database - complete'!$A45,'2018 betting market'!$C$4:$C$30,0),MATCH('Database - complete'!F$1,'2018 betting market'!$C$4:$Z$4,0))</f>
        <v>401</v>
      </c>
      <c r="G45" s="43">
        <f>INDEX('2018 betting market'!$C$4:$Z$30,MATCH('Database - complete'!$A45,'2018 betting market'!$C$4:$C$30,0),MATCH('Database - complete'!G$1,'2018 betting market'!$C$4:$Z$4,0))</f>
        <v>830</v>
      </c>
      <c r="H45" s="43">
        <f>INDEX('2018 betting market'!$C$4:$Z$30,MATCH('Database - complete'!$A45,'2018 betting market'!$C$4:$C$30,0),MATCH('Database - complete'!H$1,'2018 betting market'!$C$4:$Z$4,0))</f>
        <v>101</v>
      </c>
      <c r="I45" s="43">
        <f>INDEX('2018 betting market'!$C$4:$Z$30,MATCH('Database - complete'!$A45,'2018 betting market'!$C$4:$C$30,0),MATCH('Database - complete'!I$1,'2018 betting market'!$C$4:$Z$4,0))</f>
        <v>251</v>
      </c>
      <c r="J45" s="43">
        <f>INDEX('2018 betting market'!$C$4:$Z$30,MATCH('Database - complete'!$A45,'2018 betting market'!$C$4:$C$30,0),MATCH('Database - complete'!J$1,'2018 betting market'!$C$4:$Z$4,0))</f>
        <v>501</v>
      </c>
      <c r="K45" s="43">
        <f>INDEX('2018 betting market'!$C$4:$Z$30,MATCH('Database - complete'!$A45,'2018 betting market'!$C$4:$C$30,0),MATCH('Database - complete'!K$1,'2018 betting market'!$C$4:$Z$4,0))</f>
        <v>201</v>
      </c>
      <c r="L45" s="43">
        <f>INDEX('2018 betting market'!$C$4:$Z$30,MATCH('Database - complete'!$A45,'2018 betting market'!$C$4:$C$30,0),MATCH('Database - complete'!L$1,'2018 betting market'!$C$4:$Z$4,0))</f>
        <v>201</v>
      </c>
      <c r="M45" s="43">
        <f>INDEX('2018 betting market'!$C$4:$Z$30,MATCH('Database - complete'!$A45,'2018 betting market'!$C$4:$C$30,0),MATCH('Database - complete'!M$1,'2018 betting market'!$C$4:$Z$4,0))</f>
        <v>126</v>
      </c>
      <c r="N45" s="43">
        <f>INDEX('2018 betting market'!$C$4:$Z$30,MATCH('Database - complete'!$A45,'2018 betting market'!$C$4:$C$30,0),MATCH('Database - complete'!N$1,'2018 betting market'!$C$4:$Z$4,0))</f>
        <v>101</v>
      </c>
      <c r="O45" s="3"/>
      <c r="P45" s="3"/>
      <c r="Q45" s="3"/>
      <c r="R45" s="3"/>
      <c r="S45" s="3"/>
      <c r="T45" s="3"/>
      <c r="U45" s="3"/>
    </row>
    <row r="46" spans="1:21">
      <c r="A46" t="s">
        <v>109</v>
      </c>
      <c r="B46">
        <v>2018</v>
      </c>
      <c r="C46">
        <f>INDEX('2018 final score'!D$2:D$27,MATCH($A46,'2018 final score'!$C$2:$C$27,0))</f>
        <v>18</v>
      </c>
      <c r="D46">
        <v>121</v>
      </c>
      <c r="E46" s="43">
        <f>INDEX('2018 betting market'!$C$4:$Z$30,MATCH('Database - complete'!$A46,'2018 betting market'!$C$4:$C$30,0),MATCH('Database - complete'!E$1,'2018 betting market'!$C$4:$Z$4,0))</f>
        <v>101</v>
      </c>
      <c r="F46" s="43">
        <f>INDEX('2018 betting market'!$C$4:$Z$30,MATCH('Database - complete'!$A46,'2018 betting market'!$C$4:$C$30,0),MATCH('Database - complete'!F$1,'2018 betting market'!$C$4:$Z$4,0))</f>
        <v>201</v>
      </c>
      <c r="G46" s="43">
        <f>INDEX('2018 betting market'!$C$4:$Z$30,MATCH('Database - complete'!$A46,'2018 betting market'!$C$4:$C$30,0),MATCH('Database - complete'!G$1,'2018 betting market'!$C$4:$Z$4,0))</f>
        <v>190</v>
      </c>
      <c r="H46" s="43">
        <f>INDEX('2018 betting market'!$C$4:$Z$30,MATCH('Database - complete'!$A46,'2018 betting market'!$C$4:$C$30,0),MATCH('Database - complete'!H$1,'2018 betting market'!$C$4:$Z$4,0))</f>
        <v>151</v>
      </c>
      <c r="I46" s="43">
        <f>INDEX('2018 betting market'!$C$4:$Z$30,MATCH('Database - complete'!$A46,'2018 betting market'!$C$4:$C$30,0),MATCH('Database - complete'!I$1,'2018 betting market'!$C$4:$Z$4,0))</f>
        <v>101</v>
      </c>
      <c r="J46" s="43">
        <f>INDEX('2018 betting market'!$C$4:$Z$30,MATCH('Database - complete'!$A46,'2018 betting market'!$C$4:$C$30,0),MATCH('Database - complete'!J$1,'2018 betting market'!$C$4:$Z$4,0))</f>
        <v>151</v>
      </c>
      <c r="K46" s="43">
        <f>INDEX('2018 betting market'!$C$4:$Z$30,MATCH('Database - complete'!$A46,'2018 betting market'!$C$4:$C$30,0),MATCH('Database - complete'!K$1,'2018 betting market'!$C$4:$Z$4,0))</f>
        <v>201</v>
      </c>
      <c r="L46" s="43">
        <f>INDEX('2018 betting market'!$C$4:$Z$30,MATCH('Database - complete'!$A46,'2018 betting market'!$C$4:$C$30,0),MATCH('Database - complete'!L$1,'2018 betting market'!$C$4:$Z$4,0))</f>
        <v>126</v>
      </c>
      <c r="M46" s="43">
        <f>INDEX('2018 betting market'!$C$4:$Z$30,MATCH('Database - complete'!$A46,'2018 betting market'!$C$4:$C$30,0),MATCH('Database - complete'!M$1,'2018 betting market'!$C$4:$Z$4,0))</f>
        <v>101</v>
      </c>
      <c r="N46" s="43">
        <f>INDEX('2018 betting market'!$C$4:$Z$30,MATCH('Database - complete'!$A46,'2018 betting market'!$C$4:$C$30,0),MATCH('Database - complete'!N$1,'2018 betting market'!$C$4:$Z$4,0))</f>
        <v>76</v>
      </c>
      <c r="O46" s="3"/>
      <c r="P46" s="3"/>
      <c r="Q46" s="3"/>
      <c r="R46" s="3"/>
      <c r="S46" s="3"/>
      <c r="T46" s="3"/>
      <c r="U46" s="3"/>
    </row>
    <row r="47" spans="1:21">
      <c r="A47" t="s">
        <v>110</v>
      </c>
      <c r="B47">
        <v>2018</v>
      </c>
      <c r="C47">
        <f>INDEX('2018 final score'!D$2:D$27,MATCH($A47,'2018 final score'!$C$2:$C$27,0))</f>
        <v>19</v>
      </c>
      <c r="D47">
        <v>113</v>
      </c>
      <c r="E47" s="43">
        <f>INDEX('2018 betting market'!$C$4:$Z$30,MATCH('Database - complete'!$A47,'2018 betting market'!$C$4:$C$30,0),MATCH('Database - complete'!E$1,'2018 betting market'!$C$4:$Z$4,0))</f>
        <v>101</v>
      </c>
      <c r="F47" s="43">
        <f>INDEX('2018 betting market'!$C$4:$Z$30,MATCH('Database - complete'!$A47,'2018 betting market'!$C$4:$C$30,0),MATCH('Database - complete'!F$1,'2018 betting market'!$C$4:$Z$4,0))</f>
        <v>1001</v>
      </c>
      <c r="G47" s="43">
        <f>INDEX('2018 betting market'!$C$4:$Z$30,MATCH('Database - complete'!$A47,'2018 betting market'!$C$4:$C$30,0),MATCH('Database - complete'!G$1,'2018 betting market'!$C$4:$Z$4,0))</f>
        <v>1000</v>
      </c>
      <c r="H47" s="43">
        <f>INDEX('2018 betting market'!$C$4:$Z$30,MATCH('Database - complete'!$A47,'2018 betting market'!$C$4:$C$30,0),MATCH('Database - complete'!H$1,'2018 betting market'!$C$4:$Z$4,0))</f>
        <v>501</v>
      </c>
      <c r="I47" s="43">
        <f>INDEX('2018 betting market'!$C$4:$Z$30,MATCH('Database - complete'!$A47,'2018 betting market'!$C$4:$C$30,0),MATCH('Database - complete'!I$1,'2018 betting market'!$C$4:$Z$4,0))</f>
        <v>251</v>
      </c>
      <c r="J47" s="43">
        <f>INDEX('2018 betting market'!$C$4:$Z$30,MATCH('Database - complete'!$A47,'2018 betting market'!$C$4:$C$30,0),MATCH('Database - complete'!J$1,'2018 betting market'!$C$4:$Z$4,0))</f>
        <v>501</v>
      </c>
      <c r="K47" s="43">
        <f>INDEX('2018 betting market'!$C$4:$Z$30,MATCH('Database - complete'!$A47,'2018 betting market'!$C$4:$C$30,0),MATCH('Database - complete'!K$1,'2018 betting market'!$C$4:$Z$4,0))</f>
        <v>301</v>
      </c>
      <c r="L47" s="43">
        <f>INDEX('2018 betting market'!$C$4:$Z$30,MATCH('Database - complete'!$A47,'2018 betting market'!$C$4:$C$30,0),MATCH('Database - complete'!L$1,'2018 betting market'!$C$4:$Z$4,0))</f>
        <v>151</v>
      </c>
      <c r="M47" s="43">
        <f>INDEX('2018 betting market'!$C$4:$Z$30,MATCH('Database - complete'!$A47,'2018 betting market'!$C$4:$C$30,0),MATCH('Database - complete'!M$1,'2018 betting market'!$C$4:$Z$4,0))</f>
        <v>301</v>
      </c>
      <c r="N47" s="43">
        <f>INDEX('2018 betting market'!$C$4:$Z$30,MATCH('Database - complete'!$A47,'2018 betting market'!$C$4:$C$30,0),MATCH('Database - complete'!N$1,'2018 betting market'!$C$4:$Z$4,0))</f>
        <v>201</v>
      </c>
      <c r="O47" s="3"/>
      <c r="P47" s="3"/>
      <c r="Q47" s="3"/>
      <c r="R47" s="3"/>
      <c r="S47" s="3"/>
      <c r="T47" s="3"/>
      <c r="U47" s="3"/>
    </row>
    <row r="48" spans="1:21">
      <c r="A48" t="s">
        <v>111</v>
      </c>
      <c r="B48">
        <v>2018</v>
      </c>
      <c r="C48">
        <f>INDEX('2018 final score'!D$2:D$27,MATCH($A48,'2018 final score'!$C$2:$C$27,0))</f>
        <v>20</v>
      </c>
      <c r="D48">
        <v>99</v>
      </c>
      <c r="E48" s="43">
        <f>INDEX('2018 betting market'!$C$4:$Z$30,MATCH('Database - complete'!$A48,'2018 betting market'!$C$4:$C$30,0),MATCH('Database - complete'!E$1,'2018 betting market'!$C$4:$Z$4,0))</f>
        <v>67</v>
      </c>
      <c r="F48" s="43">
        <f>INDEX('2018 betting market'!$C$4:$Z$30,MATCH('Database - complete'!$A48,'2018 betting market'!$C$4:$C$30,0),MATCH('Database - complete'!F$1,'2018 betting market'!$C$4:$Z$4,0))</f>
        <v>101</v>
      </c>
      <c r="G48" s="43">
        <f>INDEX('2018 betting market'!$C$4:$Z$30,MATCH('Database - complete'!$A48,'2018 betting market'!$C$4:$C$30,0),MATCH('Database - complete'!G$1,'2018 betting market'!$C$4:$Z$4,0))</f>
        <v>120</v>
      </c>
      <c r="H48" s="43">
        <f>INDEX('2018 betting market'!$C$4:$Z$30,MATCH('Database - complete'!$A48,'2018 betting market'!$C$4:$C$30,0),MATCH('Database - complete'!H$1,'2018 betting market'!$C$4:$Z$4,0))</f>
        <v>51</v>
      </c>
      <c r="I48" s="43">
        <f>INDEX('2018 betting market'!$C$4:$Z$30,MATCH('Database - complete'!$A48,'2018 betting market'!$C$4:$C$30,0),MATCH('Database - complete'!I$1,'2018 betting market'!$C$4:$Z$4,0))</f>
        <v>51</v>
      </c>
      <c r="J48" s="43">
        <f>INDEX('2018 betting market'!$C$4:$Z$30,MATCH('Database - complete'!$A48,'2018 betting market'!$C$4:$C$30,0),MATCH('Database - complete'!J$1,'2018 betting market'!$C$4:$Z$4,0))</f>
        <v>67</v>
      </c>
      <c r="K48" s="43">
        <f>INDEX('2018 betting market'!$C$4:$Z$30,MATCH('Database - complete'!$A48,'2018 betting market'!$C$4:$C$30,0),MATCH('Database - complete'!K$1,'2018 betting market'!$C$4:$Z$4,0))</f>
        <v>101</v>
      </c>
      <c r="L48" s="43">
        <f>INDEX('2018 betting market'!$C$4:$Z$30,MATCH('Database - complete'!$A48,'2018 betting market'!$C$4:$C$30,0),MATCH('Database - complete'!L$1,'2018 betting market'!$C$4:$Z$4,0))</f>
        <v>29</v>
      </c>
      <c r="M48" s="43">
        <f>INDEX('2018 betting market'!$C$4:$Z$30,MATCH('Database - complete'!$A48,'2018 betting market'!$C$4:$C$30,0),MATCH('Database - complete'!M$1,'2018 betting market'!$C$4:$Z$4,0))</f>
        <v>51</v>
      </c>
      <c r="N48" s="43">
        <f>INDEX('2018 betting market'!$C$4:$Z$30,MATCH('Database - complete'!$A48,'2018 betting market'!$C$4:$C$30,0),MATCH('Database - complete'!N$1,'2018 betting market'!$C$4:$Z$4,0))</f>
        <v>61</v>
      </c>
      <c r="O48" s="3"/>
      <c r="P48" s="3"/>
      <c r="Q48" s="3"/>
      <c r="R48" s="3"/>
      <c r="S48" s="3"/>
      <c r="T48" s="3"/>
      <c r="U48" s="3"/>
    </row>
    <row r="49" spans="1:24">
      <c r="A49" t="s">
        <v>112</v>
      </c>
      <c r="B49">
        <v>2018</v>
      </c>
      <c r="C49">
        <f>INDEX('2018 final score'!D$2:D$27,MATCH($A49,'2018 final score'!$C$2:$C$27,0))</f>
        <v>21</v>
      </c>
      <c r="D49">
        <v>93</v>
      </c>
      <c r="E49" s="43">
        <f>INDEX('2018 betting market'!$C$4:$Z$30,MATCH('Database - complete'!$A49,'2018 betting market'!$C$4:$C$30,0),MATCH('Database - complete'!E$1,'2018 betting market'!$C$4:$Z$4,0))</f>
        <v>101</v>
      </c>
      <c r="F49" s="43">
        <f>INDEX('2018 betting market'!$C$4:$Z$30,MATCH('Database - complete'!$A49,'2018 betting market'!$C$4:$C$30,0),MATCH('Database - complete'!F$1,'2018 betting market'!$C$4:$Z$4,0))</f>
        <v>176</v>
      </c>
      <c r="G49" s="43">
        <f>INDEX('2018 betting market'!$C$4:$Z$30,MATCH('Database - complete'!$A49,'2018 betting market'!$C$4:$C$30,0),MATCH('Database - complete'!G$1,'2018 betting market'!$C$4:$Z$4,0))</f>
        <v>300</v>
      </c>
      <c r="H49" s="43">
        <f>INDEX('2018 betting market'!$C$4:$Z$30,MATCH('Database - complete'!$A49,'2018 betting market'!$C$4:$C$30,0),MATCH('Database - complete'!H$1,'2018 betting market'!$C$4:$Z$4,0))</f>
        <v>101</v>
      </c>
      <c r="I49" s="43">
        <f>INDEX('2018 betting market'!$C$4:$Z$30,MATCH('Database - complete'!$A49,'2018 betting market'!$C$4:$C$30,0),MATCH('Database - complete'!I$1,'2018 betting market'!$C$4:$Z$4,0))</f>
        <v>101</v>
      </c>
      <c r="J49" s="43">
        <f>INDEX('2018 betting market'!$C$4:$Z$30,MATCH('Database - complete'!$A49,'2018 betting market'!$C$4:$C$30,0),MATCH('Database - complete'!J$1,'2018 betting market'!$C$4:$Z$4,0))</f>
        <v>151</v>
      </c>
      <c r="K49" s="43">
        <f>INDEX('2018 betting market'!$C$4:$Z$30,MATCH('Database - complete'!$A49,'2018 betting market'!$C$4:$C$30,0),MATCH('Database - complete'!K$1,'2018 betting market'!$C$4:$Z$4,0))</f>
        <v>101</v>
      </c>
      <c r="L49" s="43">
        <f>INDEX('2018 betting market'!$C$4:$Z$30,MATCH('Database - complete'!$A49,'2018 betting market'!$C$4:$C$30,0),MATCH('Database - complete'!L$1,'2018 betting market'!$C$4:$Z$4,0))</f>
        <v>101</v>
      </c>
      <c r="M49" s="43">
        <f>INDEX('2018 betting market'!$C$4:$Z$30,MATCH('Database - complete'!$A49,'2018 betting market'!$C$4:$C$30,0),MATCH('Database - complete'!M$1,'2018 betting market'!$C$4:$Z$4,0))</f>
        <v>81</v>
      </c>
      <c r="N49" s="43">
        <f>INDEX('2018 betting market'!$C$4:$Z$30,MATCH('Database - complete'!$A49,'2018 betting market'!$C$4:$C$30,0),MATCH('Database - complete'!N$1,'2018 betting market'!$C$4:$Z$4,0))</f>
        <v>76</v>
      </c>
      <c r="O49" s="3"/>
      <c r="P49" s="3"/>
      <c r="Q49" s="3"/>
      <c r="R49" s="3"/>
      <c r="S49" s="3"/>
      <c r="T49" s="3"/>
      <c r="U49" s="3"/>
    </row>
    <row r="50" spans="1:24">
      <c r="A50" t="s">
        <v>113</v>
      </c>
      <c r="B50">
        <v>2018</v>
      </c>
      <c r="C50">
        <f>INDEX('2018 final score'!D$2:D$27,MATCH($A50,'2018 final score'!$C$2:$C$27,0))</f>
        <v>22</v>
      </c>
      <c r="D50">
        <v>64</v>
      </c>
      <c r="E50" s="43">
        <f>INDEX('2018 betting market'!$C$4:$Z$30,MATCH('Database - complete'!$A50,'2018 betting market'!$C$4:$C$30,0),MATCH('Database - complete'!E$1,'2018 betting market'!$C$4:$Z$4,0))</f>
        <v>101</v>
      </c>
      <c r="F50" s="43">
        <f>INDEX('2018 betting market'!$C$4:$Z$30,MATCH('Database - complete'!$A50,'2018 betting market'!$C$4:$C$30,0),MATCH('Database - complete'!F$1,'2018 betting market'!$C$4:$Z$4,0))</f>
        <v>1001</v>
      </c>
      <c r="G50" s="43">
        <f>INDEX('2018 betting market'!$C$4:$Z$30,MATCH('Database - complete'!$A50,'2018 betting market'!$C$4:$C$30,0),MATCH('Database - complete'!G$1,'2018 betting market'!$C$4:$Z$4,0))</f>
        <v>850</v>
      </c>
      <c r="H50" s="43">
        <f>INDEX('2018 betting market'!$C$4:$Z$30,MATCH('Database - complete'!$A50,'2018 betting market'!$C$4:$C$30,0),MATCH('Database - complete'!H$1,'2018 betting market'!$C$4:$Z$4,0))</f>
        <v>301</v>
      </c>
      <c r="I50" s="43">
        <f>INDEX('2018 betting market'!$C$4:$Z$30,MATCH('Database - complete'!$A50,'2018 betting market'!$C$4:$C$30,0),MATCH('Database - complete'!I$1,'2018 betting market'!$C$4:$Z$4,0))</f>
        <v>251</v>
      </c>
      <c r="J50" s="43">
        <f>INDEX('2018 betting market'!$C$4:$Z$30,MATCH('Database - complete'!$A50,'2018 betting market'!$C$4:$C$30,0),MATCH('Database - complete'!J$1,'2018 betting market'!$C$4:$Z$4,0))</f>
        <v>501</v>
      </c>
      <c r="K50" s="43">
        <f>INDEX('2018 betting market'!$C$4:$Z$30,MATCH('Database - complete'!$A50,'2018 betting market'!$C$4:$C$30,0),MATCH('Database - complete'!K$1,'2018 betting market'!$C$4:$Z$4,0))</f>
        <v>301</v>
      </c>
      <c r="L50" s="43">
        <f>INDEX('2018 betting market'!$C$4:$Z$30,MATCH('Database - complete'!$A50,'2018 betting market'!$C$4:$C$30,0),MATCH('Database - complete'!L$1,'2018 betting market'!$C$4:$Z$4,0))</f>
        <v>301</v>
      </c>
      <c r="M50" s="43">
        <f>INDEX('2018 betting market'!$C$4:$Z$30,MATCH('Database - complete'!$A50,'2018 betting market'!$C$4:$C$30,0),MATCH('Database - complete'!M$1,'2018 betting market'!$C$4:$Z$4,0))</f>
        <v>301</v>
      </c>
      <c r="N50" s="43">
        <f>INDEX('2018 betting market'!$C$4:$Z$30,MATCH('Database - complete'!$A50,'2018 betting market'!$C$4:$C$30,0),MATCH('Database - complete'!N$1,'2018 betting market'!$C$4:$Z$4,0))</f>
        <v>201</v>
      </c>
      <c r="O50" s="3"/>
      <c r="P50" s="3"/>
      <c r="Q50" s="3"/>
      <c r="R50" s="3"/>
      <c r="S50" s="3"/>
      <c r="T50" s="3"/>
      <c r="U50" s="3"/>
    </row>
    <row r="51" spans="1:24">
      <c r="A51" t="s">
        <v>114</v>
      </c>
      <c r="B51">
        <v>2018</v>
      </c>
      <c r="C51">
        <f>INDEX('2018 final score'!D$2:D$27,MATCH($A51,'2018 final score'!$C$2:$C$27,0))</f>
        <v>23</v>
      </c>
      <c r="D51">
        <v>61</v>
      </c>
      <c r="E51" s="43">
        <f>INDEX('2018 betting market'!$C$4:$Z$30,MATCH('Database - complete'!$A51,'2018 betting market'!$C$4:$C$30,0),MATCH('Database - complete'!E$1,'2018 betting market'!$C$4:$Z$4,0))</f>
        <v>101</v>
      </c>
      <c r="F51" s="43">
        <f>INDEX('2018 betting market'!$C$4:$Z$30,MATCH('Database - complete'!$A51,'2018 betting market'!$C$4:$C$30,0),MATCH('Database - complete'!F$1,'2018 betting market'!$C$4:$Z$4,0))</f>
        <v>501</v>
      </c>
      <c r="G51" s="43">
        <f>INDEX('2018 betting market'!$C$4:$Z$30,MATCH('Database - complete'!$A51,'2018 betting market'!$C$4:$C$30,0),MATCH('Database - complete'!G$1,'2018 betting market'!$C$4:$Z$4,0))</f>
        <v>1000</v>
      </c>
      <c r="H51" s="43">
        <f>INDEX('2018 betting market'!$C$4:$Z$30,MATCH('Database - complete'!$A51,'2018 betting market'!$C$4:$C$30,0),MATCH('Database - complete'!H$1,'2018 betting market'!$C$4:$Z$4,0))</f>
        <v>151</v>
      </c>
      <c r="I51" s="43">
        <f>INDEX('2018 betting market'!$C$4:$Z$30,MATCH('Database - complete'!$A51,'2018 betting market'!$C$4:$C$30,0),MATCH('Database - complete'!I$1,'2018 betting market'!$C$4:$Z$4,0))</f>
        <v>251</v>
      </c>
      <c r="J51" s="43">
        <f>INDEX('2018 betting market'!$C$4:$Z$30,MATCH('Database - complete'!$A51,'2018 betting market'!$C$4:$C$30,0),MATCH('Database - complete'!J$1,'2018 betting market'!$C$4:$Z$4,0))</f>
        <v>501</v>
      </c>
      <c r="K51" s="43">
        <f>INDEX('2018 betting market'!$C$4:$Z$30,MATCH('Database - complete'!$A51,'2018 betting market'!$C$4:$C$30,0),MATCH('Database - complete'!K$1,'2018 betting market'!$C$4:$Z$4,0))</f>
        <v>201</v>
      </c>
      <c r="L51" s="43">
        <f>INDEX('2018 betting market'!$C$4:$Z$30,MATCH('Database - complete'!$A51,'2018 betting market'!$C$4:$C$30,0),MATCH('Database - complete'!L$1,'2018 betting market'!$C$4:$Z$4,0))</f>
        <v>151</v>
      </c>
      <c r="M51" s="43">
        <f>INDEX('2018 betting market'!$C$4:$Z$30,MATCH('Database - complete'!$A51,'2018 betting market'!$C$4:$C$30,0),MATCH('Database - complete'!M$1,'2018 betting market'!$C$4:$Z$4,0))</f>
        <v>151</v>
      </c>
      <c r="N51" s="43">
        <f>INDEX('2018 betting market'!$C$4:$Z$30,MATCH('Database - complete'!$A51,'2018 betting market'!$C$4:$C$30,0),MATCH('Database - complete'!N$1,'2018 betting market'!$C$4:$Z$4,0))</f>
        <v>101</v>
      </c>
      <c r="O51" s="3"/>
      <c r="P51" s="3"/>
      <c r="Q51" s="3"/>
      <c r="R51" s="3"/>
      <c r="S51" s="3"/>
      <c r="T51" s="3"/>
      <c r="U51" s="3"/>
    </row>
    <row r="52" spans="1:24">
      <c r="A52" t="s">
        <v>116</v>
      </c>
      <c r="B52">
        <v>2018</v>
      </c>
      <c r="C52">
        <f>INDEX('2018 final score'!D$2:D$27,MATCH($A52,'2018 final score'!$C$2:$C$27,0))</f>
        <v>24</v>
      </c>
      <c r="D52">
        <v>48</v>
      </c>
      <c r="E52" s="43">
        <f>INDEX('2018 betting market'!$C$4:$Z$30,MATCH('Database - complete'!$A52,'2018 betting market'!$C$4:$C$30,0),MATCH('Database - complete'!E$1,'2018 betting market'!$C$4:$Z$4,0))</f>
        <v>17</v>
      </c>
      <c r="F52" s="43">
        <f>INDEX('2018 betting market'!$C$4:$Z$30,MATCH('Database - complete'!$A52,'2018 betting market'!$C$4:$C$30,0),MATCH('Database - complete'!F$1,'2018 betting market'!$C$4:$Z$4,0))</f>
        <v>51</v>
      </c>
      <c r="G52" s="43">
        <f>INDEX('2018 betting market'!$C$4:$Z$30,MATCH('Database - complete'!$A52,'2018 betting market'!$C$4:$C$30,0),MATCH('Database - complete'!G$1,'2018 betting market'!$C$4:$Z$4,0))</f>
        <v>60</v>
      </c>
      <c r="H52" s="43">
        <f>INDEX('2018 betting market'!$C$4:$Z$30,MATCH('Database - complete'!$A52,'2018 betting market'!$C$4:$C$30,0),MATCH('Database - complete'!H$1,'2018 betting market'!$C$4:$Z$4,0))</f>
        <v>21</v>
      </c>
      <c r="I52" s="43">
        <f>INDEX('2018 betting market'!$C$4:$Z$30,MATCH('Database - complete'!$A52,'2018 betting market'!$C$4:$C$30,0),MATCH('Database - complete'!I$1,'2018 betting market'!$C$4:$Z$4,0))</f>
        <v>11</v>
      </c>
      <c r="J52" s="43">
        <f>INDEX('2018 betting market'!$C$4:$Z$30,MATCH('Database - complete'!$A52,'2018 betting market'!$C$4:$C$30,0),MATCH('Database - complete'!J$1,'2018 betting market'!$C$4:$Z$4,0))</f>
        <v>34</v>
      </c>
      <c r="K52" s="43">
        <f>INDEX('2018 betting market'!$C$4:$Z$30,MATCH('Database - complete'!$A52,'2018 betting market'!$C$4:$C$30,0),MATCH('Database - complete'!K$1,'2018 betting market'!$C$4:$Z$4,0))</f>
        <v>51</v>
      </c>
      <c r="L52" s="43">
        <f>INDEX('2018 betting market'!$C$4:$Z$30,MATCH('Database - complete'!$A52,'2018 betting market'!$C$4:$C$30,0),MATCH('Database - complete'!L$1,'2018 betting market'!$C$4:$Z$4,0))</f>
        <v>19</v>
      </c>
      <c r="M52" s="43">
        <f>INDEX('2018 betting market'!$C$4:$Z$30,MATCH('Database - complete'!$A52,'2018 betting market'!$C$4:$C$30,0),MATCH('Database - complete'!M$1,'2018 betting market'!$C$4:$Z$4,0))</f>
        <v>29</v>
      </c>
      <c r="N52" s="43">
        <f>INDEX('2018 betting market'!$C$4:$Z$30,MATCH('Database - complete'!$A52,'2018 betting market'!$C$4:$C$30,0),MATCH('Database - complete'!N$1,'2018 betting market'!$C$4:$Z$4,0))</f>
        <v>31</v>
      </c>
      <c r="O52" s="3"/>
      <c r="P52" s="3"/>
      <c r="Q52" s="3"/>
      <c r="R52" s="3"/>
      <c r="S52" s="3"/>
      <c r="T52" s="3"/>
      <c r="U52" s="3"/>
    </row>
    <row r="53" spans="1:24">
      <c r="A53" t="s">
        <v>115</v>
      </c>
      <c r="B53">
        <v>2018</v>
      </c>
      <c r="C53">
        <f>INDEX('2018 final score'!D$2:D$27,MATCH($A53,'2018 final score'!$C$2:$C$27,0))</f>
        <v>25</v>
      </c>
      <c r="D53">
        <v>46</v>
      </c>
      <c r="E53" s="43">
        <f>INDEX('2018 betting market'!$C$4:$Z$30,MATCH('Database - complete'!$A53,'2018 betting market'!$C$4:$C$30,0),MATCH('Database - complete'!E$1,'2018 betting market'!$C$4:$Z$4,0))</f>
        <v>67</v>
      </c>
      <c r="F53" s="43">
        <f>INDEX('2018 betting market'!$C$4:$Z$30,MATCH('Database - complete'!$A53,'2018 betting market'!$C$4:$C$30,0),MATCH('Database - complete'!F$1,'2018 betting market'!$C$4:$Z$4,0))</f>
        <v>101</v>
      </c>
      <c r="G53" s="43">
        <f>INDEX('2018 betting market'!$C$4:$Z$30,MATCH('Database - complete'!$A53,'2018 betting market'!$C$4:$C$30,0),MATCH('Database - complete'!G$1,'2018 betting market'!$C$4:$Z$4,0))</f>
        <v>150</v>
      </c>
      <c r="H53" s="43">
        <f>INDEX('2018 betting market'!$C$4:$Z$30,MATCH('Database - complete'!$A53,'2018 betting market'!$C$4:$C$30,0),MATCH('Database - complete'!H$1,'2018 betting market'!$C$4:$Z$4,0))</f>
        <v>51</v>
      </c>
      <c r="I53" s="43">
        <f>INDEX('2018 betting market'!$C$4:$Z$30,MATCH('Database - complete'!$A53,'2018 betting market'!$C$4:$C$30,0),MATCH('Database - complete'!I$1,'2018 betting market'!$C$4:$Z$4,0))</f>
        <v>81</v>
      </c>
      <c r="J53" s="43">
        <f>INDEX('2018 betting market'!$C$4:$Z$30,MATCH('Database - complete'!$A53,'2018 betting market'!$C$4:$C$30,0),MATCH('Database - complete'!J$1,'2018 betting market'!$C$4:$Z$4,0))</f>
        <v>101</v>
      </c>
      <c r="K53" s="43">
        <f>INDEX('2018 betting market'!$C$4:$Z$30,MATCH('Database - complete'!$A53,'2018 betting market'!$C$4:$C$30,0),MATCH('Database - complete'!K$1,'2018 betting market'!$C$4:$Z$4,0))</f>
        <v>101</v>
      </c>
      <c r="L53" s="43">
        <f>INDEX('2018 betting market'!$C$4:$Z$30,MATCH('Database - complete'!$A53,'2018 betting market'!$C$4:$C$30,0),MATCH('Database - complete'!L$1,'2018 betting market'!$C$4:$Z$4,0))</f>
        <v>67</v>
      </c>
      <c r="M53" s="43">
        <f>INDEX('2018 betting market'!$C$4:$Z$30,MATCH('Database - complete'!$A53,'2018 betting market'!$C$4:$C$30,0),MATCH('Database - complete'!M$1,'2018 betting market'!$C$4:$Z$4,0))</f>
        <v>51</v>
      </c>
      <c r="N53" s="43">
        <f>INDEX('2018 betting market'!$C$4:$Z$30,MATCH('Database - complete'!$A53,'2018 betting market'!$C$4:$C$30,0),MATCH('Database - complete'!N$1,'2018 betting market'!$C$4:$Z$4,0))</f>
        <v>61</v>
      </c>
      <c r="O53" s="3"/>
      <c r="P53" s="3"/>
      <c r="Q53" s="3"/>
      <c r="R53" s="3"/>
      <c r="S53" s="3"/>
      <c r="T53" s="3"/>
      <c r="U53" s="3"/>
    </row>
    <row r="54" spans="1:24">
      <c r="A54" t="s">
        <v>118</v>
      </c>
      <c r="B54">
        <v>2018</v>
      </c>
      <c r="C54">
        <f>INDEX('2018 final score'!D$2:D$27,MATCH($A54,'2018 final score'!$C$2:$C$27,0))</f>
        <v>26</v>
      </c>
      <c r="D54">
        <v>1</v>
      </c>
      <c r="E54" s="43">
        <f>INDEX('2018 betting market'!$C$4:$Z$30,MATCH('Database - complete'!$A54,'2018 betting market'!$C$4:$C$30,0),MATCH('Database - complete'!E$1,'2018 betting market'!$C$4:$Z$4,0))</f>
        <v>101</v>
      </c>
      <c r="F54" s="43">
        <f>INDEX('2018 betting market'!$C$4:$Z$30,MATCH('Database - complete'!$A54,'2018 betting market'!$C$4:$C$30,0),MATCH('Database - complete'!F$1,'2018 betting market'!$C$4:$Z$4,0))</f>
        <v>751</v>
      </c>
      <c r="G54" s="43">
        <f>INDEX('2018 betting market'!$C$4:$Z$30,MATCH('Database - complete'!$A54,'2018 betting market'!$C$4:$C$30,0),MATCH('Database - complete'!G$1,'2018 betting market'!$C$4:$Z$4,0))</f>
        <v>650</v>
      </c>
      <c r="H54" s="43">
        <f>INDEX('2018 betting market'!$C$4:$Z$30,MATCH('Database - complete'!$A54,'2018 betting market'!$C$4:$C$30,0),MATCH('Database - complete'!H$1,'2018 betting market'!$C$4:$Z$4,0))</f>
        <v>201</v>
      </c>
      <c r="I54" s="43">
        <f>INDEX('2018 betting market'!$C$4:$Z$30,MATCH('Database - complete'!$A54,'2018 betting market'!$C$4:$C$30,0),MATCH('Database - complete'!I$1,'2018 betting market'!$C$4:$Z$4,0))</f>
        <v>251</v>
      </c>
      <c r="J54" s="43">
        <f>INDEX('2018 betting market'!$C$4:$Z$30,MATCH('Database - complete'!$A54,'2018 betting market'!$C$4:$C$30,0),MATCH('Database - complete'!J$1,'2018 betting market'!$C$4:$Z$4,0))</f>
        <v>501</v>
      </c>
      <c r="K54" s="43">
        <f>INDEX('2018 betting market'!$C$4:$Z$30,MATCH('Database - complete'!$A54,'2018 betting market'!$C$4:$C$30,0),MATCH('Database - complete'!K$1,'2018 betting market'!$C$4:$Z$4,0))</f>
        <v>301</v>
      </c>
      <c r="L54" s="43">
        <f>INDEX('2018 betting market'!$C$4:$Z$30,MATCH('Database - complete'!$A54,'2018 betting market'!$C$4:$C$30,0),MATCH('Database - complete'!L$1,'2018 betting market'!$C$4:$Z$4,0))</f>
        <v>201</v>
      </c>
      <c r="M54" s="43">
        <f>INDEX('2018 betting market'!$C$4:$Z$30,MATCH('Database - complete'!$A54,'2018 betting market'!$C$4:$C$30,0),MATCH('Database - complete'!M$1,'2018 betting market'!$C$4:$Z$4,0))</f>
        <v>251</v>
      </c>
      <c r="N54" s="43">
        <f>INDEX('2018 betting market'!$C$4:$Z$30,MATCH('Database - complete'!$A54,'2018 betting market'!$C$4:$C$30,0),MATCH('Database - complete'!N$1,'2018 betting market'!$C$4:$Z$4,0))</f>
        <v>201</v>
      </c>
      <c r="O54" s="3"/>
      <c r="P54" s="3"/>
      <c r="Q54" s="3"/>
      <c r="R54" s="3"/>
      <c r="S54" s="3"/>
      <c r="T54" s="3"/>
      <c r="U54" s="3"/>
    </row>
    <row r="55" spans="1:24">
      <c r="A55" t="s">
        <v>105</v>
      </c>
      <c r="B55">
        <v>2017</v>
      </c>
      <c r="C55">
        <f>INDEX('2017 final score'!F$2:F$27,MATCH($A55,'2017 final score'!$B$2:$B$27,))</f>
        <v>2</v>
      </c>
      <c r="D55">
        <f>INDEX('2017 final score'!G$2:G$27,MATCH($A55,'2017 final score'!$B$2:$B$27,))</f>
        <v>615</v>
      </c>
      <c r="E55" s="43">
        <f>INDEX('2017 betting market'!$A$35:$V$61,MATCH($A55,'2017 betting market'!$A$35:$A$61,0),MATCH(E$1,'2017 betting market'!$A$35:$V$35,0))</f>
        <v>2.75</v>
      </c>
      <c r="F55" s="43">
        <f>INDEX('2017 betting market'!$A$35:$V$61,MATCH($A55,'2017 betting market'!$A$35:$A$61,0),MATCH(F$1,'2017 betting market'!$A$35:$V$35,0))</f>
        <v>2.37</v>
      </c>
      <c r="G55" s="43">
        <f>INDEX('2017 betting market'!$A$35:$V$61,MATCH($A55,'2017 betting market'!$A$35:$A$61,0),MATCH(G$1,'2017 betting market'!$A$35:$V$35,0))</f>
        <v>2.84</v>
      </c>
      <c r="H55" s="43">
        <f>INDEX('2017 betting market'!$A$35:$V$61,MATCH($A55,'2017 betting market'!$A$35:$A$61,0),MATCH(H$1,'2017 betting market'!$A$35:$V$35,0))</f>
        <v>2.75</v>
      </c>
      <c r="I55" s="43">
        <f>INDEX('2017 betting market'!$A$35:$V$61,MATCH($A55,'2017 betting market'!$A$35:$A$61,0),MATCH(I$1,'2017 betting market'!$A$35:$V$35,0))</f>
        <v>2.75</v>
      </c>
      <c r="J55" s="43">
        <f>INDEX('2017 betting market'!$A$35:$V$61,MATCH($A55,'2017 betting market'!$A$35:$A$61,0),MATCH(J$1,'2017 betting market'!$A$35:$V$35,0))</f>
        <v>2.8</v>
      </c>
      <c r="K55" s="43">
        <f>INDEX('2017 betting market'!$A$35:$V$61,MATCH($A55,'2017 betting market'!$A$35:$A$61,0),MATCH(K$1,'2017 betting market'!$A$35:$V$35,0))</f>
        <v>2.75</v>
      </c>
      <c r="L55" s="43">
        <f>INDEX('2017 betting market'!$A$35:$V$61,MATCH($A55,'2017 betting market'!$A$35:$A$61,0),MATCH(L$1,'2017 betting market'!$A$35:$V$35,0))</f>
        <v>2.5</v>
      </c>
      <c r="M55" s="43">
        <f>INDEX('2017 betting market'!$A$35:$V$61,MATCH($A55,'2017 betting market'!$A$35:$A$61,0),MATCH(M$1,'2017 betting market'!$A$35:$V$35,0))</f>
        <v>2.63</v>
      </c>
      <c r="N55" s="43">
        <f>INDEX('2017 betting market'!$A$35:$V$61,MATCH($A55,'2017 betting market'!$A$35:$A$61,0),MATCH(N$1,'2017 betting market'!$A$35:$V$35,0))</f>
        <v>2.75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>
      <c r="A56" t="s">
        <v>118</v>
      </c>
      <c r="B56">
        <v>2017</v>
      </c>
      <c r="C56">
        <f>INDEX('2017 final score'!F$2:F$27,MATCH($A56,'2017 final score'!$B$2:$B$27,))</f>
        <v>1</v>
      </c>
      <c r="D56">
        <f>INDEX('2017 final score'!G$2:G$27,MATCH($A56,'2017 final score'!$B$2:$B$27,))</f>
        <v>758</v>
      </c>
      <c r="E56" s="43">
        <f>INDEX('2017 betting market'!$A$35:$V$61,MATCH($A56,'2017 betting market'!$A$35:$A$61,0),MATCH(E$1,'2017 betting market'!$A$35:$V$35,0))</f>
        <v>3</v>
      </c>
      <c r="F56" s="43">
        <f>INDEX('2017 betting market'!$A$35:$V$61,MATCH($A56,'2017 betting market'!$A$35:$A$61,0),MATCH(F$1,'2017 betting market'!$A$35:$V$35,0))</f>
        <v>2.62</v>
      </c>
      <c r="G56" s="43">
        <f>INDEX('2017 betting market'!$A$35:$V$61,MATCH($A56,'2017 betting market'!$A$35:$A$61,0),MATCH(G$1,'2017 betting market'!$A$35:$V$35,0))</f>
        <v>3.05</v>
      </c>
      <c r="H56" s="43">
        <f>INDEX('2017 betting market'!$A$35:$V$61,MATCH($A56,'2017 betting market'!$A$35:$A$61,0),MATCH(H$1,'2017 betting market'!$A$35:$V$35,0))</f>
        <v>2.87</v>
      </c>
      <c r="I56" s="43">
        <f>INDEX('2017 betting market'!$A$35:$V$61,MATCH($A56,'2017 betting market'!$A$35:$A$61,0),MATCH(I$1,'2017 betting market'!$A$35:$V$35,0))</f>
        <v>2.75</v>
      </c>
      <c r="J56" s="43">
        <f>INDEX('2017 betting market'!$A$35:$V$61,MATCH($A56,'2017 betting market'!$A$35:$A$61,0),MATCH(J$1,'2017 betting market'!$A$35:$V$35,0))</f>
        <v>3.1</v>
      </c>
      <c r="K56" s="43">
        <f>INDEX('2017 betting market'!$A$35:$V$61,MATCH($A56,'2017 betting market'!$A$35:$A$61,0),MATCH(K$1,'2017 betting market'!$A$35:$V$35,0))</f>
        <v>2.9</v>
      </c>
      <c r="L56" s="43">
        <f>INDEX('2017 betting market'!$A$35:$V$61,MATCH($A56,'2017 betting market'!$A$35:$A$61,0),MATCH(L$1,'2017 betting market'!$A$35:$V$35,0))</f>
        <v>2.75</v>
      </c>
      <c r="M56" s="43">
        <f>INDEX('2017 betting market'!$A$35:$V$61,MATCH($A56,'2017 betting market'!$A$35:$A$61,0),MATCH(M$1,'2017 betting market'!$A$35:$V$35,0))</f>
        <v>2.63</v>
      </c>
      <c r="N56" s="43">
        <f>INDEX('2017 betting market'!$A$35:$V$61,MATCH($A56,'2017 betting market'!$A$35:$A$61,0),MATCH(N$1,'2017 betting market'!$A$35:$V$35,0))</f>
        <v>2.91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>
      <c r="A57" t="s">
        <v>96</v>
      </c>
      <c r="B57">
        <v>2017</v>
      </c>
      <c r="C57">
        <f>INDEX('2017 final score'!F$2:F$27,MATCH($A57,'2017 final score'!$B$2:$B$27,))</f>
        <v>6</v>
      </c>
      <c r="D57">
        <f>INDEX('2017 final score'!G$2:G$27,MATCH($A57,'2017 final score'!$B$2:$B$27,))</f>
        <v>334</v>
      </c>
      <c r="E57" s="43">
        <f>INDEX('2017 betting market'!$A$35:$V$61,MATCH($A57,'2017 betting market'!$A$35:$A$61,0),MATCH(E$1,'2017 betting market'!$A$35:$V$35,0))</f>
        <v>8</v>
      </c>
      <c r="F57" s="43">
        <f>INDEX('2017 betting market'!$A$35:$V$61,MATCH($A57,'2017 betting market'!$A$35:$A$61,0),MATCH(F$1,'2017 betting market'!$A$35:$V$35,0))</f>
        <v>6.5</v>
      </c>
      <c r="G57" s="43">
        <f>INDEX('2017 betting market'!$A$35:$V$61,MATCH($A57,'2017 betting market'!$A$35:$A$61,0),MATCH(G$1,'2017 betting market'!$A$35:$V$35,0))</f>
        <v>9</v>
      </c>
      <c r="H57" s="43">
        <f>INDEX('2017 betting market'!$A$35:$V$61,MATCH($A57,'2017 betting market'!$A$35:$A$61,0),MATCH(H$1,'2017 betting market'!$A$35:$V$35,0))</f>
        <v>9</v>
      </c>
      <c r="I57" s="43">
        <f>INDEX('2017 betting market'!$A$35:$V$61,MATCH($A57,'2017 betting market'!$A$35:$A$61,0),MATCH(I$1,'2017 betting market'!$A$35:$V$35,0))</f>
        <v>7</v>
      </c>
      <c r="J57" s="43">
        <f>INDEX('2017 betting market'!$A$35:$V$61,MATCH($A57,'2017 betting market'!$A$35:$A$61,0),MATCH(J$1,'2017 betting market'!$A$35:$V$35,0))</f>
        <v>8</v>
      </c>
      <c r="K57" s="43">
        <f>INDEX('2017 betting market'!$A$35:$V$61,MATCH($A57,'2017 betting market'!$A$35:$A$61,0),MATCH(K$1,'2017 betting market'!$A$35:$V$35,0))</f>
        <v>7</v>
      </c>
      <c r="L57" s="43">
        <f>INDEX('2017 betting market'!$A$35:$V$61,MATCH($A57,'2017 betting market'!$A$35:$A$61,0),MATCH(L$1,'2017 betting market'!$A$35:$V$35,0))</f>
        <v>7.5</v>
      </c>
      <c r="M57" s="43">
        <f>INDEX('2017 betting market'!$A$35:$V$61,MATCH($A57,'2017 betting market'!$A$35:$A$61,0),MATCH(M$1,'2017 betting market'!$A$35:$V$35,0))</f>
        <v>8</v>
      </c>
      <c r="N57" s="43">
        <f>INDEX('2017 betting market'!$A$35:$V$61,MATCH($A57,'2017 betting market'!$A$35:$A$61,0),MATCH(N$1,'2017 betting market'!$A$35:$V$35,0))</f>
        <v>8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>
      <c r="A58" t="s">
        <v>213</v>
      </c>
      <c r="B58">
        <v>2017</v>
      </c>
      <c r="C58">
        <f>INDEX('2017 final score'!F$2:F$27,MATCH($A58,'2017 final score'!$B$2:$B$27,))</f>
        <v>4</v>
      </c>
      <c r="D58">
        <f>INDEX('2017 final score'!G$2:G$27,MATCH($A58,'2017 final score'!$B$2:$B$27,))</f>
        <v>363</v>
      </c>
      <c r="E58" s="43">
        <f>INDEX('2017 betting market'!$A$35:$V$61,MATCH($A58,'2017 betting market'!$A$35:$A$61,0),MATCH(E$1,'2017 betting market'!$A$35:$V$35,0))</f>
        <v>7</v>
      </c>
      <c r="F58" s="43">
        <f>INDEX('2017 betting market'!$A$35:$V$61,MATCH($A58,'2017 betting market'!$A$35:$A$61,0),MATCH(F$1,'2017 betting market'!$A$35:$V$35,0))</f>
        <v>6.5</v>
      </c>
      <c r="G58" s="43">
        <f>INDEX('2017 betting market'!$A$35:$V$61,MATCH($A58,'2017 betting market'!$A$35:$A$61,0),MATCH(G$1,'2017 betting market'!$A$35:$V$35,0))</f>
        <v>10</v>
      </c>
      <c r="H58" s="43">
        <f>INDEX('2017 betting market'!$A$35:$V$61,MATCH($A58,'2017 betting market'!$A$35:$A$61,0),MATCH(H$1,'2017 betting market'!$A$35:$V$35,0))</f>
        <v>6.5</v>
      </c>
      <c r="I58" s="43">
        <f>INDEX('2017 betting market'!$A$35:$V$61,MATCH($A58,'2017 betting market'!$A$35:$A$61,0),MATCH(I$1,'2017 betting market'!$A$35:$V$35,0))</f>
        <v>6</v>
      </c>
      <c r="J58" s="43">
        <f>INDEX('2017 betting market'!$A$35:$V$61,MATCH($A58,'2017 betting market'!$A$35:$A$61,0),MATCH(J$1,'2017 betting market'!$A$35:$V$35,0))</f>
        <v>6.5</v>
      </c>
      <c r="K58" s="43">
        <f>INDEX('2017 betting market'!$A$35:$V$61,MATCH($A58,'2017 betting market'!$A$35:$A$61,0),MATCH(K$1,'2017 betting market'!$A$35:$V$35,0))</f>
        <v>7</v>
      </c>
      <c r="L58" s="43">
        <f>INDEX('2017 betting market'!$A$35:$V$61,MATCH($A58,'2017 betting market'!$A$35:$A$61,0),MATCH(L$1,'2017 betting market'!$A$35:$V$35,0))</f>
        <v>6.5</v>
      </c>
      <c r="M58" s="43">
        <f>INDEX('2017 betting market'!$A$35:$V$61,MATCH($A58,'2017 betting market'!$A$35:$A$61,0),MATCH(M$1,'2017 betting market'!$A$35:$V$35,0))</f>
        <v>7</v>
      </c>
      <c r="N58" s="43">
        <f>INDEX('2017 betting market'!$A$35:$V$61,MATCH($A58,'2017 betting market'!$A$35:$A$61,0),MATCH(N$1,'2017 betting market'!$A$35:$V$35,0))</f>
        <v>8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>
      <c r="A59" t="s">
        <v>214</v>
      </c>
      <c r="B59">
        <v>2017</v>
      </c>
      <c r="C59">
        <f>INDEX('2017 final score'!F$2:F$27,MATCH($A59,'2017 final score'!$B$2:$B$27,))</f>
        <v>7</v>
      </c>
      <c r="D59">
        <f>INDEX('2017 final score'!G$2:G$27,MATCH($A59,'2017 final score'!$B$2:$B$27,))</f>
        <v>282</v>
      </c>
      <c r="E59" s="43">
        <f>INDEX('2017 betting market'!$A$35:$V$61,MATCH($A59,'2017 betting market'!$A$35:$A$61,0),MATCH(E$1,'2017 betting market'!$A$35:$V$35,0))</f>
        <v>13</v>
      </c>
      <c r="F59" s="43">
        <f>INDEX('2017 betting market'!$A$35:$V$61,MATCH($A59,'2017 betting market'!$A$35:$A$61,0),MATCH(F$1,'2017 betting market'!$A$35:$V$35,0))</f>
        <v>19</v>
      </c>
      <c r="G59" s="43">
        <f>INDEX('2017 betting market'!$A$35:$V$61,MATCH($A59,'2017 betting market'!$A$35:$A$61,0),MATCH(G$1,'2017 betting market'!$A$35:$V$35,0))</f>
        <v>23</v>
      </c>
      <c r="H59" s="43">
        <f>INDEX('2017 betting market'!$A$35:$V$61,MATCH($A59,'2017 betting market'!$A$35:$A$61,0),MATCH(H$1,'2017 betting market'!$A$35:$V$35,0))</f>
        <v>15</v>
      </c>
      <c r="I59" s="43">
        <f>INDEX('2017 betting market'!$A$35:$V$61,MATCH($A59,'2017 betting market'!$A$35:$A$61,0),MATCH(I$1,'2017 betting market'!$A$35:$V$35,0))</f>
        <v>17</v>
      </c>
      <c r="J59" s="43">
        <f>INDEX('2017 betting market'!$A$35:$V$61,MATCH($A59,'2017 betting market'!$A$35:$A$61,0),MATCH(J$1,'2017 betting market'!$A$35:$V$35,0))</f>
        <v>17</v>
      </c>
      <c r="K59" s="43">
        <f>INDEX('2017 betting market'!$A$35:$V$61,MATCH($A59,'2017 betting market'!$A$35:$A$61,0),MATCH(K$1,'2017 betting market'!$A$35:$V$35,0))</f>
        <v>26</v>
      </c>
      <c r="L59" s="43">
        <f>INDEX('2017 betting market'!$A$35:$V$61,MATCH($A59,'2017 betting market'!$A$35:$A$61,0),MATCH(L$1,'2017 betting market'!$A$35:$V$35,0))</f>
        <v>17</v>
      </c>
      <c r="M59" s="43">
        <f>INDEX('2017 betting market'!$A$35:$V$61,MATCH($A59,'2017 betting market'!$A$35:$A$61,0),MATCH(M$1,'2017 betting market'!$A$35:$V$35,0))</f>
        <v>17</v>
      </c>
      <c r="N59" s="43">
        <f>INDEX('2017 betting market'!$A$35:$V$61,MATCH($A59,'2017 betting market'!$A$35:$A$61,0),MATCH(N$1,'2017 betting market'!$A$35:$V$35,0))</f>
        <v>19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>
      <c r="A60" t="s">
        <v>98</v>
      </c>
      <c r="B60">
        <v>2017</v>
      </c>
      <c r="C60">
        <f>INDEX('2017 final score'!F$2:F$27,MATCH($A60,'2017 final score'!$B$2:$B$27,))</f>
        <v>5</v>
      </c>
      <c r="D60">
        <f>INDEX('2017 final score'!G$2:G$27,MATCH($A60,'2017 final score'!$B$2:$B$27,))</f>
        <v>344</v>
      </c>
      <c r="E60" s="43">
        <f>INDEX('2017 betting market'!$A$35:$V$61,MATCH($A60,'2017 betting market'!$A$35:$A$61,0),MATCH(E$1,'2017 betting market'!$A$35:$V$35,0))</f>
        <v>21</v>
      </c>
      <c r="F60" s="43">
        <f>INDEX('2017 betting market'!$A$35:$V$61,MATCH($A60,'2017 betting market'!$A$35:$A$61,0),MATCH(F$1,'2017 betting market'!$A$35:$V$35,0))</f>
        <v>26</v>
      </c>
      <c r="G60" s="43">
        <f>INDEX('2017 betting market'!$A$35:$V$61,MATCH($A60,'2017 betting market'!$A$35:$A$61,0),MATCH(G$1,'2017 betting market'!$A$35:$V$35,0))</f>
        <v>36</v>
      </c>
      <c r="H60" s="43">
        <f>INDEX('2017 betting market'!$A$35:$V$61,MATCH($A60,'2017 betting market'!$A$35:$A$61,0),MATCH(H$1,'2017 betting market'!$A$35:$V$35,0))</f>
        <v>17</v>
      </c>
      <c r="I60" s="43">
        <f>INDEX('2017 betting market'!$A$35:$V$61,MATCH($A60,'2017 betting market'!$A$35:$A$61,0),MATCH(I$1,'2017 betting market'!$A$35:$V$35,0))</f>
        <v>26</v>
      </c>
      <c r="J60" s="43">
        <f>INDEX('2017 betting market'!$A$35:$V$61,MATCH($A60,'2017 betting market'!$A$35:$A$61,0),MATCH(J$1,'2017 betting market'!$A$35:$V$35,0))</f>
        <v>17</v>
      </c>
      <c r="K60" s="43">
        <f>INDEX('2017 betting market'!$A$35:$V$61,MATCH($A60,'2017 betting market'!$A$35:$A$61,0),MATCH(K$1,'2017 betting market'!$A$35:$V$35,0))</f>
        <v>26</v>
      </c>
      <c r="L60" s="43">
        <f>INDEX('2017 betting market'!$A$35:$V$61,MATCH($A60,'2017 betting market'!$A$35:$A$61,0),MATCH(L$1,'2017 betting market'!$A$35:$V$35,0))</f>
        <v>17</v>
      </c>
      <c r="M60" s="43">
        <f>INDEX('2017 betting market'!$A$35:$V$61,MATCH($A60,'2017 betting market'!$A$35:$A$61,0),MATCH(M$1,'2017 betting market'!$A$35:$V$35,0))</f>
        <v>26</v>
      </c>
      <c r="N60" s="43">
        <f>INDEX('2017 betting market'!$A$35:$V$61,MATCH($A60,'2017 betting market'!$A$35:$A$61,0),MATCH(N$1,'2017 betting market'!$A$35:$V$35,0))</f>
        <v>26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>
      <c r="A61" t="s">
        <v>215</v>
      </c>
      <c r="B61">
        <v>2017</v>
      </c>
      <c r="C61">
        <f>INDEX('2017 final score'!F$2:F$27,MATCH($A61,'2017 final score'!$B$2:$B$27,))</f>
        <v>13</v>
      </c>
      <c r="D61">
        <f>INDEX('2017 final score'!G$2:G$27,MATCH($A61,'2017 final score'!$B$2:$B$27,))</f>
        <v>128</v>
      </c>
      <c r="E61" s="43">
        <f>INDEX('2017 betting market'!$A$35:$V$61,MATCH($A61,'2017 betting market'!$A$35:$A$61,0),MATCH(E$1,'2017 betting market'!$A$35:$V$35,0))</f>
        <v>26</v>
      </c>
      <c r="F61" s="43">
        <f>INDEX('2017 betting market'!$A$35:$V$61,MATCH($A61,'2017 betting market'!$A$35:$A$61,0),MATCH(F$1,'2017 betting market'!$A$35:$V$35,0))</f>
        <v>51</v>
      </c>
      <c r="G61" s="43">
        <f>INDEX('2017 betting market'!$A$35:$V$61,MATCH($A61,'2017 betting market'!$A$35:$A$61,0),MATCH(G$1,'2017 betting market'!$A$35:$V$35,0))</f>
        <v>75</v>
      </c>
      <c r="H61" s="43">
        <f>INDEX('2017 betting market'!$A$35:$V$61,MATCH($A61,'2017 betting market'!$A$35:$A$61,0),MATCH(H$1,'2017 betting market'!$A$35:$V$35,0))</f>
        <v>26</v>
      </c>
      <c r="I61" s="43">
        <f>INDEX('2017 betting market'!$A$35:$V$61,MATCH($A61,'2017 betting market'!$A$35:$A$61,0),MATCH(I$1,'2017 betting market'!$A$35:$V$35,0))</f>
        <v>41</v>
      </c>
      <c r="J61" s="43">
        <f>INDEX('2017 betting market'!$A$35:$V$61,MATCH($A61,'2017 betting market'!$A$35:$A$61,0),MATCH(J$1,'2017 betting market'!$A$35:$V$35,0))</f>
        <v>29</v>
      </c>
      <c r="K61" s="43">
        <f>INDEX('2017 betting market'!$A$35:$V$61,MATCH($A61,'2017 betting market'!$A$35:$A$61,0),MATCH(K$1,'2017 betting market'!$A$35:$V$35,0))</f>
        <v>51</v>
      </c>
      <c r="L61" s="43">
        <f>INDEX('2017 betting market'!$A$35:$V$61,MATCH($A61,'2017 betting market'!$A$35:$A$61,0),MATCH(L$1,'2017 betting market'!$A$35:$V$35,0))</f>
        <v>34</v>
      </c>
      <c r="M61" s="43">
        <f>INDEX('2017 betting market'!$A$35:$V$61,MATCH($A61,'2017 betting market'!$A$35:$A$61,0),MATCH(M$1,'2017 betting market'!$A$35:$V$35,0))</f>
        <v>51</v>
      </c>
      <c r="N61" s="43">
        <f>INDEX('2017 betting market'!$A$35:$V$61,MATCH($A61,'2017 betting market'!$A$35:$A$61,0),MATCH(N$1,'2017 betting market'!$A$35:$V$35,0))</f>
        <v>26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>
      <c r="A62" t="s">
        <v>116</v>
      </c>
      <c r="B62">
        <v>2017</v>
      </c>
      <c r="C62">
        <f>INDEX('2017 final score'!F$2:F$27,MATCH($A62,'2017 final score'!$B$2:$B$27,))</f>
        <v>15</v>
      </c>
      <c r="D62">
        <f>INDEX('2017 final score'!G$2:G$27,MATCH($A62,'2017 final score'!$B$2:$B$27,))</f>
        <v>111</v>
      </c>
      <c r="E62" s="43">
        <f>INDEX('2017 betting market'!$A$35:$V$61,MATCH($A62,'2017 betting market'!$A$35:$A$61,0),MATCH(E$1,'2017 betting market'!$A$35:$V$35,0))</f>
        <v>21</v>
      </c>
      <c r="F62" s="43">
        <f>INDEX('2017 betting market'!$A$35:$V$61,MATCH($A62,'2017 betting market'!$A$35:$A$61,0),MATCH(F$1,'2017 betting market'!$A$35:$V$35,0))</f>
        <v>67</v>
      </c>
      <c r="G62" s="43">
        <f>INDEX('2017 betting market'!$A$35:$V$61,MATCH($A62,'2017 betting market'!$A$35:$A$61,0),MATCH(G$1,'2017 betting market'!$A$35:$V$35,0))</f>
        <v>95</v>
      </c>
      <c r="H62" s="43">
        <f>INDEX('2017 betting market'!$A$35:$V$61,MATCH($A62,'2017 betting market'!$A$35:$A$61,0),MATCH(H$1,'2017 betting market'!$A$35:$V$35,0))</f>
        <v>51</v>
      </c>
      <c r="I62" s="43">
        <f>INDEX('2017 betting market'!$A$35:$V$61,MATCH($A62,'2017 betting market'!$A$35:$A$61,0),MATCH(I$1,'2017 betting market'!$A$35:$V$35,0))</f>
        <v>67</v>
      </c>
      <c r="J62" s="43">
        <f>INDEX('2017 betting market'!$A$35:$V$61,MATCH($A62,'2017 betting market'!$A$35:$A$61,0),MATCH(J$1,'2017 betting market'!$A$35:$V$35,0))</f>
        <v>51</v>
      </c>
      <c r="K62" s="43">
        <f>INDEX('2017 betting market'!$A$35:$V$61,MATCH($A62,'2017 betting market'!$A$35:$A$61,0),MATCH(K$1,'2017 betting market'!$A$35:$V$35,0))</f>
        <v>51</v>
      </c>
      <c r="L62" s="43">
        <f>INDEX('2017 betting market'!$A$35:$V$61,MATCH($A62,'2017 betting market'!$A$35:$A$61,0),MATCH(L$1,'2017 betting market'!$A$35:$V$35,0))</f>
        <v>29</v>
      </c>
      <c r="M62" s="43">
        <f>INDEX('2017 betting market'!$A$35:$V$61,MATCH($A62,'2017 betting market'!$A$35:$A$61,0),MATCH(M$1,'2017 betting market'!$A$35:$V$35,0))</f>
        <v>51</v>
      </c>
      <c r="N62" s="43">
        <f>INDEX('2017 betting market'!$A$35:$V$61,MATCH($A62,'2017 betting market'!$A$35:$A$61,0),MATCH(N$1,'2017 betting market'!$A$35:$V$35,0))</f>
        <v>51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>
      <c r="A63" t="s">
        <v>101</v>
      </c>
      <c r="B63">
        <v>2017</v>
      </c>
      <c r="C63">
        <f>INDEX('2017 final score'!F$2:F$27,MATCH($A63,'2017 final score'!$B$2:$B$27,))</f>
        <v>3</v>
      </c>
      <c r="D63">
        <f>INDEX('2017 final score'!G$2:G$27,MATCH($A63,'2017 final score'!$B$2:$B$27,))</f>
        <v>374</v>
      </c>
      <c r="E63" s="43">
        <f>INDEX('2017 betting market'!$A$35:$V$61,MATCH($A63,'2017 betting market'!$A$35:$A$61,0),MATCH(E$1,'2017 betting market'!$A$35:$V$35,0))</f>
        <v>21</v>
      </c>
      <c r="F63" s="43">
        <f>INDEX('2017 betting market'!$A$35:$V$61,MATCH($A63,'2017 betting market'!$A$35:$A$61,0),MATCH(F$1,'2017 betting market'!$A$35:$V$35,0))</f>
        <v>67</v>
      </c>
      <c r="G63" s="43">
        <f>INDEX('2017 betting market'!$A$35:$V$61,MATCH($A63,'2017 betting market'!$A$35:$A$61,0),MATCH(G$1,'2017 betting market'!$A$35:$V$35,0))</f>
        <v>100</v>
      </c>
      <c r="H63" s="43">
        <f>INDEX('2017 betting market'!$A$35:$V$61,MATCH($A63,'2017 betting market'!$A$35:$A$61,0),MATCH(H$1,'2017 betting market'!$A$35:$V$35,0))</f>
        <v>26</v>
      </c>
      <c r="I63" s="43">
        <f>INDEX('2017 betting market'!$A$35:$V$61,MATCH($A63,'2017 betting market'!$A$35:$A$61,0),MATCH(I$1,'2017 betting market'!$A$35:$V$35,0))</f>
        <v>51</v>
      </c>
      <c r="J63" s="43">
        <f>INDEX('2017 betting market'!$A$35:$V$61,MATCH($A63,'2017 betting market'!$A$35:$A$61,0),MATCH(J$1,'2017 betting market'!$A$35:$V$35,0))</f>
        <v>34</v>
      </c>
      <c r="K63" s="43">
        <f>INDEX('2017 betting market'!$A$35:$V$61,MATCH($A63,'2017 betting market'!$A$35:$A$61,0),MATCH(K$1,'2017 betting market'!$A$35:$V$35,0))</f>
        <v>67</v>
      </c>
      <c r="L63" s="43">
        <f>INDEX('2017 betting market'!$A$35:$V$61,MATCH($A63,'2017 betting market'!$A$35:$A$61,0),MATCH(L$1,'2017 betting market'!$A$35:$V$35,0))</f>
        <v>41</v>
      </c>
      <c r="M63" s="43">
        <f>INDEX('2017 betting market'!$A$35:$V$61,MATCH($A63,'2017 betting market'!$A$35:$A$61,0),MATCH(M$1,'2017 betting market'!$A$35:$V$35,0))</f>
        <v>51</v>
      </c>
      <c r="N63" s="43">
        <f>INDEX('2017 betting market'!$A$35:$V$61,MATCH($A63,'2017 betting market'!$A$35:$A$61,0),MATCH(N$1,'2017 betting market'!$A$35:$V$35,0))</f>
        <v>41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>
      <c r="A64" t="s">
        <v>104</v>
      </c>
      <c r="B64">
        <v>2017</v>
      </c>
      <c r="C64">
        <f>INDEX('2017 final score'!F$2:F$27,MATCH($A64,'2017 final score'!$B$2:$B$27,))</f>
        <v>12</v>
      </c>
      <c r="D64">
        <f>INDEX('2017 final score'!G$2:G$27,MATCH($A64,'2017 final score'!$B$2:$B$27,))</f>
        <v>135</v>
      </c>
      <c r="E64" s="43">
        <f>INDEX('2017 betting market'!$A$35:$V$61,MATCH($A64,'2017 betting market'!$A$35:$A$61,0),MATCH(E$1,'2017 betting market'!$A$35:$V$35,0))</f>
        <v>51</v>
      </c>
      <c r="F64" s="43">
        <f>INDEX('2017 betting market'!$A$35:$V$61,MATCH($A64,'2017 betting market'!$A$35:$A$61,0),MATCH(F$1,'2017 betting market'!$A$35:$V$35,0))</f>
        <v>151</v>
      </c>
      <c r="G64" s="43">
        <f>INDEX('2017 betting market'!$A$35:$V$61,MATCH($A64,'2017 betting market'!$A$35:$A$61,0),MATCH(G$1,'2017 betting market'!$A$35:$V$35,0))</f>
        <v>340</v>
      </c>
      <c r="H64" s="43">
        <f>INDEX('2017 betting market'!$A$35:$V$61,MATCH($A64,'2017 betting market'!$A$35:$A$61,0),MATCH(H$1,'2017 betting market'!$A$35:$V$35,0))</f>
        <v>101</v>
      </c>
      <c r="I64" s="43">
        <f>INDEX('2017 betting market'!$A$35:$V$61,MATCH($A64,'2017 betting market'!$A$35:$A$61,0),MATCH(I$1,'2017 betting market'!$A$35:$V$35,0))</f>
        <v>101</v>
      </c>
      <c r="J64" s="43">
        <f>INDEX('2017 betting market'!$A$35:$V$61,MATCH($A64,'2017 betting market'!$A$35:$A$61,0),MATCH(J$1,'2017 betting market'!$A$35:$V$35,0))</f>
        <v>101</v>
      </c>
      <c r="K64" s="43">
        <f>INDEX('2017 betting market'!$A$35:$V$61,MATCH($A64,'2017 betting market'!$A$35:$A$61,0),MATCH(K$1,'2017 betting market'!$A$35:$V$35,0))</f>
        <v>51</v>
      </c>
      <c r="L64" s="43">
        <f>INDEX('2017 betting market'!$A$35:$V$61,MATCH($A64,'2017 betting market'!$A$35:$A$61,0),MATCH(L$1,'2017 betting market'!$A$35:$V$35,0))</f>
        <v>201</v>
      </c>
      <c r="M64" s="43">
        <f>INDEX('2017 betting market'!$A$35:$V$61,MATCH($A64,'2017 betting market'!$A$35:$A$61,0),MATCH(M$1,'2017 betting market'!$A$35:$V$35,0))</f>
        <v>201</v>
      </c>
      <c r="N64" s="43">
        <f>INDEX('2017 betting market'!$A$35:$V$61,MATCH($A64,'2017 betting market'!$A$35:$A$61,0),MATCH(N$1,'2017 betting market'!$A$35:$V$35,0))</f>
        <v>67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>
      <c r="A65" t="s">
        <v>216</v>
      </c>
      <c r="B65">
        <v>2017</v>
      </c>
      <c r="C65">
        <f>INDEX('2017 final score'!F$2:F$27,MATCH($A65,'2017 final score'!$B$2:$B$27,))</f>
        <v>18</v>
      </c>
      <c r="D65">
        <f>INDEX('2017 final score'!G$2:G$27,MATCH($A65,'2017 final score'!$B$2:$B$27,))</f>
        <v>79</v>
      </c>
      <c r="E65" s="43">
        <f>INDEX('2017 betting market'!$A$35:$V$61,MATCH($A65,'2017 betting market'!$A$35:$A$61,0),MATCH(E$1,'2017 betting market'!$A$35:$V$35,0))</f>
        <v>101</v>
      </c>
      <c r="F65" s="43">
        <f>INDEX('2017 betting market'!$A$35:$V$61,MATCH($A65,'2017 betting market'!$A$35:$A$61,0),MATCH(F$1,'2017 betting market'!$A$35:$V$35,0))</f>
        <v>201</v>
      </c>
      <c r="G65" s="43">
        <f>INDEX('2017 betting market'!$A$35:$V$61,MATCH($A65,'2017 betting market'!$A$35:$A$61,0),MATCH(G$1,'2017 betting market'!$A$35:$V$35,0))</f>
        <v>500</v>
      </c>
      <c r="H65" s="43">
        <f>INDEX('2017 betting market'!$A$35:$V$61,MATCH($A65,'2017 betting market'!$A$35:$A$61,0),MATCH(H$1,'2017 betting market'!$A$35:$V$35,0))</f>
        <v>101</v>
      </c>
      <c r="I65" s="43">
        <f>INDEX('2017 betting market'!$A$35:$V$61,MATCH($A65,'2017 betting market'!$A$35:$A$61,0),MATCH(I$1,'2017 betting market'!$A$35:$V$35,0))</f>
        <v>101</v>
      </c>
      <c r="J65" s="43">
        <f>INDEX('2017 betting market'!$A$35:$V$61,MATCH($A65,'2017 betting market'!$A$35:$A$61,0),MATCH(J$1,'2017 betting market'!$A$35:$V$35,0))</f>
        <v>101</v>
      </c>
      <c r="K65" s="43">
        <f>INDEX('2017 betting market'!$A$35:$V$61,MATCH($A65,'2017 betting market'!$A$35:$A$61,0),MATCH(K$1,'2017 betting market'!$A$35:$V$35,0))</f>
        <v>67</v>
      </c>
      <c r="L65" s="43">
        <f>INDEX('2017 betting market'!$A$35:$V$61,MATCH($A65,'2017 betting market'!$A$35:$A$61,0),MATCH(L$1,'2017 betting market'!$A$35:$V$35,0))</f>
        <v>101</v>
      </c>
      <c r="M65" s="43">
        <f>INDEX('2017 betting market'!$A$35:$V$61,MATCH($A65,'2017 betting market'!$A$35:$A$61,0),MATCH(M$1,'2017 betting market'!$A$35:$V$35,0))</f>
        <v>201</v>
      </c>
      <c r="N65" s="43">
        <f>INDEX('2017 betting market'!$A$35:$V$61,MATCH($A65,'2017 betting market'!$A$35:$A$61,0),MATCH(N$1,'2017 betting market'!$A$35:$V$35,0))</f>
        <v>81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>
      <c r="A66" t="s">
        <v>106</v>
      </c>
      <c r="B66">
        <v>2017</v>
      </c>
      <c r="C66">
        <f>INDEX('2017 final score'!F$2:F$27,MATCH($A66,'2017 final score'!$B$2:$B$27,))</f>
        <v>10</v>
      </c>
      <c r="D66">
        <f>INDEX('2017 final score'!G$2:G$27,MATCH($A66,'2017 final score'!$B$2:$B$27,))</f>
        <v>158</v>
      </c>
      <c r="E66" s="43">
        <f>INDEX('2017 betting market'!$A$35:$V$61,MATCH($A66,'2017 betting market'!$A$35:$A$61,0),MATCH(E$1,'2017 betting market'!$A$35:$V$35,0))</f>
        <v>101</v>
      </c>
      <c r="F66" s="43">
        <f>INDEX('2017 betting market'!$A$35:$V$61,MATCH($A66,'2017 betting market'!$A$35:$A$61,0),MATCH(F$1,'2017 betting market'!$A$35:$V$35,0))</f>
        <v>101</v>
      </c>
      <c r="G66" s="43">
        <f>INDEX('2017 betting market'!$A$35:$V$61,MATCH($A66,'2017 betting market'!$A$35:$A$61,0),MATCH(G$1,'2017 betting market'!$A$35:$V$35,0))</f>
        <v>310</v>
      </c>
      <c r="H66" s="43">
        <f>INDEX('2017 betting market'!$A$35:$V$61,MATCH($A66,'2017 betting market'!$A$35:$A$61,0),MATCH(H$1,'2017 betting market'!$A$35:$V$35,0))</f>
        <v>101</v>
      </c>
      <c r="I66" s="43">
        <f>INDEX('2017 betting market'!$A$35:$V$61,MATCH($A66,'2017 betting market'!$A$35:$A$61,0),MATCH(I$1,'2017 betting market'!$A$35:$V$35,0))</f>
        <v>101</v>
      </c>
      <c r="J66" s="43">
        <f>INDEX('2017 betting market'!$A$35:$V$61,MATCH($A66,'2017 betting market'!$A$35:$A$61,0),MATCH(J$1,'2017 betting market'!$A$35:$V$35,0))</f>
        <v>101</v>
      </c>
      <c r="K66" s="43">
        <f>INDEX('2017 betting market'!$A$35:$V$61,MATCH($A66,'2017 betting market'!$A$35:$A$61,0),MATCH(K$1,'2017 betting market'!$A$35:$V$35,0))</f>
        <v>101</v>
      </c>
      <c r="L66" s="43">
        <f>INDEX('2017 betting market'!$A$35:$V$61,MATCH($A66,'2017 betting market'!$A$35:$A$61,0),MATCH(L$1,'2017 betting market'!$A$35:$V$35,0))</f>
        <v>151</v>
      </c>
      <c r="M66" s="43">
        <f>INDEX('2017 betting market'!$A$35:$V$61,MATCH($A66,'2017 betting market'!$A$35:$A$61,0),MATCH(M$1,'2017 betting market'!$A$35:$V$35,0))</f>
        <v>151</v>
      </c>
      <c r="N66" s="43">
        <f>INDEX('2017 betting market'!$A$35:$V$61,MATCH($A66,'2017 betting market'!$A$35:$A$61,0),MATCH(N$1,'2017 betting market'!$A$35:$V$35,0))</f>
        <v>67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>
      <c r="A67" t="s">
        <v>109</v>
      </c>
      <c r="B67">
        <v>2017</v>
      </c>
      <c r="C67">
        <f>INDEX('2017 final score'!F$2:F$27,MATCH($A67,'2017 final score'!$B$2:$B$27,))</f>
        <v>11</v>
      </c>
      <c r="D67">
        <f>INDEX('2017 final score'!G$2:G$27,MATCH($A67,'2017 final score'!$B$2:$B$27,))</f>
        <v>150</v>
      </c>
      <c r="E67" s="43">
        <f>INDEX('2017 betting market'!$A$35:$V$61,MATCH($A67,'2017 betting market'!$A$35:$A$61,0),MATCH(E$1,'2017 betting market'!$A$35:$V$35,0))</f>
        <v>101</v>
      </c>
      <c r="F67" s="43">
        <f>INDEX('2017 betting market'!$A$35:$V$61,MATCH($A67,'2017 betting market'!$A$35:$A$61,0),MATCH(F$1,'2017 betting market'!$A$35:$V$35,0))</f>
        <v>301</v>
      </c>
      <c r="G67" s="43">
        <f>INDEX('2017 betting market'!$A$35:$V$61,MATCH($A67,'2017 betting market'!$A$35:$A$61,0),MATCH(G$1,'2017 betting market'!$A$35:$V$35,0))</f>
        <v>350</v>
      </c>
      <c r="H67" s="43">
        <f>INDEX('2017 betting market'!$A$35:$V$61,MATCH($A67,'2017 betting market'!$A$35:$A$61,0),MATCH(H$1,'2017 betting market'!$A$35:$V$35,0))</f>
        <v>151</v>
      </c>
      <c r="I67" s="43">
        <f>INDEX('2017 betting market'!$A$35:$V$61,MATCH($A67,'2017 betting market'!$A$35:$A$61,0),MATCH(I$1,'2017 betting market'!$A$35:$V$35,0))</f>
        <v>101</v>
      </c>
      <c r="J67" s="43">
        <f>INDEX('2017 betting market'!$A$35:$V$61,MATCH($A67,'2017 betting market'!$A$35:$A$61,0),MATCH(J$1,'2017 betting market'!$A$35:$V$35,0))</f>
        <v>101</v>
      </c>
      <c r="K67" s="43">
        <f>INDEX('2017 betting market'!$A$35:$V$61,MATCH($A67,'2017 betting market'!$A$35:$A$61,0),MATCH(K$1,'2017 betting market'!$A$35:$V$35,0))</f>
        <v>67</v>
      </c>
      <c r="L67" s="43">
        <f>INDEX('2017 betting market'!$A$35:$V$61,MATCH($A67,'2017 betting market'!$A$35:$A$61,0),MATCH(L$1,'2017 betting market'!$A$35:$V$35,0))</f>
        <v>201</v>
      </c>
      <c r="M67" s="43">
        <f>INDEX('2017 betting market'!$A$35:$V$61,MATCH($A67,'2017 betting market'!$A$35:$A$61,0),MATCH(M$1,'2017 betting market'!$A$35:$V$35,0))</f>
        <v>151</v>
      </c>
      <c r="N67" s="43">
        <f>INDEX('2017 betting market'!$A$35:$V$61,MATCH($A67,'2017 betting market'!$A$35:$A$61,0),MATCH(N$1,'2017 betting market'!$A$35:$V$35,0))</f>
        <v>41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>
      <c r="A68" t="s">
        <v>111</v>
      </c>
      <c r="B68">
        <v>2017</v>
      </c>
      <c r="C68">
        <f>INDEX('2017 final score'!F$2:F$27,MATCH($A68,'2017 final score'!$B$2:$B$27,))</f>
        <v>9</v>
      </c>
      <c r="D68">
        <f>INDEX('2017 final score'!G$2:G$27,MATCH($A68,'2017 final score'!$B$2:$B$27,))</f>
        <v>173</v>
      </c>
      <c r="E68" s="43">
        <f>INDEX('2017 betting market'!$A$35:$V$61,MATCH($A68,'2017 betting market'!$A$35:$A$61,0),MATCH(E$1,'2017 betting market'!$A$35:$V$35,0))</f>
        <v>101</v>
      </c>
      <c r="F68" s="43">
        <f>INDEX('2017 betting market'!$A$35:$V$61,MATCH($A68,'2017 betting market'!$A$35:$A$61,0),MATCH(F$1,'2017 betting market'!$A$35:$V$35,0))</f>
        <v>301</v>
      </c>
      <c r="G68" s="43">
        <f>INDEX('2017 betting market'!$A$35:$V$61,MATCH($A68,'2017 betting market'!$A$35:$A$61,0),MATCH(G$1,'2017 betting market'!$A$35:$V$35,0))</f>
        <v>710</v>
      </c>
      <c r="H68" s="43">
        <f>INDEX('2017 betting market'!$A$35:$V$61,MATCH($A68,'2017 betting market'!$A$35:$A$61,0),MATCH(H$1,'2017 betting market'!$A$35:$V$35,0))</f>
        <v>201</v>
      </c>
      <c r="I68" s="43">
        <f>INDEX('2017 betting market'!$A$35:$V$61,MATCH($A68,'2017 betting market'!$A$35:$A$61,0),MATCH(I$1,'2017 betting market'!$A$35:$V$35,0))</f>
        <v>101</v>
      </c>
      <c r="J68" s="43">
        <f>INDEX('2017 betting market'!$A$35:$V$61,MATCH($A68,'2017 betting market'!$A$35:$A$61,0),MATCH(J$1,'2017 betting market'!$A$35:$V$35,0))</f>
        <v>101</v>
      </c>
      <c r="K68" s="43">
        <f>INDEX('2017 betting market'!$A$35:$V$61,MATCH($A68,'2017 betting market'!$A$35:$A$61,0),MATCH(K$1,'2017 betting market'!$A$35:$V$35,0))</f>
        <v>101</v>
      </c>
      <c r="L68" s="43">
        <f>INDEX('2017 betting market'!$A$35:$V$61,MATCH($A68,'2017 betting market'!$A$35:$A$61,0),MATCH(L$1,'2017 betting market'!$A$35:$V$35,0))</f>
        <v>151</v>
      </c>
      <c r="M68" s="43">
        <f>INDEX('2017 betting market'!$A$35:$V$61,MATCH($A68,'2017 betting market'!$A$35:$A$61,0),MATCH(M$1,'2017 betting market'!$A$35:$V$35,0))</f>
        <v>201</v>
      </c>
      <c r="N68" s="43">
        <f>INDEX('2017 betting market'!$A$35:$V$61,MATCH($A68,'2017 betting market'!$A$35:$A$61,0),MATCH(N$1,'2017 betting market'!$A$35:$V$35,0))</f>
        <v>101</v>
      </c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>
      <c r="A69" t="s">
        <v>217</v>
      </c>
      <c r="B69">
        <v>2017</v>
      </c>
      <c r="C69">
        <f>INDEX('2017 final score'!F$2:F$27,MATCH($A69,'2017 final score'!$B$2:$B$27,))</f>
        <v>14</v>
      </c>
      <c r="D69">
        <f>INDEX('2017 final score'!G$2:G$27,MATCH($A69,'2017 final score'!$B$2:$B$27,))</f>
        <v>120</v>
      </c>
      <c r="E69" s="43">
        <f>INDEX('2017 betting market'!$A$35:$V$61,MATCH($A69,'2017 betting market'!$A$35:$A$61,0),MATCH(E$1,'2017 betting market'!$A$35:$V$35,0))</f>
        <v>101</v>
      </c>
      <c r="F69" s="43">
        <f>INDEX('2017 betting market'!$A$35:$V$61,MATCH($A69,'2017 betting market'!$A$35:$A$61,0),MATCH(F$1,'2017 betting market'!$A$35:$V$35,0))</f>
        <v>251</v>
      </c>
      <c r="G69" s="43">
        <f>INDEX('2017 betting market'!$A$35:$V$61,MATCH($A69,'2017 betting market'!$A$35:$A$61,0),MATCH(G$1,'2017 betting market'!$A$35:$V$35,0))</f>
        <v>500</v>
      </c>
      <c r="H69" s="43">
        <f>INDEX('2017 betting market'!$A$35:$V$61,MATCH($A69,'2017 betting market'!$A$35:$A$61,0),MATCH(H$1,'2017 betting market'!$A$35:$V$35,0))</f>
        <v>201</v>
      </c>
      <c r="I69" s="43">
        <f>INDEX('2017 betting market'!$A$35:$V$61,MATCH($A69,'2017 betting market'!$A$35:$A$61,0),MATCH(I$1,'2017 betting market'!$A$35:$V$35,0))</f>
        <v>151</v>
      </c>
      <c r="J69" s="43">
        <f>INDEX('2017 betting market'!$A$35:$V$61,MATCH($A69,'2017 betting market'!$A$35:$A$61,0),MATCH(J$1,'2017 betting market'!$A$35:$V$35,0))</f>
        <v>251</v>
      </c>
      <c r="K69" s="43">
        <f>INDEX('2017 betting market'!$A$35:$V$61,MATCH($A69,'2017 betting market'!$A$35:$A$61,0),MATCH(K$1,'2017 betting market'!$A$35:$V$35,0))</f>
        <v>101</v>
      </c>
      <c r="L69" s="43">
        <f>INDEX('2017 betting market'!$A$35:$V$61,MATCH($A69,'2017 betting market'!$A$35:$A$61,0),MATCH(L$1,'2017 betting market'!$A$35:$V$35,0))</f>
        <v>201</v>
      </c>
      <c r="M69" s="43">
        <f>INDEX('2017 betting market'!$A$35:$V$61,MATCH($A69,'2017 betting market'!$A$35:$A$61,0),MATCH(M$1,'2017 betting market'!$A$35:$V$35,0))</f>
        <v>251</v>
      </c>
      <c r="N69" s="43">
        <f>INDEX('2017 betting market'!$A$35:$V$61,MATCH($A69,'2017 betting market'!$A$35:$A$61,0),MATCH(N$1,'2017 betting market'!$A$35:$V$35,0))</f>
        <v>151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>
      <c r="A70" t="s">
        <v>100</v>
      </c>
      <c r="B70">
        <v>2017</v>
      </c>
      <c r="C70">
        <f>INDEX('2017 final score'!F$2:F$27,MATCH($A70,'2017 final score'!$B$2:$B$27,))</f>
        <v>20</v>
      </c>
      <c r="D70">
        <f>INDEX('2017 final score'!G$2:G$27,MATCH($A70,'2017 final score'!$B$2:$B$27,))</f>
        <v>77</v>
      </c>
      <c r="E70" s="43">
        <f>INDEX('2017 betting market'!$A$35:$V$61,MATCH($A70,'2017 betting market'!$A$35:$A$61,0),MATCH(E$1,'2017 betting market'!$A$35:$V$35,0))</f>
        <v>101</v>
      </c>
      <c r="F70" s="43">
        <f>INDEX('2017 betting market'!$A$35:$V$61,MATCH($A70,'2017 betting market'!$A$35:$A$61,0),MATCH(F$1,'2017 betting market'!$A$35:$V$35,0))</f>
        <v>301</v>
      </c>
      <c r="G70" s="43">
        <f>INDEX('2017 betting market'!$A$35:$V$61,MATCH($A70,'2017 betting market'!$A$35:$A$61,0),MATCH(G$1,'2017 betting market'!$A$35:$V$35,0))</f>
        <v>670</v>
      </c>
      <c r="H70" s="43">
        <f>INDEX('2017 betting market'!$A$35:$V$61,MATCH($A70,'2017 betting market'!$A$35:$A$61,0),MATCH(H$1,'2017 betting market'!$A$35:$V$35,0))</f>
        <v>201</v>
      </c>
      <c r="I70" s="43">
        <f>INDEX('2017 betting market'!$A$35:$V$61,MATCH($A70,'2017 betting market'!$A$35:$A$61,0),MATCH(I$1,'2017 betting market'!$A$35:$V$35,0))</f>
        <v>151</v>
      </c>
      <c r="J70" s="43">
        <f>INDEX('2017 betting market'!$A$35:$V$61,MATCH($A70,'2017 betting market'!$A$35:$A$61,0),MATCH(J$1,'2017 betting market'!$A$35:$V$35,0))</f>
        <v>201</v>
      </c>
      <c r="K70" s="43">
        <f>INDEX('2017 betting market'!$A$35:$V$61,MATCH($A70,'2017 betting market'!$A$35:$A$61,0),MATCH(K$1,'2017 betting market'!$A$35:$V$35,0))</f>
        <v>101</v>
      </c>
      <c r="L70" s="43">
        <f>INDEX('2017 betting market'!$A$35:$V$61,MATCH($A70,'2017 betting market'!$A$35:$A$61,0),MATCH(L$1,'2017 betting market'!$A$35:$V$35,0))</f>
        <v>251</v>
      </c>
      <c r="M70" s="43">
        <f>INDEX('2017 betting market'!$A$35:$V$61,MATCH($A70,'2017 betting market'!$A$35:$A$61,0),MATCH(M$1,'2017 betting market'!$A$35:$V$35,0))</f>
        <v>201</v>
      </c>
      <c r="N70" s="43">
        <f>INDEX('2017 betting market'!$A$35:$V$61,MATCH($A70,'2017 betting market'!$A$35:$A$61,0),MATCH(N$1,'2017 betting market'!$A$35:$V$35,0))</f>
        <v>81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>
      <c r="A71" t="s">
        <v>112</v>
      </c>
      <c r="B71">
        <v>2017</v>
      </c>
      <c r="C71">
        <f>INDEX('2017 final score'!F$2:F$27,MATCH($A71,'2017 final score'!$B$2:$B$27,))</f>
        <v>8</v>
      </c>
      <c r="D71">
        <f>INDEX('2017 final score'!G$2:G$27,MATCH($A71,'2017 final score'!$B$2:$B$27,))</f>
        <v>200</v>
      </c>
      <c r="E71" s="43">
        <f>INDEX('2017 betting market'!$A$35:$V$61,MATCH($A71,'2017 betting market'!$A$35:$A$61,0),MATCH(E$1,'2017 betting market'!$A$35:$V$35,0))</f>
        <v>101</v>
      </c>
      <c r="F71" s="43">
        <f>INDEX('2017 betting market'!$A$35:$V$61,MATCH($A71,'2017 betting market'!$A$35:$A$61,0),MATCH(F$1,'2017 betting market'!$A$35:$V$35,0))</f>
        <v>401</v>
      </c>
      <c r="G71" s="43">
        <f>INDEX('2017 betting market'!$A$35:$V$61,MATCH($A71,'2017 betting market'!$A$35:$A$61,0),MATCH(G$1,'2017 betting market'!$A$35:$V$35,0))</f>
        <v>800</v>
      </c>
      <c r="H71" s="43">
        <f>INDEX('2017 betting market'!$A$35:$V$61,MATCH($A71,'2017 betting market'!$A$35:$A$61,0),MATCH(H$1,'2017 betting market'!$A$35:$V$35,0))</f>
        <v>201</v>
      </c>
      <c r="I71" s="43">
        <f>INDEX('2017 betting market'!$A$35:$V$61,MATCH($A71,'2017 betting market'!$A$35:$A$61,0),MATCH(I$1,'2017 betting market'!$A$35:$V$35,0))</f>
        <v>126</v>
      </c>
      <c r="J71" s="43">
        <f>INDEX('2017 betting market'!$A$35:$V$61,MATCH($A71,'2017 betting market'!$A$35:$A$61,0),MATCH(J$1,'2017 betting market'!$A$35:$V$35,0))</f>
        <v>201</v>
      </c>
      <c r="K71" s="43">
        <f>INDEX('2017 betting market'!$A$35:$V$61,MATCH($A71,'2017 betting market'!$A$35:$A$61,0),MATCH(K$1,'2017 betting market'!$A$35:$V$35,0))</f>
        <v>67</v>
      </c>
      <c r="L71" s="43">
        <f>INDEX('2017 betting market'!$A$35:$V$61,MATCH($A71,'2017 betting market'!$A$35:$A$61,0),MATCH(L$1,'2017 betting market'!$A$35:$V$35,0))</f>
        <v>201</v>
      </c>
      <c r="M71" s="43">
        <f>INDEX('2017 betting market'!$A$35:$V$61,MATCH($A71,'2017 betting market'!$A$35:$A$61,0),MATCH(M$1,'2017 betting market'!$A$35:$V$35,0))</f>
        <v>301</v>
      </c>
      <c r="N71" s="43">
        <f>INDEX('2017 betting market'!$A$35:$V$61,MATCH($A71,'2017 betting market'!$A$35:$A$61,0),MATCH(N$1,'2017 betting market'!$A$35:$V$35,0))</f>
        <v>81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>
      <c r="A72" t="s">
        <v>95</v>
      </c>
      <c r="B72">
        <v>2017</v>
      </c>
      <c r="C72">
        <f>INDEX('2017 final score'!F$2:F$27,MATCH($A72,'2017 final score'!$B$2:$B$27,))</f>
        <v>25</v>
      </c>
      <c r="D72">
        <f>INDEX('2017 final score'!G$2:G$27,MATCH($A72,'2017 final score'!$B$2:$B$27,))</f>
        <v>6</v>
      </c>
      <c r="E72" s="43">
        <f>INDEX('2017 betting market'!$A$35:$V$61,MATCH($A72,'2017 betting market'!$A$35:$A$61,0),MATCH(E$1,'2017 betting market'!$A$35:$V$35,0))</f>
        <v>101</v>
      </c>
      <c r="F72" s="43">
        <f>INDEX('2017 betting market'!$A$35:$V$61,MATCH($A72,'2017 betting market'!$A$35:$A$61,0),MATCH(F$1,'2017 betting market'!$A$35:$V$35,0))</f>
        <v>501</v>
      </c>
      <c r="G72" s="43">
        <f>INDEX('2017 betting market'!$A$35:$V$61,MATCH($A72,'2017 betting market'!$A$35:$A$61,0),MATCH(G$1,'2017 betting market'!$A$35:$V$35,0))</f>
        <v>430</v>
      </c>
      <c r="H72" s="43">
        <f>INDEX('2017 betting market'!$A$35:$V$61,MATCH($A72,'2017 betting market'!$A$35:$A$61,0),MATCH(H$1,'2017 betting market'!$A$35:$V$35,0))</f>
        <v>201</v>
      </c>
      <c r="I72" s="43">
        <f>INDEX('2017 betting market'!$A$35:$V$61,MATCH($A72,'2017 betting market'!$A$35:$A$61,0),MATCH(I$1,'2017 betting market'!$A$35:$V$35,0))</f>
        <v>151</v>
      </c>
      <c r="J72" s="43">
        <f>INDEX('2017 betting market'!$A$35:$V$61,MATCH($A72,'2017 betting market'!$A$35:$A$61,0),MATCH(J$1,'2017 betting market'!$A$35:$V$35,0))</f>
        <v>101</v>
      </c>
      <c r="K72" s="43">
        <f>INDEX('2017 betting market'!$A$35:$V$61,MATCH($A72,'2017 betting market'!$A$35:$A$61,0),MATCH(K$1,'2017 betting market'!$A$35:$V$35,0))</f>
        <v>101</v>
      </c>
      <c r="L72" s="43">
        <f>INDEX('2017 betting market'!$A$35:$V$61,MATCH($A72,'2017 betting market'!$A$35:$A$61,0),MATCH(L$1,'2017 betting market'!$A$35:$V$35,0))</f>
        <v>151</v>
      </c>
      <c r="M72" s="43">
        <f>INDEX('2017 betting market'!$A$35:$V$61,MATCH($A72,'2017 betting market'!$A$35:$A$61,0),MATCH(M$1,'2017 betting market'!$A$35:$V$35,0))</f>
        <v>201</v>
      </c>
      <c r="N72" s="43">
        <f>INDEX('2017 betting market'!$A$35:$V$61,MATCH($A72,'2017 betting market'!$A$35:$A$61,0),MATCH(N$1,'2017 betting market'!$A$35:$V$35,0))</f>
        <v>301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>
      <c r="A73" t="s">
        <v>218</v>
      </c>
      <c r="B73">
        <v>2017</v>
      </c>
      <c r="C73">
        <f>INDEX('2017 final score'!F$2:F$27,MATCH($A73,'2017 final score'!$B$2:$B$27,))</f>
        <v>22</v>
      </c>
      <c r="D73">
        <f>INDEX('2017 final score'!G$2:G$27,MATCH($A73,'2017 final score'!$B$2:$B$27,))</f>
        <v>64</v>
      </c>
      <c r="E73" s="43">
        <f>INDEX('2017 betting market'!$A$35:$V$61,MATCH($A73,'2017 betting market'!$A$35:$A$61,0),MATCH(E$1,'2017 betting market'!$A$35:$V$35,0))</f>
        <v>101</v>
      </c>
      <c r="F73" s="43">
        <f>INDEX('2017 betting market'!$A$35:$V$61,MATCH($A73,'2017 betting market'!$A$35:$A$61,0),MATCH(F$1,'2017 betting market'!$A$35:$V$35,0))</f>
        <v>401</v>
      </c>
      <c r="G73" s="43">
        <f>INDEX('2017 betting market'!$A$35:$V$61,MATCH($A73,'2017 betting market'!$A$35:$A$61,0),MATCH(G$1,'2017 betting market'!$A$35:$V$35,0))</f>
        <v>640</v>
      </c>
      <c r="H73" s="43">
        <f>INDEX('2017 betting market'!$A$35:$V$61,MATCH($A73,'2017 betting market'!$A$35:$A$61,0),MATCH(H$1,'2017 betting market'!$A$35:$V$35,0))</f>
        <v>301</v>
      </c>
      <c r="I73" s="43">
        <f>INDEX('2017 betting market'!$A$35:$V$61,MATCH($A73,'2017 betting market'!$A$35:$A$61,0),MATCH(I$1,'2017 betting market'!$A$35:$V$35,0))</f>
        <v>251</v>
      </c>
      <c r="J73" s="43">
        <f>INDEX('2017 betting market'!$A$35:$V$61,MATCH($A73,'2017 betting market'!$A$35:$A$61,0),MATCH(J$1,'2017 betting market'!$A$35:$V$35,0))</f>
        <v>201</v>
      </c>
      <c r="K73" s="43">
        <f>INDEX('2017 betting market'!$A$35:$V$61,MATCH($A73,'2017 betting market'!$A$35:$A$61,0),MATCH(K$1,'2017 betting market'!$A$35:$V$35,0))</f>
        <v>101</v>
      </c>
      <c r="L73" s="43">
        <f>INDEX('2017 betting market'!$A$35:$V$61,MATCH($A73,'2017 betting market'!$A$35:$A$61,0),MATCH(L$1,'2017 betting market'!$A$35:$V$35,0))</f>
        <v>201</v>
      </c>
      <c r="M73" s="43">
        <f>INDEX('2017 betting market'!$A$35:$V$61,MATCH($A73,'2017 betting market'!$A$35:$A$61,0),MATCH(M$1,'2017 betting market'!$A$35:$V$35,0))</f>
        <v>201</v>
      </c>
      <c r="N73" s="43">
        <f>INDEX('2017 betting market'!$A$35:$V$61,MATCH($A73,'2017 betting market'!$A$35:$A$61,0),MATCH(N$1,'2017 betting market'!$A$35:$V$35,0))</f>
        <v>301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>
      <c r="A74" t="s">
        <v>94</v>
      </c>
      <c r="B74">
        <v>2017</v>
      </c>
      <c r="C74">
        <f>INDEX('2017 final score'!F$2:F$27,MATCH($A74,'2017 final score'!$B$2:$B$27,))</f>
        <v>16</v>
      </c>
      <c r="D74">
        <f>INDEX('2017 final score'!G$2:G$27,MATCH($A74,'2017 final score'!$B$2:$B$27,))</f>
        <v>93</v>
      </c>
      <c r="E74" s="43">
        <f>INDEX('2017 betting market'!$A$35:$V$61,MATCH($A74,'2017 betting market'!$A$35:$A$61,0),MATCH(E$1,'2017 betting market'!$A$35:$V$35,0))</f>
        <v>101</v>
      </c>
      <c r="F74" s="43">
        <f>INDEX('2017 betting market'!$A$35:$V$61,MATCH($A74,'2017 betting market'!$A$35:$A$61,0),MATCH(F$1,'2017 betting market'!$A$35:$V$35,0))</f>
        <v>501</v>
      </c>
      <c r="G74" s="43">
        <f>INDEX('2017 betting market'!$A$35:$V$61,MATCH($A74,'2017 betting market'!$A$35:$A$61,0),MATCH(G$1,'2017 betting market'!$A$35:$V$35,0))</f>
        <v>650</v>
      </c>
      <c r="H74" s="43">
        <f>INDEX('2017 betting market'!$A$35:$V$61,MATCH($A74,'2017 betting market'!$A$35:$A$61,0),MATCH(H$1,'2017 betting market'!$A$35:$V$35,0))</f>
        <v>251</v>
      </c>
      <c r="I74" s="43">
        <f>INDEX('2017 betting market'!$A$35:$V$61,MATCH($A74,'2017 betting market'!$A$35:$A$61,0),MATCH(I$1,'2017 betting market'!$A$35:$V$35,0))</f>
        <v>201</v>
      </c>
      <c r="J74" s="43">
        <f>INDEX('2017 betting market'!$A$35:$V$61,MATCH($A74,'2017 betting market'!$A$35:$A$61,0),MATCH(J$1,'2017 betting market'!$A$35:$V$35,0))</f>
        <v>201</v>
      </c>
      <c r="K74" s="43">
        <f>INDEX('2017 betting market'!$A$35:$V$61,MATCH($A74,'2017 betting market'!$A$35:$A$61,0),MATCH(K$1,'2017 betting market'!$A$35:$V$35,0))</f>
        <v>101</v>
      </c>
      <c r="L74" s="43">
        <f>INDEX('2017 betting market'!$A$35:$V$61,MATCH($A74,'2017 betting market'!$A$35:$A$61,0),MATCH(L$1,'2017 betting market'!$A$35:$V$35,0))</f>
        <v>301</v>
      </c>
      <c r="M74" s="43">
        <f>INDEX('2017 betting market'!$A$35:$V$61,MATCH($A74,'2017 betting market'!$A$35:$A$61,0),MATCH(M$1,'2017 betting market'!$A$35:$V$35,0))</f>
        <v>201</v>
      </c>
      <c r="N74" s="43">
        <f>INDEX('2017 betting market'!$A$35:$V$61,MATCH($A74,'2017 betting market'!$A$35:$A$61,0),MATCH(N$1,'2017 betting market'!$A$35:$V$35,0))</f>
        <v>301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>
      <c r="A75" t="s">
        <v>219</v>
      </c>
      <c r="B75">
        <v>2017</v>
      </c>
      <c r="C75">
        <f>INDEX('2017 final score'!F$2:F$27,MATCH($A75,'2017 final score'!$B$2:$B$27,))</f>
        <v>19</v>
      </c>
      <c r="D75">
        <f>INDEX('2017 final score'!G$2:G$27,MATCH($A75,'2017 final score'!$B$2:$B$27,))</f>
        <v>77</v>
      </c>
      <c r="E75" s="43">
        <f>INDEX('2017 betting market'!$A$35:$V$61,MATCH($A75,'2017 betting market'!$A$35:$A$61,0),MATCH(E$1,'2017 betting market'!$A$35:$V$35,0))</f>
        <v>101</v>
      </c>
      <c r="F75" s="43">
        <f>INDEX('2017 betting market'!$A$35:$V$61,MATCH($A75,'2017 betting market'!$A$35:$A$61,0),MATCH(F$1,'2017 betting market'!$A$35:$V$35,0))</f>
        <v>501</v>
      </c>
      <c r="G75" s="43">
        <f>INDEX('2017 betting market'!$A$35:$V$61,MATCH($A75,'2017 betting market'!$A$35:$A$61,0),MATCH(G$1,'2017 betting market'!$A$35:$V$35,0))</f>
        <v>600</v>
      </c>
      <c r="H75" s="43">
        <f>INDEX('2017 betting market'!$A$35:$V$61,MATCH($A75,'2017 betting market'!$A$35:$A$61,0),MATCH(H$1,'2017 betting market'!$A$35:$V$35,0))</f>
        <v>251</v>
      </c>
      <c r="I75" s="43">
        <f>INDEX('2017 betting market'!$A$35:$V$61,MATCH($A75,'2017 betting market'!$A$35:$A$61,0),MATCH(I$1,'2017 betting market'!$A$35:$V$35,0))</f>
        <v>251</v>
      </c>
      <c r="J75" s="43">
        <f>INDEX('2017 betting market'!$A$35:$V$61,MATCH($A75,'2017 betting market'!$A$35:$A$61,0),MATCH(J$1,'2017 betting market'!$A$35:$V$35,0))</f>
        <v>201</v>
      </c>
      <c r="K75" s="43">
        <f>INDEX('2017 betting market'!$A$35:$V$61,MATCH($A75,'2017 betting market'!$A$35:$A$61,0),MATCH(K$1,'2017 betting market'!$A$35:$V$35,0))</f>
        <v>101</v>
      </c>
      <c r="L75" s="43">
        <f>INDEX('2017 betting market'!$A$35:$V$61,MATCH($A75,'2017 betting market'!$A$35:$A$61,0),MATCH(L$1,'2017 betting market'!$A$35:$V$35,0))</f>
        <v>251</v>
      </c>
      <c r="M75" s="43">
        <f>INDEX('2017 betting market'!$A$35:$V$61,MATCH($A75,'2017 betting market'!$A$35:$A$61,0),MATCH(M$1,'2017 betting market'!$A$35:$V$35,0))</f>
        <v>251</v>
      </c>
      <c r="N75" s="43">
        <f>INDEX('2017 betting market'!$A$35:$V$61,MATCH($A75,'2017 betting market'!$A$35:$A$61,0),MATCH(N$1,'2017 betting market'!$A$35:$V$35,0))</f>
        <v>151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>
      <c r="A76" t="s">
        <v>220</v>
      </c>
      <c r="B76">
        <v>2017</v>
      </c>
      <c r="C76">
        <f>INDEX('2017 final score'!F$2:F$27,MATCH($A76,'2017 final score'!$B$2:$B$27,))</f>
        <v>17</v>
      </c>
      <c r="D76">
        <f>INDEX('2017 final score'!G$2:G$27,MATCH($A76,'2017 final score'!$B$2:$B$27,))</f>
        <v>83</v>
      </c>
      <c r="E76" s="43">
        <f>INDEX('2017 betting market'!$A$35:$V$61,MATCH($A76,'2017 betting market'!$A$35:$A$61,0),MATCH(E$1,'2017 betting market'!$A$35:$V$35,0))</f>
        <v>101</v>
      </c>
      <c r="F76" s="43">
        <f>INDEX('2017 betting market'!$A$35:$V$61,MATCH($A76,'2017 betting market'!$A$35:$A$61,0),MATCH(F$1,'2017 betting market'!$A$35:$V$35,0))</f>
        <v>501</v>
      </c>
      <c r="G76" s="43">
        <f>INDEX('2017 betting market'!$A$35:$V$61,MATCH($A76,'2017 betting market'!$A$35:$A$61,0),MATCH(G$1,'2017 betting market'!$A$35:$V$35,0))</f>
        <v>1000</v>
      </c>
      <c r="H76" s="43">
        <f>INDEX('2017 betting market'!$A$35:$V$61,MATCH($A76,'2017 betting market'!$A$35:$A$61,0),MATCH(H$1,'2017 betting market'!$A$35:$V$35,0))</f>
        <v>251</v>
      </c>
      <c r="I76" s="43">
        <f>INDEX('2017 betting market'!$A$35:$V$61,MATCH($A76,'2017 betting market'!$A$35:$A$61,0),MATCH(I$1,'2017 betting market'!$A$35:$V$35,0))</f>
        <v>201</v>
      </c>
      <c r="J76" s="43">
        <f>INDEX('2017 betting market'!$A$35:$V$61,MATCH($A76,'2017 betting market'!$A$35:$A$61,0),MATCH(J$1,'2017 betting market'!$A$35:$V$35,0))</f>
        <v>251</v>
      </c>
      <c r="K76" s="43">
        <f>INDEX('2017 betting market'!$A$35:$V$61,MATCH($A76,'2017 betting market'!$A$35:$A$61,0),MATCH(K$1,'2017 betting market'!$A$35:$V$35,0))</f>
        <v>101</v>
      </c>
      <c r="L76" s="43">
        <f>INDEX('2017 betting market'!$A$35:$V$61,MATCH($A76,'2017 betting market'!$A$35:$A$61,0),MATCH(L$1,'2017 betting market'!$A$35:$V$35,0))</f>
        <v>201</v>
      </c>
      <c r="M76" s="43">
        <f>INDEX('2017 betting market'!$A$35:$V$61,MATCH($A76,'2017 betting market'!$A$35:$A$61,0),MATCH(M$1,'2017 betting market'!$A$35:$V$35,0))</f>
        <v>201</v>
      </c>
      <c r="N76" s="43">
        <f>INDEX('2017 betting market'!$A$35:$V$61,MATCH($A76,'2017 betting market'!$A$35:$A$61,0),MATCH(N$1,'2017 betting market'!$A$35:$V$35,0))</f>
        <v>301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>
      <c r="A77" t="s">
        <v>93</v>
      </c>
      <c r="B77">
        <v>2017</v>
      </c>
      <c r="C77">
        <f>INDEX('2017 final score'!F$2:F$27,MATCH($A77,'2017 final score'!$B$2:$B$27,))</f>
        <v>21</v>
      </c>
      <c r="D77">
        <f>INDEX('2017 final score'!G$2:G$27,MATCH($A77,'2017 final score'!$B$2:$B$27,))</f>
        <v>68</v>
      </c>
      <c r="E77" s="43">
        <f>INDEX('2017 betting market'!$A$35:$V$61,MATCH($A77,'2017 betting market'!$A$35:$A$61,0),MATCH(E$1,'2017 betting market'!$A$35:$V$35,0))</f>
        <v>101</v>
      </c>
      <c r="F77" s="43">
        <f>INDEX('2017 betting market'!$A$35:$V$61,MATCH($A77,'2017 betting market'!$A$35:$A$61,0),MATCH(F$1,'2017 betting market'!$A$35:$V$35,0))</f>
        <v>601</v>
      </c>
      <c r="G77" s="43">
        <f>INDEX('2017 betting market'!$A$35:$V$61,MATCH($A77,'2017 betting market'!$A$35:$A$61,0),MATCH(G$1,'2017 betting market'!$A$35:$V$35,0))</f>
        <v>730</v>
      </c>
      <c r="H77" s="43">
        <f>INDEX('2017 betting market'!$A$35:$V$61,MATCH($A77,'2017 betting market'!$A$35:$A$61,0),MATCH(H$1,'2017 betting market'!$A$35:$V$35,0))</f>
        <v>151</v>
      </c>
      <c r="I77" s="43">
        <f>INDEX('2017 betting market'!$A$35:$V$61,MATCH($A77,'2017 betting market'!$A$35:$A$61,0),MATCH(I$1,'2017 betting market'!$A$35:$V$35,0))</f>
        <v>201</v>
      </c>
      <c r="J77" s="43">
        <f>INDEX('2017 betting market'!$A$35:$V$61,MATCH($A77,'2017 betting market'!$A$35:$A$61,0),MATCH(J$1,'2017 betting market'!$A$35:$V$35,0))</f>
        <v>101</v>
      </c>
      <c r="K77" s="43">
        <f>INDEX('2017 betting market'!$A$35:$V$61,MATCH($A77,'2017 betting market'!$A$35:$A$61,0),MATCH(K$1,'2017 betting market'!$A$35:$V$35,0))</f>
        <v>201</v>
      </c>
      <c r="L77" s="43">
        <f>INDEX('2017 betting market'!$A$35:$V$61,MATCH($A77,'2017 betting market'!$A$35:$A$61,0),MATCH(L$1,'2017 betting market'!$A$35:$V$35,0))</f>
        <v>301</v>
      </c>
      <c r="M77" s="43">
        <f>INDEX('2017 betting market'!$A$35:$V$61,MATCH($A77,'2017 betting market'!$A$35:$A$61,0),MATCH(M$1,'2017 betting market'!$A$35:$V$35,0))</f>
        <v>201</v>
      </c>
      <c r="N77" s="43">
        <f>INDEX('2017 betting market'!$A$35:$V$61,MATCH($A77,'2017 betting market'!$A$35:$A$61,0),MATCH(N$1,'2017 betting market'!$A$35:$V$35,0))</f>
        <v>501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>
      <c r="A78" t="s">
        <v>108</v>
      </c>
      <c r="B78">
        <v>2017</v>
      </c>
      <c r="C78">
        <f>INDEX('2017 final score'!F$2:F$27,MATCH($A78,'2017 final score'!$B$2:$B$27,))</f>
        <v>24</v>
      </c>
      <c r="D78">
        <f>INDEX('2017 final score'!G$2:G$27,MATCH($A78,'2017 final score'!$B$2:$B$27,))</f>
        <v>36</v>
      </c>
      <c r="E78" s="43">
        <f>INDEX('2017 betting market'!$A$35:$V$61,MATCH($A78,'2017 betting market'!$A$35:$A$61,0),MATCH(E$1,'2017 betting market'!$A$35:$V$35,0))</f>
        <v>101</v>
      </c>
      <c r="F78" s="43">
        <f>INDEX('2017 betting market'!$A$35:$V$61,MATCH($A78,'2017 betting market'!$A$35:$A$61,0),MATCH(F$1,'2017 betting market'!$A$35:$V$35,0))</f>
        <v>751</v>
      </c>
      <c r="G78" s="43">
        <f>INDEX('2017 betting market'!$A$35:$V$61,MATCH($A78,'2017 betting market'!$A$35:$A$61,0),MATCH(G$1,'2017 betting market'!$A$35:$V$35,0))</f>
        <v>700</v>
      </c>
      <c r="H78" s="43">
        <f>INDEX('2017 betting market'!$A$35:$V$61,MATCH($A78,'2017 betting market'!$A$35:$A$61,0),MATCH(H$1,'2017 betting market'!$A$35:$V$35,0))</f>
        <v>301</v>
      </c>
      <c r="I78" s="43">
        <f>INDEX('2017 betting market'!$A$35:$V$61,MATCH($A78,'2017 betting market'!$A$35:$A$61,0),MATCH(I$1,'2017 betting market'!$A$35:$V$35,0))</f>
        <v>201</v>
      </c>
      <c r="J78" s="43">
        <f>INDEX('2017 betting market'!$A$35:$V$61,MATCH($A78,'2017 betting market'!$A$35:$A$61,0),MATCH(J$1,'2017 betting market'!$A$35:$V$35,0))</f>
        <v>501</v>
      </c>
      <c r="K78" s="43">
        <f>INDEX('2017 betting market'!$A$35:$V$61,MATCH($A78,'2017 betting market'!$A$35:$A$61,0),MATCH(K$1,'2017 betting market'!$A$35:$V$35,0))</f>
        <v>101</v>
      </c>
      <c r="L78" s="43">
        <f>INDEX('2017 betting market'!$A$35:$V$61,MATCH($A78,'2017 betting market'!$A$35:$A$61,0),MATCH(L$1,'2017 betting market'!$A$35:$V$35,0))</f>
        <v>301</v>
      </c>
      <c r="M78" s="43">
        <f>INDEX('2017 betting market'!$A$35:$V$61,MATCH($A78,'2017 betting market'!$A$35:$A$61,0),MATCH(M$1,'2017 betting market'!$A$35:$V$35,0))</f>
        <v>301</v>
      </c>
      <c r="N78" s="43">
        <f>INDEX('2017 betting market'!$A$35:$V$61,MATCH($A78,'2017 betting market'!$A$35:$A$61,0),MATCH(N$1,'2017 betting market'!$A$35:$V$35,0))</f>
        <v>501</v>
      </c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>
      <c r="A79" t="s">
        <v>92</v>
      </c>
      <c r="B79">
        <v>2017</v>
      </c>
      <c r="C79">
        <f>INDEX('2017 final score'!F$2:F$27,MATCH($A79,'2017 final score'!$B$2:$B$27,))</f>
        <v>23</v>
      </c>
      <c r="D79">
        <f>INDEX('2017 final score'!G$2:G$27,MATCH($A79,'2017 final score'!$B$2:$B$27,))</f>
        <v>39</v>
      </c>
      <c r="E79" s="43">
        <f>INDEX('2017 betting market'!$A$35:$V$61,MATCH($A79,'2017 betting market'!$A$35:$A$61,0),MATCH(E$1,'2017 betting market'!$A$35:$V$35,0))</f>
        <v>101</v>
      </c>
      <c r="F79" s="43">
        <f>INDEX('2017 betting market'!$A$35:$V$61,MATCH($A79,'2017 betting market'!$A$35:$A$61,0),MATCH(F$1,'2017 betting market'!$A$35:$V$35,0))</f>
        <v>1001</v>
      </c>
      <c r="G79" s="43">
        <f>INDEX('2017 betting market'!$A$35:$V$61,MATCH($A79,'2017 betting market'!$A$35:$A$61,0),MATCH(G$1,'2017 betting market'!$A$35:$V$35,0))</f>
        <v>1000</v>
      </c>
      <c r="H79" s="43">
        <f>INDEX('2017 betting market'!$A$35:$V$61,MATCH($A79,'2017 betting market'!$A$35:$A$61,0),MATCH(H$1,'2017 betting market'!$A$35:$V$35,0))</f>
        <v>251</v>
      </c>
      <c r="I79" s="43">
        <f>INDEX('2017 betting market'!$A$35:$V$61,MATCH($A79,'2017 betting market'!$A$35:$A$61,0),MATCH(I$1,'2017 betting market'!$A$35:$V$35,0))</f>
        <v>251</v>
      </c>
      <c r="J79" s="43">
        <f>INDEX('2017 betting market'!$A$35:$V$61,MATCH($A79,'2017 betting market'!$A$35:$A$61,0),MATCH(J$1,'2017 betting market'!$A$35:$V$35,0))</f>
        <v>351</v>
      </c>
      <c r="K79" s="43">
        <f>INDEX('2017 betting market'!$A$35:$V$61,MATCH($A79,'2017 betting market'!$A$35:$A$61,0),MATCH(K$1,'2017 betting market'!$A$35:$V$35,0))</f>
        <v>101</v>
      </c>
      <c r="L79" s="43">
        <f>INDEX('2017 betting market'!$A$35:$V$61,MATCH($A79,'2017 betting market'!$A$35:$A$61,0),MATCH(L$1,'2017 betting market'!$A$35:$V$35,0))</f>
        <v>401</v>
      </c>
      <c r="M79" s="43">
        <f>INDEX('2017 betting market'!$A$35:$V$61,MATCH($A79,'2017 betting market'!$A$35:$A$61,0),MATCH(M$1,'2017 betting market'!$A$35:$V$35,0))</f>
        <v>301</v>
      </c>
      <c r="N79" s="43">
        <f>INDEX('2017 betting market'!$A$35:$V$61,MATCH($A79,'2017 betting market'!$A$35:$A$61,0),MATCH(N$1,'2017 betting market'!$A$35:$V$35,0))</f>
        <v>201</v>
      </c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>
      <c r="A80" t="s">
        <v>114</v>
      </c>
      <c r="B80">
        <v>2017</v>
      </c>
      <c r="C80">
        <f>INDEX('2017 final score'!F$2:F$27,MATCH($A80,'2017 final score'!$B$2:$B$27,))</f>
        <v>26</v>
      </c>
      <c r="D80">
        <f>INDEX('2017 final score'!G$2:G$27,MATCH($A80,'2017 final score'!$B$2:$B$27,))</f>
        <v>5</v>
      </c>
      <c r="E80" s="43">
        <f>INDEX('2017 betting market'!$A$35:$V$61,MATCH($A80,'2017 betting market'!$A$35:$A$61,0),MATCH(E$1,'2017 betting market'!$A$35:$V$35,0))</f>
        <v>101</v>
      </c>
      <c r="F80" s="43">
        <f>INDEX('2017 betting market'!$A$35:$V$61,MATCH($A80,'2017 betting market'!$A$35:$A$61,0),MATCH(F$1,'2017 betting market'!$A$35:$V$35,0))</f>
        <v>1001</v>
      </c>
      <c r="G80" s="43">
        <f>INDEX('2017 betting market'!$A$35:$V$61,MATCH($A80,'2017 betting market'!$A$35:$A$61,0),MATCH(G$1,'2017 betting market'!$A$35:$V$35,0))</f>
        <v>1000</v>
      </c>
      <c r="H80" s="43">
        <f>INDEX('2017 betting market'!$A$35:$V$61,MATCH($A80,'2017 betting market'!$A$35:$A$61,0),MATCH(H$1,'2017 betting market'!$A$35:$V$35,0))</f>
        <v>501</v>
      </c>
      <c r="I80" s="43">
        <f>INDEX('2017 betting market'!$A$35:$V$61,MATCH($A80,'2017 betting market'!$A$35:$A$61,0),MATCH(I$1,'2017 betting market'!$A$35:$V$35,0))</f>
        <v>301</v>
      </c>
      <c r="J80" s="43">
        <f>INDEX('2017 betting market'!$A$35:$V$61,MATCH($A80,'2017 betting market'!$A$35:$A$61,0),MATCH(J$1,'2017 betting market'!$A$35:$V$35,0))</f>
        <v>501</v>
      </c>
      <c r="K80" s="43">
        <f>INDEX('2017 betting market'!$A$35:$V$61,MATCH($A80,'2017 betting market'!$A$35:$A$61,0),MATCH(K$1,'2017 betting market'!$A$35:$V$35,0))</f>
        <v>301</v>
      </c>
      <c r="L80" s="43">
        <f>INDEX('2017 betting market'!$A$35:$V$61,MATCH($A80,'2017 betting market'!$A$35:$A$61,0),MATCH(L$1,'2017 betting market'!$A$35:$V$35,0))</f>
        <v>251</v>
      </c>
      <c r="M80" s="43">
        <f>INDEX('2017 betting market'!$A$35:$V$61,MATCH($A80,'2017 betting market'!$A$35:$A$61,0),MATCH(M$1,'2017 betting market'!$A$35:$V$35,0))</f>
        <v>251</v>
      </c>
      <c r="N80" s="43">
        <f>INDEX('2017 betting market'!$A$35:$V$61,MATCH($A80,'2017 betting market'!$A$35:$A$61,0),MATCH(N$1,'2017 betting market'!$A$35:$V$35,0))</f>
        <v>501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14">
      <c r="A81" t="s">
        <v>425</v>
      </c>
      <c r="B81">
        <v>2016</v>
      </c>
      <c r="C81">
        <f>INDEX('2016 final score'!F$2:F$27,MATCH($A81,'2016 final score'!$B$2:$B$27,0))</f>
        <v>3</v>
      </c>
      <c r="D81">
        <f>INDEX('2016 final score'!G$2:G$27,MATCH($A81,'2016 final score'!$B$2:$B$27,0))</f>
        <v>491</v>
      </c>
      <c r="E81" s="26">
        <f>INDEX('2016 BETTING MARKET'!$A$36:$W$62,MATCH($A81,'2016 BETTING MARKET'!$A$36:$A$62,0),MATCH(E$1,'2016 BETTING MARKET'!$A$36:$W$36,0))</f>
        <v>2</v>
      </c>
      <c r="F81" s="26">
        <f>INDEX('2016 BETTING MARKET'!$A$36:$W$62,MATCH($A81,'2016 BETTING MARKET'!$A$36:$A$62,0),MATCH(F$1,'2016 BETTING MARKET'!$A$36:$W$36,0))</f>
        <v>1.9</v>
      </c>
      <c r="G81" s="26">
        <f>INDEX('2016 BETTING MARKET'!$A$36:$W$62,MATCH($A81,'2016 BETTING MARKET'!$A$36:$A$62,0),MATCH(G$1,'2016 BETTING MARKET'!$A$36:$W$36,0))</f>
        <v>2.04</v>
      </c>
      <c r="H81" s="26">
        <f>INDEX('2016 BETTING MARKET'!$A$36:$W$62,MATCH($A81,'2016 BETTING MARKET'!$A$36:$A$62,0),MATCH(H$1,'2016 BETTING MARKET'!$A$36:$W$36,0))</f>
        <v>1.4</v>
      </c>
      <c r="I81" s="26">
        <f>INDEX('2016 BETTING MARKET'!$A$36:$W$62,MATCH($A81,'2016 BETTING MARKET'!$A$36:$A$62,0),MATCH(I$1,'2016 BETTING MARKET'!$A$36:$W$36,0))</f>
        <v>2.1</v>
      </c>
      <c r="J81" s="26">
        <f>INDEX('2016 BETTING MARKET'!$A$36:$W$62,MATCH($A81,'2016 BETTING MARKET'!$A$36:$A$62,0),MATCH(J$1,'2016 BETTING MARKET'!$A$36:$W$36,0))</f>
        <v>1.4</v>
      </c>
      <c r="K81" s="26">
        <f>INDEX('2016 BETTING MARKET'!$A$36:$W$62,MATCH($A81,'2016 BETTING MARKET'!$A$36:$A$62,0),MATCH(K$1,'2016 BETTING MARKET'!$A$36:$W$36,0))</f>
        <v>2</v>
      </c>
      <c r="L81" s="26">
        <f>INDEX('2016 BETTING MARKET'!$A$36:$W$62,MATCH($A81,'2016 BETTING MARKET'!$A$36:$A$62,0),MATCH(L$1,'2016 BETTING MARKET'!$A$36:$W$36,0))</f>
        <v>1.57</v>
      </c>
      <c r="M81" s="26">
        <f>INDEX('2016 BETTING MARKET'!$A$36:$W$62,MATCH($A81,'2016 BETTING MARKET'!$A$36:$A$62,0),MATCH(M$1,'2016 BETTING MARKET'!$A$36:$W$36,0))</f>
        <v>1.44</v>
      </c>
      <c r="N81" s="26">
        <f>INDEX('2016 BETTING MARKET'!$A$36:$W$62,MATCH($A81,'2016 BETTING MARKET'!$A$36:$A$62,0),MATCH(N$1,'2016 BETTING MARKET'!$A$36:$W$36,0))</f>
        <v>1.75</v>
      </c>
    </row>
    <row r="82" spans="1:14">
      <c r="A82" t="s">
        <v>111</v>
      </c>
      <c r="B82">
        <v>2016</v>
      </c>
      <c r="C82">
        <f>INDEX('2016 final score'!F$2:F$27,MATCH($A82,'2016 final score'!$B$2:$B$27,0))</f>
        <v>2</v>
      </c>
      <c r="D82">
        <f>INDEX('2016 final score'!G$2:G$27,MATCH($A82,'2016 final score'!$B$2:$B$27,0))</f>
        <v>511</v>
      </c>
      <c r="E82" s="26">
        <f>INDEX('2016 BETTING MARKET'!$A$36:$W$62,MATCH($A82,'2016 BETTING MARKET'!$A$36:$A$62,0),MATCH(E$1,'2016 BETTING MARKET'!$A$36:$W$36,0))</f>
        <v>2.88</v>
      </c>
      <c r="F82" s="26">
        <f>INDEX('2016 BETTING MARKET'!$A$36:$W$62,MATCH($A82,'2016 BETTING MARKET'!$A$36:$A$62,0),MATCH(F$1,'2016 BETTING MARKET'!$A$36:$W$36,0))</f>
        <v>2.75</v>
      </c>
      <c r="G82" s="26">
        <f>INDEX('2016 BETTING MARKET'!$A$36:$W$62,MATCH($A82,'2016 BETTING MARKET'!$A$36:$A$62,0),MATCH(G$1,'2016 BETTING MARKET'!$A$36:$W$36,0))</f>
        <v>2.79</v>
      </c>
      <c r="H82" s="26">
        <f>INDEX('2016 BETTING MARKET'!$A$36:$W$62,MATCH($A82,'2016 BETTING MARKET'!$A$36:$A$62,0),MATCH(H$1,'2016 BETTING MARKET'!$A$36:$W$36,0))</f>
        <v>6</v>
      </c>
      <c r="I82" s="26">
        <f>INDEX('2016 BETTING MARKET'!$A$36:$W$62,MATCH($A82,'2016 BETTING MARKET'!$A$36:$A$62,0),MATCH(I$1,'2016 BETTING MARKET'!$A$36:$W$36,0))</f>
        <v>2.62</v>
      </c>
      <c r="J82" s="26">
        <f>INDEX('2016 BETTING MARKET'!$A$36:$W$62,MATCH($A82,'2016 BETTING MARKET'!$A$36:$A$62,0),MATCH(J$1,'2016 BETTING MARKET'!$A$36:$W$36,0))</f>
        <v>4.5</v>
      </c>
      <c r="K82" s="26">
        <f>INDEX('2016 BETTING MARKET'!$A$36:$W$62,MATCH($A82,'2016 BETTING MARKET'!$A$36:$A$62,0),MATCH(K$1,'2016 BETTING MARKET'!$A$36:$W$36,0))</f>
        <v>2.8</v>
      </c>
      <c r="L82" s="26">
        <f>INDEX('2016 BETTING MARKET'!$A$36:$W$62,MATCH($A82,'2016 BETTING MARKET'!$A$36:$A$62,0),MATCH(L$1,'2016 BETTING MARKET'!$A$36:$W$36,0))</f>
        <v>4.5</v>
      </c>
      <c r="M82" s="26">
        <f>INDEX('2016 BETTING MARKET'!$A$36:$W$62,MATCH($A82,'2016 BETTING MARKET'!$A$36:$A$62,0),MATCH(M$1,'2016 BETTING MARKET'!$A$36:$W$36,0))</f>
        <v>5</v>
      </c>
      <c r="N82" s="26">
        <f>INDEX('2016 BETTING MARKET'!$A$36:$W$62,MATCH($A82,'2016 BETTING MARKET'!$A$36:$A$62,0),MATCH(N$1,'2016 BETTING MARKET'!$A$36:$W$36,0))</f>
        <v>2.9</v>
      </c>
    </row>
    <row r="83" spans="1:14">
      <c r="A83" t="s">
        <v>108</v>
      </c>
      <c r="B83">
        <v>2016</v>
      </c>
      <c r="C83">
        <f>INDEX('2016 final score'!F$2:F$27,MATCH($A83,'2016 final score'!$B$2:$B$27,0))</f>
        <v>1</v>
      </c>
      <c r="D83">
        <f>INDEX('2016 final score'!G$2:G$27,MATCH($A83,'2016 final score'!$B$2:$B$27,0))</f>
        <v>534</v>
      </c>
      <c r="E83" s="26">
        <f>INDEX('2016 BETTING MARKET'!$A$36:$W$62,MATCH($A83,'2016 BETTING MARKET'!$A$36:$A$62,0),MATCH(E$1,'2016 BETTING MARKET'!$A$36:$W$36,0))</f>
        <v>15</v>
      </c>
      <c r="F83" s="26">
        <f>INDEX('2016 BETTING MARKET'!$A$36:$W$62,MATCH($A83,'2016 BETTING MARKET'!$A$36:$A$62,0),MATCH(F$1,'2016 BETTING MARKET'!$A$36:$W$36,0))</f>
        <v>10</v>
      </c>
      <c r="G83" s="26">
        <f>INDEX('2016 BETTING MARKET'!$A$36:$W$62,MATCH($A83,'2016 BETTING MARKET'!$A$36:$A$62,0),MATCH(G$1,'2016 BETTING MARKET'!$A$36:$W$36,0))</f>
        <v>19</v>
      </c>
      <c r="H83" s="26">
        <f>INDEX('2016 BETTING MARKET'!$A$36:$W$62,MATCH($A83,'2016 BETTING MARKET'!$A$36:$A$62,0),MATCH(H$1,'2016 BETTING MARKET'!$A$36:$W$36,0))</f>
        <v>17</v>
      </c>
      <c r="I83" s="26">
        <f>INDEX('2016 BETTING MARKET'!$A$36:$W$62,MATCH($A83,'2016 BETTING MARKET'!$A$36:$A$62,0),MATCH(I$1,'2016 BETTING MARKET'!$A$36:$W$36,0))</f>
        <v>9</v>
      </c>
      <c r="J83" s="26">
        <f>INDEX('2016 BETTING MARKET'!$A$36:$W$62,MATCH($A83,'2016 BETTING MARKET'!$A$36:$A$62,0),MATCH(J$1,'2016 BETTING MARKET'!$A$36:$W$36,0))</f>
        <v>19</v>
      </c>
      <c r="K83" s="26">
        <f>INDEX('2016 BETTING MARKET'!$A$36:$W$62,MATCH($A83,'2016 BETTING MARKET'!$A$36:$A$62,0),MATCH(K$1,'2016 BETTING MARKET'!$A$36:$W$36,0))</f>
        <v>15</v>
      </c>
      <c r="L83" s="26">
        <f>INDEX('2016 BETTING MARKET'!$A$36:$W$62,MATCH($A83,'2016 BETTING MARKET'!$A$36:$A$62,0),MATCH(L$1,'2016 BETTING MARKET'!$A$36:$W$36,0))</f>
        <v>13</v>
      </c>
      <c r="M83" s="26">
        <f>INDEX('2016 BETTING MARKET'!$A$36:$W$62,MATCH($A83,'2016 BETTING MARKET'!$A$36:$A$62,0),MATCH(M$1,'2016 BETTING MARKET'!$A$36:$W$36,0))</f>
        <v>10</v>
      </c>
      <c r="N83" s="26">
        <f>INDEX('2016 BETTING MARKET'!$A$36:$W$62,MATCH($A83,'2016 BETTING MARKET'!$A$36:$A$62,0),MATCH(N$1,'2016 BETTING MARKET'!$A$36:$W$36,0))</f>
        <v>15</v>
      </c>
    </row>
    <row r="84" spans="1:14">
      <c r="A84" t="s">
        <v>98</v>
      </c>
      <c r="B84">
        <v>2016</v>
      </c>
      <c r="C84">
        <f>INDEX('2016 final score'!F$2:F$27,MATCH($A84,'2016 final score'!$B$2:$B$27,0))</f>
        <v>5</v>
      </c>
      <c r="D84">
        <f>INDEX('2016 final score'!G$2:G$27,MATCH($A84,'2016 final score'!$B$2:$B$27,0))</f>
        <v>261</v>
      </c>
      <c r="E84" s="26">
        <f>INDEX('2016 BETTING MARKET'!$A$36:$W$62,MATCH($A84,'2016 BETTING MARKET'!$A$36:$A$62,0),MATCH(E$1,'2016 BETTING MARKET'!$A$36:$W$36,0))</f>
        <v>26</v>
      </c>
      <c r="F84" s="26">
        <f>INDEX('2016 BETTING MARKET'!$A$36:$W$62,MATCH($A84,'2016 BETTING MARKET'!$A$36:$A$62,0),MATCH(F$1,'2016 BETTING MARKET'!$A$36:$W$36,0))</f>
        <v>17</v>
      </c>
      <c r="G84" s="26">
        <f>INDEX('2016 BETTING MARKET'!$A$36:$W$62,MATCH($A84,'2016 BETTING MARKET'!$A$36:$A$62,0),MATCH(G$1,'2016 BETTING MARKET'!$A$36:$W$36,0))</f>
        <v>40</v>
      </c>
      <c r="H84" s="26">
        <f>INDEX('2016 BETTING MARKET'!$A$36:$W$62,MATCH($A84,'2016 BETTING MARKET'!$A$36:$A$62,0),MATCH(H$1,'2016 BETTING MARKET'!$A$36:$W$36,0))</f>
        <v>21</v>
      </c>
      <c r="I84" s="26">
        <f>INDEX('2016 BETTING MARKET'!$A$36:$W$62,MATCH($A84,'2016 BETTING MARKET'!$A$36:$A$62,0),MATCH(I$1,'2016 BETTING MARKET'!$A$36:$W$36,0))</f>
        <v>17</v>
      </c>
      <c r="J84" s="26">
        <f>INDEX('2016 BETTING MARKET'!$A$36:$W$62,MATCH($A84,'2016 BETTING MARKET'!$A$36:$A$62,0),MATCH(J$1,'2016 BETTING MARKET'!$A$36:$W$36,0))</f>
        <v>23</v>
      </c>
      <c r="K84" s="26">
        <f>INDEX('2016 BETTING MARKET'!$A$36:$W$62,MATCH($A84,'2016 BETTING MARKET'!$A$36:$A$62,0),MATCH(K$1,'2016 BETTING MARKET'!$A$36:$W$36,0))</f>
        <v>21</v>
      </c>
      <c r="L84" s="26">
        <f>INDEX('2016 BETTING MARKET'!$A$36:$W$62,MATCH($A84,'2016 BETTING MARKET'!$A$36:$A$62,0),MATCH(L$1,'2016 BETTING MARKET'!$A$36:$W$36,0))</f>
        <v>34</v>
      </c>
      <c r="M84" s="26">
        <f>INDEX('2016 BETTING MARKET'!$A$36:$W$62,MATCH($A84,'2016 BETTING MARKET'!$A$36:$A$62,0),MATCH(M$1,'2016 BETTING MARKET'!$A$36:$W$36,0))</f>
        <v>19</v>
      </c>
      <c r="N84" s="26">
        <f>INDEX('2016 BETTING MARKET'!$A$36:$W$62,MATCH($A84,'2016 BETTING MARKET'!$A$36:$A$62,0),MATCH(N$1,'2016 BETTING MARKET'!$A$36:$W$36,0))</f>
        <v>18</v>
      </c>
    </row>
    <row r="85" spans="1:14">
      <c r="A85" t="s">
        <v>104</v>
      </c>
      <c r="B85">
        <v>2016</v>
      </c>
      <c r="C85">
        <f>INDEX('2016 final score'!F$2:F$27,MATCH($A85,'2016 final score'!$B$2:$B$27,0))</f>
        <v>6</v>
      </c>
      <c r="D85">
        <f>INDEX('2016 final score'!G$2:G$27,MATCH($A85,'2016 final score'!$B$2:$B$27,0))</f>
        <v>257</v>
      </c>
      <c r="E85" s="26">
        <f>INDEX('2016 BETTING MARKET'!$A$36:$W$62,MATCH($A85,'2016 BETTING MARKET'!$A$36:$A$62,0),MATCH(E$1,'2016 BETTING MARKET'!$A$36:$W$36,0))</f>
        <v>26</v>
      </c>
      <c r="F85" s="26">
        <f>INDEX('2016 BETTING MARKET'!$A$36:$W$62,MATCH($A85,'2016 BETTING MARKET'!$A$36:$A$62,0),MATCH(F$1,'2016 BETTING MARKET'!$A$36:$W$36,0))</f>
        <v>17</v>
      </c>
      <c r="G85" s="26">
        <f>INDEX('2016 BETTING MARKET'!$A$36:$W$62,MATCH($A85,'2016 BETTING MARKET'!$A$36:$A$62,0),MATCH(G$1,'2016 BETTING MARKET'!$A$36:$W$36,0))</f>
        <v>32</v>
      </c>
      <c r="H85" s="26">
        <f>INDEX('2016 BETTING MARKET'!$A$36:$W$62,MATCH($A85,'2016 BETTING MARKET'!$A$36:$A$62,0),MATCH(H$1,'2016 BETTING MARKET'!$A$36:$W$36,0))</f>
        <v>34</v>
      </c>
      <c r="I85" s="26">
        <f>INDEX('2016 BETTING MARKET'!$A$36:$W$62,MATCH($A85,'2016 BETTING MARKET'!$A$36:$A$62,0),MATCH(I$1,'2016 BETTING MARKET'!$A$36:$W$36,0))</f>
        <v>15</v>
      </c>
      <c r="J85" s="26">
        <f>INDEX('2016 BETTING MARKET'!$A$36:$W$62,MATCH($A85,'2016 BETTING MARKET'!$A$36:$A$62,0),MATCH(J$1,'2016 BETTING MARKET'!$A$36:$W$36,0))</f>
        <v>51</v>
      </c>
      <c r="K85" s="26">
        <f>INDEX('2016 BETTING MARKET'!$A$36:$W$62,MATCH($A85,'2016 BETTING MARKET'!$A$36:$A$62,0),MATCH(K$1,'2016 BETTING MARKET'!$A$36:$W$36,0))</f>
        <v>19</v>
      </c>
      <c r="L85" s="26">
        <f>INDEX('2016 BETTING MARKET'!$A$36:$W$62,MATCH($A85,'2016 BETTING MARKET'!$A$36:$A$62,0),MATCH(L$1,'2016 BETTING MARKET'!$A$36:$W$36,0))</f>
        <v>34</v>
      </c>
      <c r="M85" s="26">
        <f>INDEX('2016 BETTING MARKET'!$A$36:$W$62,MATCH($A85,'2016 BETTING MARKET'!$A$36:$A$62,0),MATCH(M$1,'2016 BETTING MARKET'!$A$36:$W$36,0))</f>
        <v>21</v>
      </c>
      <c r="N85" s="26">
        <f>INDEX('2016 BETTING MARKET'!$A$36:$W$62,MATCH($A85,'2016 BETTING MARKET'!$A$36:$A$62,0),MATCH(N$1,'2016 BETTING MARKET'!$A$36:$W$36,0))</f>
        <v>16</v>
      </c>
    </row>
    <row r="86" spans="1:14">
      <c r="A86" t="s">
        <v>216</v>
      </c>
      <c r="B86">
        <v>2016</v>
      </c>
      <c r="C86">
        <f>INDEX('2016 final score'!F$2:F$27,MATCH($A86,'2016 final score'!$B$2:$B$27,0))</f>
        <v>7</v>
      </c>
      <c r="D86">
        <f>INDEX('2016 final score'!G$2:G$27,MATCH($A86,'2016 final score'!$B$2:$B$27,0))</f>
        <v>249</v>
      </c>
      <c r="E86" s="26">
        <f>INDEX('2016 BETTING MARKET'!$A$36:$W$62,MATCH($A86,'2016 BETTING MARKET'!$A$36:$A$62,0),MATCH(E$1,'2016 BETTING MARKET'!$A$36:$W$36,0))</f>
        <v>41</v>
      </c>
      <c r="F86" s="26">
        <f>INDEX('2016 BETTING MARKET'!$A$36:$W$62,MATCH($A86,'2016 BETTING MARKET'!$A$36:$A$62,0),MATCH(F$1,'2016 BETTING MARKET'!$A$36:$W$36,0))</f>
        <v>34</v>
      </c>
      <c r="G86" s="26">
        <f>INDEX('2016 BETTING MARKET'!$A$36:$W$62,MATCH($A86,'2016 BETTING MARKET'!$A$36:$A$62,0),MATCH(G$1,'2016 BETTING MARKET'!$A$36:$W$36,0))</f>
        <v>71</v>
      </c>
      <c r="H86" s="26">
        <f>INDEX('2016 BETTING MARKET'!$A$36:$W$62,MATCH($A86,'2016 BETTING MARKET'!$A$36:$A$62,0),MATCH(H$1,'2016 BETTING MARKET'!$A$36:$W$36,0))</f>
        <v>51</v>
      </c>
      <c r="I86" s="26">
        <f>INDEX('2016 BETTING MARKET'!$A$36:$W$62,MATCH($A86,'2016 BETTING MARKET'!$A$36:$A$62,0),MATCH(I$1,'2016 BETTING MARKET'!$A$36:$W$36,0))</f>
        <v>41</v>
      </c>
      <c r="J86" s="26">
        <f>INDEX('2016 BETTING MARKET'!$A$36:$W$62,MATCH($A86,'2016 BETTING MARKET'!$A$36:$A$62,0),MATCH(J$1,'2016 BETTING MARKET'!$A$36:$W$36,0))</f>
        <v>67</v>
      </c>
      <c r="K86" s="26">
        <f>INDEX('2016 BETTING MARKET'!$A$36:$W$62,MATCH($A86,'2016 BETTING MARKET'!$A$36:$A$62,0),MATCH(K$1,'2016 BETTING MARKET'!$A$36:$W$36,0))</f>
        <v>34</v>
      </c>
      <c r="L86" s="26">
        <f>INDEX('2016 BETTING MARKET'!$A$36:$W$62,MATCH($A86,'2016 BETTING MARKET'!$A$36:$A$62,0),MATCH(L$1,'2016 BETTING MARKET'!$A$36:$W$36,0))</f>
        <v>41</v>
      </c>
      <c r="M86" s="26">
        <f>INDEX('2016 BETTING MARKET'!$A$36:$W$62,MATCH($A86,'2016 BETTING MARKET'!$A$36:$A$62,0),MATCH(M$1,'2016 BETTING MARKET'!$A$36:$W$36,0))</f>
        <v>29</v>
      </c>
      <c r="N86" s="26">
        <f>INDEX('2016 BETTING MARKET'!$A$36:$W$62,MATCH($A86,'2016 BETTING MARKET'!$A$36:$A$62,0),MATCH(N$1,'2016 BETTING MARKET'!$A$36:$W$36,0))</f>
        <v>31</v>
      </c>
    </row>
    <row r="87" spans="1:14">
      <c r="A87" t="s">
        <v>426</v>
      </c>
      <c r="B87">
        <v>2016</v>
      </c>
      <c r="C87">
        <f>INDEX('2016 final score'!F$2:F$27,MATCH($A87,'2016 final score'!$B$2:$B$27,0))</f>
        <v>12</v>
      </c>
      <c r="D87">
        <f>INDEX('2016 final score'!G$2:G$27,MATCH($A87,'2016 final score'!$B$2:$B$27,0))</f>
        <v>153</v>
      </c>
      <c r="E87" s="26">
        <f>INDEX('2016 BETTING MARKET'!$A$36:$W$62,MATCH($A87,'2016 BETTING MARKET'!$A$36:$A$62,0),MATCH(E$1,'2016 BETTING MARKET'!$A$36:$W$36,0))</f>
        <v>34</v>
      </c>
      <c r="F87" s="26">
        <f>INDEX('2016 BETTING MARKET'!$A$36:$W$62,MATCH($A87,'2016 BETTING MARKET'!$A$36:$A$62,0),MATCH(F$1,'2016 BETTING MARKET'!$A$36:$W$36,0))</f>
        <v>29</v>
      </c>
      <c r="G87" s="26">
        <f>INDEX('2016 BETTING MARKET'!$A$36:$W$62,MATCH($A87,'2016 BETTING MARKET'!$A$36:$A$62,0),MATCH(G$1,'2016 BETTING MARKET'!$A$36:$W$36,0))</f>
        <v>52</v>
      </c>
      <c r="H87" s="26">
        <f>INDEX('2016 BETTING MARKET'!$A$36:$W$62,MATCH($A87,'2016 BETTING MARKET'!$A$36:$A$62,0),MATCH(H$1,'2016 BETTING MARKET'!$A$36:$W$36,0))</f>
        <v>41</v>
      </c>
      <c r="I87" s="26">
        <f>INDEX('2016 BETTING MARKET'!$A$36:$W$62,MATCH($A87,'2016 BETTING MARKET'!$A$36:$A$62,0),MATCH(I$1,'2016 BETTING MARKET'!$A$36:$W$36,0))</f>
        <v>26</v>
      </c>
      <c r="J87" s="26">
        <f>INDEX('2016 BETTING MARKET'!$A$36:$W$62,MATCH($A87,'2016 BETTING MARKET'!$A$36:$A$62,0),MATCH(J$1,'2016 BETTING MARKET'!$A$36:$W$36,0))</f>
        <v>67</v>
      </c>
      <c r="K87" s="26">
        <f>INDEX('2016 BETTING MARKET'!$A$36:$W$62,MATCH($A87,'2016 BETTING MARKET'!$A$36:$A$62,0),MATCH(K$1,'2016 BETTING MARKET'!$A$36:$W$36,0))</f>
        <v>34</v>
      </c>
      <c r="L87" s="26">
        <f>INDEX('2016 BETTING MARKET'!$A$36:$W$62,MATCH($A87,'2016 BETTING MARKET'!$A$36:$A$62,0),MATCH(L$1,'2016 BETTING MARKET'!$A$36:$W$36,0))</f>
        <v>51</v>
      </c>
      <c r="M87" s="26">
        <f>INDEX('2016 BETTING MARKET'!$A$36:$W$62,MATCH($A87,'2016 BETTING MARKET'!$A$36:$A$62,0),MATCH(M$1,'2016 BETTING MARKET'!$A$36:$W$36,0))</f>
        <v>41</v>
      </c>
      <c r="N87" s="26">
        <f>INDEX('2016 BETTING MARKET'!$A$36:$W$62,MATCH($A87,'2016 BETTING MARKET'!$A$36:$A$62,0),MATCH(N$1,'2016 BETTING MARKET'!$A$36:$W$36,0))</f>
        <v>36</v>
      </c>
    </row>
    <row r="88" spans="1:14">
      <c r="A88" t="s">
        <v>116</v>
      </c>
      <c r="B88">
        <v>2016</v>
      </c>
      <c r="C88">
        <f>INDEX('2016 final score'!F$2:F$27,MATCH($A88,'2016 final score'!$B$2:$B$27,0))</f>
        <v>24</v>
      </c>
      <c r="D88">
        <f>INDEX('2016 final score'!G$2:G$27,MATCH($A88,'2016 final score'!$B$2:$B$27,0))</f>
        <v>62</v>
      </c>
      <c r="E88" s="26">
        <f>INDEX('2016 BETTING MARKET'!$A$36:$W$62,MATCH($A88,'2016 BETTING MARKET'!$A$36:$A$62,0),MATCH(E$1,'2016 BETTING MARKET'!$A$36:$W$36,0))</f>
        <v>34</v>
      </c>
      <c r="F88" s="26">
        <f>INDEX('2016 BETTING MARKET'!$A$36:$W$62,MATCH($A88,'2016 BETTING MARKET'!$A$36:$A$62,0),MATCH(F$1,'2016 BETTING MARKET'!$A$36:$W$36,0))</f>
        <v>51</v>
      </c>
      <c r="G88" s="26">
        <f>INDEX('2016 BETTING MARKET'!$A$36:$W$62,MATCH($A88,'2016 BETTING MARKET'!$A$36:$A$62,0),MATCH(G$1,'2016 BETTING MARKET'!$A$36:$W$36,0))</f>
        <v>143</v>
      </c>
      <c r="H88" s="26">
        <f>INDEX('2016 BETTING MARKET'!$A$36:$W$62,MATCH($A88,'2016 BETTING MARKET'!$A$36:$A$62,0),MATCH(H$1,'2016 BETTING MARKET'!$A$36:$W$36,0))</f>
        <v>41</v>
      </c>
      <c r="I88" s="26">
        <f>INDEX('2016 BETTING MARKET'!$A$36:$W$62,MATCH($A88,'2016 BETTING MARKET'!$A$36:$A$62,0),MATCH(I$1,'2016 BETTING MARKET'!$A$36:$W$36,0))</f>
        <v>41</v>
      </c>
      <c r="J88" s="26">
        <f>INDEX('2016 BETTING MARKET'!$A$36:$W$62,MATCH($A88,'2016 BETTING MARKET'!$A$36:$A$62,0),MATCH(J$1,'2016 BETTING MARKET'!$A$36:$W$36,0))</f>
        <v>101</v>
      </c>
      <c r="K88" s="26">
        <f>INDEX('2016 BETTING MARKET'!$A$36:$W$62,MATCH($A88,'2016 BETTING MARKET'!$A$36:$A$62,0),MATCH(K$1,'2016 BETTING MARKET'!$A$36:$W$36,0))</f>
        <v>101</v>
      </c>
      <c r="L88" s="26">
        <f>INDEX('2016 BETTING MARKET'!$A$36:$W$62,MATCH($A88,'2016 BETTING MARKET'!$A$36:$A$62,0),MATCH(L$1,'2016 BETTING MARKET'!$A$36:$W$36,0))</f>
        <v>26</v>
      </c>
      <c r="M88" s="26">
        <f>INDEX('2016 BETTING MARKET'!$A$36:$W$62,MATCH($A88,'2016 BETTING MARKET'!$A$36:$A$62,0),MATCH(M$1,'2016 BETTING MARKET'!$A$36:$W$36,0))</f>
        <v>81</v>
      </c>
      <c r="N88" s="26">
        <f>INDEX('2016 BETTING MARKET'!$A$36:$W$62,MATCH($A88,'2016 BETTING MARKET'!$A$36:$A$62,0),MATCH(N$1,'2016 BETTING MARKET'!$A$36:$W$36,0))</f>
        <v>81</v>
      </c>
    </row>
    <row r="89" spans="1:14">
      <c r="A89" t="s">
        <v>105</v>
      </c>
      <c r="B89">
        <v>2016</v>
      </c>
      <c r="C89">
        <f>INDEX('2016 final score'!F$2:F$27,MATCH($A89,'2016 final score'!$B$2:$B$27,0))</f>
        <v>4</v>
      </c>
      <c r="D89">
        <f>INDEX('2016 final score'!G$2:G$27,MATCH($A89,'2016 final score'!$B$2:$B$27,0))</f>
        <v>307</v>
      </c>
      <c r="E89" s="26">
        <f>INDEX('2016 BETTING MARKET'!$A$36:$W$62,MATCH($A89,'2016 BETTING MARKET'!$A$36:$A$62,0),MATCH(E$1,'2016 BETTING MARKET'!$A$36:$W$36,0))</f>
        <v>101</v>
      </c>
      <c r="F89" s="26">
        <f>INDEX('2016 BETTING MARKET'!$A$36:$W$62,MATCH($A89,'2016 BETTING MARKET'!$A$36:$A$62,0),MATCH(F$1,'2016 BETTING MARKET'!$A$36:$W$36,0))</f>
        <v>81</v>
      </c>
      <c r="G89" s="26">
        <f>INDEX('2016 BETTING MARKET'!$A$36:$W$62,MATCH($A89,'2016 BETTING MARKET'!$A$36:$A$62,0),MATCH(G$1,'2016 BETTING MARKET'!$A$36:$W$36,0))</f>
        <v>238</v>
      </c>
      <c r="H89" s="26">
        <f>INDEX('2016 BETTING MARKET'!$A$36:$W$62,MATCH($A89,'2016 BETTING MARKET'!$A$36:$A$62,0),MATCH(H$1,'2016 BETTING MARKET'!$A$36:$W$36,0))</f>
        <v>26</v>
      </c>
      <c r="I89" s="26">
        <f>INDEX('2016 BETTING MARKET'!$A$36:$W$62,MATCH($A89,'2016 BETTING MARKET'!$A$36:$A$62,0),MATCH(I$1,'2016 BETTING MARKET'!$A$36:$W$36,0))</f>
        <v>126</v>
      </c>
      <c r="J89" s="26">
        <f>INDEX('2016 BETTING MARKET'!$A$36:$W$62,MATCH($A89,'2016 BETTING MARKET'!$A$36:$A$62,0),MATCH(J$1,'2016 BETTING MARKET'!$A$36:$W$36,0))</f>
        <v>67</v>
      </c>
      <c r="K89" s="26">
        <f>INDEX('2016 BETTING MARKET'!$A$36:$W$62,MATCH($A89,'2016 BETTING MARKET'!$A$36:$A$62,0),MATCH(K$1,'2016 BETTING MARKET'!$A$36:$W$36,0))</f>
        <v>101</v>
      </c>
      <c r="L89" s="26">
        <f>INDEX('2016 BETTING MARKET'!$A$36:$W$62,MATCH($A89,'2016 BETTING MARKET'!$A$36:$A$62,0),MATCH(L$1,'2016 BETTING MARKET'!$A$36:$W$36,0))</f>
        <v>51</v>
      </c>
      <c r="M89" s="26">
        <f>INDEX('2016 BETTING MARKET'!$A$36:$W$62,MATCH($A89,'2016 BETTING MARKET'!$A$36:$A$62,0),MATCH(M$1,'2016 BETTING MARKET'!$A$36:$W$36,0))</f>
        <v>34</v>
      </c>
      <c r="N89" s="26">
        <f>INDEX('2016 BETTING MARKET'!$A$36:$W$62,MATCH($A89,'2016 BETTING MARKET'!$A$36:$A$62,0),MATCH(N$1,'2016 BETTING MARKET'!$A$36:$W$36,0))</f>
        <v>81</v>
      </c>
    </row>
    <row r="90" spans="1:14">
      <c r="A90" t="s">
        <v>114</v>
      </c>
      <c r="B90">
        <v>2016</v>
      </c>
      <c r="C90">
        <f>INDEX('2016 final score'!F$2:F$27,MATCH($A90,'2016 final score'!$B$2:$B$27,0))</f>
        <v>22</v>
      </c>
      <c r="D90">
        <f>INDEX('2016 final score'!G$2:G$27,MATCH($A90,'2016 final score'!$B$2:$B$27,0))</f>
        <v>77</v>
      </c>
      <c r="E90" s="26">
        <f>INDEX('2016 BETTING MARKET'!$A$36:$W$62,MATCH($A90,'2016 BETTING MARKET'!$A$36:$A$62,0),MATCH(E$1,'2016 BETTING MARKET'!$A$36:$W$36,0))</f>
        <v>101</v>
      </c>
      <c r="F90" s="26">
        <f>INDEX('2016 BETTING MARKET'!$A$36:$W$62,MATCH($A90,'2016 BETTING MARKET'!$A$36:$A$62,0),MATCH(F$1,'2016 BETTING MARKET'!$A$36:$W$36,0))</f>
        <v>151</v>
      </c>
      <c r="G90" s="26">
        <f>INDEX('2016 BETTING MARKET'!$A$36:$W$62,MATCH($A90,'2016 BETTING MARKET'!$A$36:$A$62,0),MATCH(G$1,'2016 BETTING MARKET'!$A$36:$W$36,0))</f>
        <v>342</v>
      </c>
      <c r="H90" s="26">
        <f>INDEX('2016 BETTING MARKET'!$A$36:$W$62,MATCH($A90,'2016 BETTING MARKET'!$A$36:$A$62,0),MATCH(H$1,'2016 BETTING MARKET'!$A$36:$W$36,0))</f>
        <v>17</v>
      </c>
      <c r="I90" s="26">
        <f>INDEX('2016 BETTING MARKET'!$A$36:$W$62,MATCH($A90,'2016 BETTING MARKET'!$A$36:$A$62,0),MATCH(I$1,'2016 BETTING MARKET'!$A$36:$W$36,0))</f>
        <v>101</v>
      </c>
      <c r="J90" s="26">
        <f>INDEX('2016 BETTING MARKET'!$A$36:$W$62,MATCH($A90,'2016 BETTING MARKET'!$A$36:$A$62,0),MATCH(J$1,'2016 BETTING MARKET'!$A$36:$W$36,0))</f>
        <v>21</v>
      </c>
      <c r="K90" s="26">
        <f>INDEX('2016 BETTING MARKET'!$A$36:$W$62,MATCH($A90,'2016 BETTING MARKET'!$A$36:$A$62,0),MATCH(K$1,'2016 BETTING MARKET'!$A$36:$W$36,0))</f>
        <v>101</v>
      </c>
      <c r="L90" s="26">
        <f>INDEX('2016 BETTING MARKET'!$A$36:$W$62,MATCH($A90,'2016 BETTING MARKET'!$A$36:$A$62,0),MATCH(L$1,'2016 BETTING MARKET'!$A$36:$W$36,0))</f>
        <v>9</v>
      </c>
      <c r="M90" s="26">
        <f>INDEX('2016 BETTING MARKET'!$A$36:$W$62,MATCH($A90,'2016 BETTING MARKET'!$A$36:$A$62,0),MATCH(M$1,'2016 BETTING MARKET'!$A$36:$W$36,0))</f>
        <v>17</v>
      </c>
      <c r="N90" s="26">
        <f>INDEX('2016 BETTING MARKET'!$A$36:$W$62,MATCH($A90,'2016 BETTING MARKET'!$A$36:$A$62,0),MATCH(N$1,'2016 BETTING MARKET'!$A$36:$W$36,0))</f>
        <v>151</v>
      </c>
    </row>
    <row r="91" spans="1:14">
      <c r="A91" t="s">
        <v>109</v>
      </c>
      <c r="B91">
        <v>2016</v>
      </c>
      <c r="C91">
        <f>INDEX('2016 final score'!F$2:F$27,MATCH($A91,'2016 final score'!$B$2:$B$27,0))</f>
        <v>11</v>
      </c>
      <c r="D91">
        <f>INDEX('2016 final score'!G$2:G$27,MATCH($A91,'2016 final score'!$B$2:$B$27,0))</f>
        <v>153</v>
      </c>
      <c r="E91" s="26">
        <f>INDEX('2016 BETTING MARKET'!$A$36:$W$62,MATCH($A91,'2016 BETTING MARKET'!$A$36:$A$62,0),MATCH(E$1,'2016 BETTING MARKET'!$A$36:$W$36,0))</f>
        <v>67</v>
      </c>
      <c r="F91" s="26">
        <f>INDEX('2016 BETTING MARKET'!$A$36:$W$62,MATCH($A91,'2016 BETTING MARKET'!$A$36:$A$62,0),MATCH(F$1,'2016 BETTING MARKET'!$A$36:$W$36,0))</f>
        <v>51</v>
      </c>
      <c r="G91" s="26">
        <f>INDEX('2016 BETTING MARKET'!$A$36:$W$62,MATCH($A91,'2016 BETTING MARKET'!$A$36:$A$62,0),MATCH(G$1,'2016 BETTING MARKET'!$A$36:$W$36,0))</f>
        <v>133</v>
      </c>
      <c r="H91" s="26">
        <f>INDEX('2016 BETTING MARKET'!$A$36:$W$62,MATCH($A91,'2016 BETTING MARKET'!$A$36:$A$62,0),MATCH(H$1,'2016 BETTING MARKET'!$A$36:$W$36,0))</f>
        <v>81</v>
      </c>
      <c r="I91" s="26">
        <f>INDEX('2016 BETTING MARKET'!$A$36:$W$62,MATCH($A91,'2016 BETTING MARKET'!$A$36:$A$62,0),MATCH(I$1,'2016 BETTING MARKET'!$A$36:$W$36,0))</f>
        <v>51</v>
      </c>
      <c r="J91" s="26">
        <f>INDEX('2016 BETTING MARKET'!$A$36:$W$62,MATCH($A91,'2016 BETTING MARKET'!$A$36:$A$62,0),MATCH(J$1,'2016 BETTING MARKET'!$A$36:$W$36,0))</f>
        <v>201</v>
      </c>
      <c r="K91" s="26">
        <f>INDEX('2016 BETTING MARKET'!$A$36:$W$62,MATCH($A91,'2016 BETTING MARKET'!$A$36:$A$62,0),MATCH(K$1,'2016 BETTING MARKET'!$A$36:$W$36,0))</f>
        <v>51</v>
      </c>
      <c r="L91" s="26">
        <f>INDEX('2016 BETTING MARKET'!$A$36:$W$62,MATCH($A91,'2016 BETTING MARKET'!$A$36:$A$62,0),MATCH(L$1,'2016 BETTING MARKET'!$A$36:$W$36,0))</f>
        <v>151</v>
      </c>
      <c r="M91" s="26">
        <f>INDEX('2016 BETTING MARKET'!$A$36:$W$62,MATCH($A91,'2016 BETTING MARKET'!$A$36:$A$62,0),MATCH(M$1,'2016 BETTING MARKET'!$A$36:$W$36,0))</f>
        <v>151</v>
      </c>
      <c r="N91" s="26">
        <f>INDEX('2016 BETTING MARKET'!$A$36:$W$62,MATCH($A91,'2016 BETTING MARKET'!$A$36:$A$62,0),MATCH(N$1,'2016 BETTING MARKET'!$A$36:$W$36,0))</f>
        <v>36</v>
      </c>
    </row>
    <row r="92" spans="1:14">
      <c r="A92" t="s">
        <v>94</v>
      </c>
      <c r="B92">
        <v>2016</v>
      </c>
      <c r="C92">
        <f>INDEX('2016 final score'!F$2:F$27,MATCH($A92,'2016 final score'!$B$2:$B$27,0))</f>
        <v>13</v>
      </c>
      <c r="D92">
        <f>INDEX('2016 final score'!G$2:G$27,MATCH($A92,'2016 final score'!$B$2:$B$27,0))</f>
        <v>151</v>
      </c>
      <c r="E92" s="26">
        <f>INDEX('2016 BETTING MARKET'!$A$36:$W$62,MATCH($A92,'2016 BETTING MARKET'!$A$36:$A$62,0),MATCH(E$1,'2016 BETTING MARKET'!$A$36:$W$36,0))</f>
        <v>81</v>
      </c>
      <c r="F92" s="26">
        <f>INDEX('2016 BETTING MARKET'!$A$36:$W$62,MATCH($A92,'2016 BETTING MARKET'!$A$36:$A$62,0),MATCH(F$1,'2016 BETTING MARKET'!$A$36:$W$36,0))</f>
        <v>81</v>
      </c>
      <c r="G92" s="26">
        <f>INDEX('2016 BETTING MARKET'!$A$36:$W$62,MATCH($A92,'2016 BETTING MARKET'!$A$36:$A$62,0),MATCH(G$1,'2016 BETTING MARKET'!$A$36:$W$36,0))</f>
        <v>190</v>
      </c>
      <c r="H92" s="26">
        <f>INDEX('2016 BETTING MARKET'!$A$36:$W$62,MATCH($A92,'2016 BETTING MARKET'!$A$36:$A$62,0),MATCH(H$1,'2016 BETTING MARKET'!$A$36:$W$36,0))</f>
        <v>151</v>
      </c>
      <c r="I92" s="26">
        <f>INDEX('2016 BETTING MARKET'!$A$36:$W$62,MATCH($A92,'2016 BETTING MARKET'!$A$36:$A$62,0),MATCH(I$1,'2016 BETTING MARKET'!$A$36:$W$36,0))</f>
        <v>67</v>
      </c>
      <c r="J92" s="26">
        <f>INDEX('2016 BETTING MARKET'!$A$36:$W$62,MATCH($A92,'2016 BETTING MARKET'!$A$36:$A$62,0),MATCH(J$1,'2016 BETTING MARKET'!$A$36:$W$36,0))</f>
        <v>126</v>
      </c>
      <c r="K92" s="26">
        <f>INDEX('2016 BETTING MARKET'!$A$36:$W$62,MATCH($A92,'2016 BETTING MARKET'!$A$36:$A$62,0),MATCH(K$1,'2016 BETTING MARKET'!$A$36:$W$36,0))</f>
        <v>51</v>
      </c>
      <c r="L92" s="26">
        <f>INDEX('2016 BETTING MARKET'!$A$36:$W$62,MATCH($A92,'2016 BETTING MARKET'!$A$36:$A$62,0),MATCH(L$1,'2016 BETTING MARKET'!$A$36:$W$36,0))</f>
        <v>151</v>
      </c>
      <c r="M92" s="26">
        <f>INDEX('2016 BETTING MARKET'!$A$36:$W$62,MATCH($A92,'2016 BETTING MARKET'!$A$36:$A$62,0),MATCH(M$1,'2016 BETTING MARKET'!$A$36:$W$36,0))</f>
        <v>67</v>
      </c>
      <c r="N92" s="26">
        <f>INDEX('2016 BETTING MARKET'!$A$36:$W$62,MATCH($A92,'2016 BETTING MARKET'!$A$36:$A$62,0),MATCH(N$1,'2016 BETTING MARKET'!$A$36:$W$36,0))</f>
        <v>67</v>
      </c>
    </row>
    <row r="93" spans="1:14">
      <c r="A93" t="s">
        <v>427</v>
      </c>
      <c r="B93">
        <v>2016</v>
      </c>
      <c r="C93">
        <f>INDEX('2016 final score'!F$2:F$27,MATCH($A93,'2016 final score'!$B$2:$B$27,0))</f>
        <v>15</v>
      </c>
      <c r="D93">
        <f>INDEX('2016 final score'!G$2:G$27,MATCH($A93,'2016 final score'!$B$2:$B$27,0))</f>
        <v>132</v>
      </c>
      <c r="E93" s="26">
        <f>INDEX('2016 BETTING MARKET'!$A$36:$W$62,MATCH($A93,'2016 BETTING MARKET'!$A$36:$A$62,0),MATCH(E$1,'2016 BETTING MARKET'!$A$36:$W$36,0))</f>
        <v>101</v>
      </c>
      <c r="F93" s="26">
        <f>INDEX('2016 BETTING MARKET'!$A$36:$W$62,MATCH($A93,'2016 BETTING MARKET'!$A$36:$A$62,0),MATCH(F$1,'2016 BETTING MARKET'!$A$36:$W$36,0))</f>
        <v>67</v>
      </c>
      <c r="G93" s="26">
        <f>INDEX('2016 BETTING MARKET'!$A$36:$W$62,MATCH($A93,'2016 BETTING MARKET'!$A$36:$A$62,0),MATCH(G$1,'2016 BETTING MARKET'!$A$36:$W$36,0))</f>
        <v>124</v>
      </c>
      <c r="H93" s="26">
        <f>INDEX('2016 BETTING MARKET'!$A$36:$W$62,MATCH($A93,'2016 BETTING MARKET'!$A$36:$A$62,0),MATCH(H$1,'2016 BETTING MARKET'!$A$36:$W$36,0))</f>
        <v>151</v>
      </c>
      <c r="I93" s="26">
        <f>INDEX('2016 BETTING MARKET'!$A$36:$W$62,MATCH($A93,'2016 BETTING MARKET'!$A$36:$A$62,0),MATCH(I$1,'2016 BETTING MARKET'!$A$36:$W$36,0))</f>
        <v>67</v>
      </c>
      <c r="J93" s="26">
        <f>INDEX('2016 BETTING MARKET'!$A$36:$W$62,MATCH($A93,'2016 BETTING MARKET'!$A$36:$A$62,0),MATCH(J$1,'2016 BETTING MARKET'!$A$36:$W$36,0))</f>
        <v>201</v>
      </c>
      <c r="K93" s="26">
        <f>INDEX('2016 BETTING MARKET'!$A$36:$W$62,MATCH($A93,'2016 BETTING MARKET'!$A$36:$A$62,0),MATCH(K$1,'2016 BETTING MARKET'!$A$36:$W$36,0))</f>
        <v>67</v>
      </c>
      <c r="L93" s="26">
        <f>INDEX('2016 BETTING MARKET'!$A$36:$W$62,MATCH($A93,'2016 BETTING MARKET'!$A$36:$A$62,0),MATCH(L$1,'2016 BETTING MARKET'!$A$36:$W$36,0))</f>
        <v>101</v>
      </c>
      <c r="M93" s="26">
        <f>INDEX('2016 BETTING MARKET'!$A$36:$W$62,MATCH($A93,'2016 BETTING MARKET'!$A$36:$A$62,0),MATCH(M$1,'2016 BETTING MARKET'!$A$36:$W$36,0))</f>
        <v>151</v>
      </c>
      <c r="N93" s="26">
        <f>INDEX('2016 BETTING MARKET'!$A$36:$W$62,MATCH($A93,'2016 BETTING MARKET'!$A$36:$A$62,0),MATCH(N$1,'2016 BETTING MARKET'!$A$36:$W$36,0))</f>
        <v>67</v>
      </c>
    </row>
    <row r="94" spans="1:14">
      <c r="A94" t="s">
        <v>213</v>
      </c>
      <c r="B94">
        <v>2016</v>
      </c>
      <c r="C94">
        <f>INDEX('2016 final score'!F$2:F$27,MATCH($A94,'2016 final score'!$B$2:$B$27,0))</f>
        <v>10</v>
      </c>
      <c r="D94">
        <f>INDEX('2016 final score'!G$2:G$27,MATCH($A94,'2016 final score'!$B$2:$B$27,0))</f>
        <v>181</v>
      </c>
      <c r="E94" s="26">
        <f>INDEX('2016 BETTING MARKET'!$A$36:$W$62,MATCH($A94,'2016 BETTING MARKET'!$A$36:$A$62,0),MATCH(E$1,'2016 BETTING MARKET'!$A$36:$W$36,0))</f>
        <v>101</v>
      </c>
      <c r="F94" s="26">
        <f>INDEX('2016 BETTING MARKET'!$A$36:$W$62,MATCH($A94,'2016 BETTING MARKET'!$A$36:$A$62,0),MATCH(F$1,'2016 BETTING MARKET'!$A$36:$W$36,0))</f>
        <v>67</v>
      </c>
      <c r="G94" s="26">
        <f>INDEX('2016 BETTING MARKET'!$A$36:$W$62,MATCH($A94,'2016 BETTING MARKET'!$A$36:$A$62,0),MATCH(G$1,'2016 BETTING MARKET'!$A$36:$W$36,0))</f>
        <v>190</v>
      </c>
      <c r="H94" s="26">
        <f>INDEX('2016 BETTING MARKET'!$A$36:$W$62,MATCH($A94,'2016 BETTING MARKET'!$A$36:$A$62,0),MATCH(H$1,'2016 BETTING MARKET'!$A$36:$W$36,0))</f>
        <v>101</v>
      </c>
      <c r="I94" s="26">
        <f>INDEX('2016 BETTING MARKET'!$A$36:$W$62,MATCH($A94,'2016 BETTING MARKET'!$A$36:$A$62,0),MATCH(I$1,'2016 BETTING MARKET'!$A$36:$W$36,0))</f>
        <v>51</v>
      </c>
      <c r="J94" s="26">
        <f>INDEX('2016 BETTING MARKET'!$A$36:$W$62,MATCH($A94,'2016 BETTING MARKET'!$A$36:$A$62,0),MATCH(J$1,'2016 BETTING MARKET'!$A$36:$W$36,0))</f>
        <v>201</v>
      </c>
      <c r="K94" s="26">
        <f>INDEX('2016 BETTING MARKET'!$A$36:$W$62,MATCH($A94,'2016 BETTING MARKET'!$A$36:$A$62,0),MATCH(K$1,'2016 BETTING MARKET'!$A$36:$W$36,0))</f>
        <v>67</v>
      </c>
      <c r="L94" s="26">
        <f>INDEX('2016 BETTING MARKET'!$A$36:$W$62,MATCH($A94,'2016 BETTING MARKET'!$A$36:$A$62,0),MATCH(L$1,'2016 BETTING MARKET'!$A$36:$W$36,0))</f>
        <v>201</v>
      </c>
      <c r="M94" s="26">
        <f>INDEX('2016 BETTING MARKET'!$A$36:$W$62,MATCH($A94,'2016 BETTING MARKET'!$A$36:$A$62,0),MATCH(M$1,'2016 BETTING MARKET'!$A$36:$W$36,0))</f>
        <v>151</v>
      </c>
      <c r="N94" s="26">
        <f>INDEX('2016 BETTING MARKET'!$A$36:$W$62,MATCH($A94,'2016 BETTING MARKET'!$A$36:$A$62,0),MATCH(N$1,'2016 BETTING MARKET'!$A$36:$W$36,0))</f>
        <v>51</v>
      </c>
    </row>
    <row r="95" spans="1:14">
      <c r="A95" t="s">
        <v>96</v>
      </c>
      <c r="B95">
        <v>2016</v>
      </c>
      <c r="C95">
        <f>INDEX('2016 final score'!F$2:F$27,MATCH($A95,'2016 final score'!$B$2:$B$27,0))</f>
        <v>16</v>
      </c>
      <c r="D95">
        <f>INDEX('2016 final score'!G$2:G$27,MATCH($A95,'2016 final score'!$B$2:$B$27,0))</f>
        <v>124</v>
      </c>
      <c r="E95" s="26">
        <f>INDEX('2016 BETTING MARKET'!$A$36:$W$62,MATCH($A95,'2016 BETTING MARKET'!$A$36:$A$62,0),MATCH(E$1,'2016 BETTING MARKET'!$A$36:$W$36,0))</f>
        <v>101</v>
      </c>
      <c r="F95" s="26">
        <f>INDEX('2016 BETTING MARKET'!$A$36:$W$62,MATCH($A95,'2016 BETTING MARKET'!$A$36:$A$62,0),MATCH(F$1,'2016 BETTING MARKET'!$A$36:$W$36,0))</f>
        <v>67</v>
      </c>
      <c r="G95" s="26">
        <f>INDEX('2016 BETTING MARKET'!$A$36:$W$62,MATCH($A95,'2016 BETTING MARKET'!$A$36:$A$62,0),MATCH(G$1,'2016 BETTING MARKET'!$A$36:$W$36,0))</f>
        <v>190</v>
      </c>
      <c r="H95" s="26">
        <f>INDEX('2016 BETTING MARKET'!$A$36:$W$62,MATCH($A95,'2016 BETTING MARKET'!$A$36:$A$62,0),MATCH(H$1,'2016 BETTING MARKET'!$A$36:$W$36,0))</f>
        <v>151</v>
      </c>
      <c r="I95" s="26">
        <f>INDEX('2016 BETTING MARKET'!$A$36:$W$62,MATCH($A95,'2016 BETTING MARKET'!$A$36:$A$62,0),MATCH(I$1,'2016 BETTING MARKET'!$A$36:$W$36,0))</f>
        <v>51</v>
      </c>
      <c r="J95" s="26">
        <f>INDEX('2016 BETTING MARKET'!$A$36:$W$62,MATCH($A95,'2016 BETTING MARKET'!$A$36:$A$62,0),MATCH(J$1,'2016 BETTING MARKET'!$A$36:$W$36,0))</f>
        <v>201</v>
      </c>
      <c r="K95" s="26">
        <f>INDEX('2016 BETTING MARKET'!$A$36:$W$62,MATCH($A95,'2016 BETTING MARKET'!$A$36:$A$62,0),MATCH(K$1,'2016 BETTING MARKET'!$A$36:$W$36,0))</f>
        <v>67</v>
      </c>
      <c r="L95" s="26">
        <f>INDEX('2016 BETTING MARKET'!$A$36:$W$62,MATCH($A95,'2016 BETTING MARKET'!$A$36:$A$62,0),MATCH(L$1,'2016 BETTING MARKET'!$A$36:$W$36,0))</f>
        <v>251</v>
      </c>
      <c r="M95" s="26">
        <f>INDEX('2016 BETTING MARKET'!$A$36:$W$62,MATCH($A95,'2016 BETTING MARKET'!$A$36:$A$62,0),MATCH(M$1,'2016 BETTING MARKET'!$A$36:$W$36,0))</f>
        <v>151</v>
      </c>
      <c r="N95" s="26">
        <f>INDEX('2016 BETTING MARKET'!$A$36:$W$62,MATCH($A95,'2016 BETTING MARKET'!$A$36:$A$62,0),MATCH(N$1,'2016 BETTING MARKET'!$A$36:$W$36,0))</f>
        <v>51</v>
      </c>
    </row>
    <row r="96" spans="1:14">
      <c r="A96" t="s">
        <v>93</v>
      </c>
      <c r="B96">
        <v>2016</v>
      </c>
      <c r="C96">
        <f>INDEX('2016 final score'!F$2:F$27,MATCH($A96,'2016 final score'!$B$2:$B$27,0))</f>
        <v>21</v>
      </c>
      <c r="D96">
        <f>INDEX('2016 final score'!G$2:G$27,MATCH($A96,'2016 final score'!$B$2:$B$27,0))</f>
        <v>96</v>
      </c>
      <c r="E96" s="26">
        <f>INDEX('2016 BETTING MARKET'!$A$36:$W$62,MATCH($A96,'2016 BETTING MARKET'!$A$36:$A$62,0),MATCH(E$1,'2016 BETTING MARKET'!$A$36:$W$36,0))</f>
        <v>101</v>
      </c>
      <c r="F96" s="26">
        <f>INDEX('2016 BETTING MARKET'!$A$36:$W$62,MATCH($A96,'2016 BETTING MARKET'!$A$36:$A$62,0),MATCH(F$1,'2016 BETTING MARKET'!$A$36:$W$36,0))</f>
        <v>151</v>
      </c>
      <c r="G96" s="26">
        <f>INDEX('2016 BETTING MARKET'!$A$36:$W$62,MATCH($A96,'2016 BETTING MARKET'!$A$36:$A$62,0),MATCH(G$1,'2016 BETTING MARKET'!$A$36:$W$36,0))</f>
        <v>285</v>
      </c>
      <c r="H96" s="26">
        <f>INDEX('2016 BETTING MARKET'!$A$36:$W$62,MATCH($A96,'2016 BETTING MARKET'!$A$36:$A$62,0),MATCH(H$1,'2016 BETTING MARKET'!$A$36:$W$36,0))</f>
        <v>67</v>
      </c>
      <c r="I96" s="26">
        <f>INDEX('2016 BETTING MARKET'!$A$36:$W$62,MATCH($A96,'2016 BETTING MARKET'!$A$36:$A$62,0),MATCH(I$1,'2016 BETTING MARKET'!$A$36:$W$36,0))</f>
        <v>151</v>
      </c>
      <c r="J96" s="26">
        <f>INDEX('2016 BETTING MARKET'!$A$36:$W$62,MATCH($A96,'2016 BETTING MARKET'!$A$36:$A$62,0),MATCH(J$1,'2016 BETTING MARKET'!$A$36:$W$36,0))</f>
        <v>126</v>
      </c>
      <c r="K96" s="26">
        <f>INDEX('2016 BETTING MARKET'!$A$36:$W$62,MATCH($A96,'2016 BETTING MARKET'!$A$36:$A$62,0),MATCH(K$1,'2016 BETTING MARKET'!$A$36:$W$36,0))</f>
        <v>101</v>
      </c>
      <c r="L96" s="26">
        <f>INDEX('2016 BETTING MARKET'!$A$36:$W$62,MATCH($A96,'2016 BETTING MARKET'!$A$36:$A$62,0),MATCH(L$1,'2016 BETTING MARKET'!$A$36:$W$36,0))</f>
        <v>151</v>
      </c>
      <c r="M96" s="26">
        <f>INDEX('2016 BETTING MARKET'!$A$36:$W$62,MATCH($A96,'2016 BETTING MARKET'!$A$36:$A$62,0),MATCH(M$1,'2016 BETTING MARKET'!$A$36:$W$36,0))</f>
        <v>67</v>
      </c>
      <c r="N96" s="26">
        <f>INDEX('2016 BETTING MARKET'!$A$36:$W$62,MATCH($A96,'2016 BETTING MARKET'!$A$36:$A$62,0),MATCH(N$1,'2016 BETTING MARKET'!$A$36:$W$36,0))</f>
        <v>151</v>
      </c>
    </row>
    <row r="97" spans="1:14">
      <c r="A97" t="s">
        <v>92</v>
      </c>
      <c r="B97">
        <v>2016</v>
      </c>
      <c r="C97">
        <f>INDEX('2016 final score'!F$2:F$27,MATCH($A97,'2016 final score'!$B$2:$B$27,0))</f>
        <v>14</v>
      </c>
      <c r="D97">
        <f>INDEX('2016 final score'!G$2:G$27,MATCH($A97,'2016 final score'!$B$2:$B$27,0))</f>
        <v>135</v>
      </c>
      <c r="E97" s="26">
        <f>INDEX('2016 BETTING MARKET'!$A$36:$W$62,MATCH($A97,'2016 BETTING MARKET'!$A$36:$A$62,0),MATCH(E$1,'2016 BETTING MARKET'!$A$36:$W$36,0))</f>
        <v>101</v>
      </c>
      <c r="F97" s="26">
        <f>INDEX('2016 BETTING MARKET'!$A$36:$W$62,MATCH($A97,'2016 BETTING MARKET'!$A$36:$A$62,0),MATCH(F$1,'2016 BETTING MARKET'!$A$36:$W$36,0))</f>
        <v>81</v>
      </c>
      <c r="G97" s="26">
        <f>INDEX('2016 BETTING MARKET'!$A$36:$W$62,MATCH($A97,'2016 BETTING MARKET'!$A$36:$A$62,0),MATCH(G$1,'2016 BETTING MARKET'!$A$36:$W$36,0))</f>
        <v>352</v>
      </c>
      <c r="H97" s="26">
        <f>INDEX('2016 BETTING MARKET'!$A$36:$W$62,MATCH($A97,'2016 BETTING MARKET'!$A$36:$A$62,0),MATCH(H$1,'2016 BETTING MARKET'!$A$36:$W$36,0))</f>
        <v>126</v>
      </c>
      <c r="I97" s="26">
        <f>INDEX('2016 BETTING MARKET'!$A$36:$W$62,MATCH($A97,'2016 BETTING MARKET'!$A$36:$A$62,0),MATCH(I$1,'2016 BETTING MARKET'!$A$36:$W$36,0))</f>
        <v>67</v>
      </c>
      <c r="J97" s="26">
        <f>INDEX('2016 BETTING MARKET'!$A$36:$W$62,MATCH($A97,'2016 BETTING MARKET'!$A$36:$A$62,0),MATCH(J$1,'2016 BETTING MARKET'!$A$36:$W$36,0))</f>
        <v>201</v>
      </c>
      <c r="K97" s="26">
        <f>INDEX('2016 BETTING MARKET'!$A$36:$W$62,MATCH($A97,'2016 BETTING MARKET'!$A$36:$A$62,0),MATCH(K$1,'2016 BETTING MARKET'!$A$36:$W$36,0))</f>
        <v>101</v>
      </c>
      <c r="L97" s="26">
        <f>INDEX('2016 BETTING MARKET'!$A$36:$W$62,MATCH($A97,'2016 BETTING MARKET'!$A$36:$A$62,0),MATCH(L$1,'2016 BETTING MARKET'!$A$36:$W$36,0))</f>
        <v>151</v>
      </c>
      <c r="M97" s="26">
        <f>INDEX('2016 BETTING MARKET'!$A$36:$W$62,MATCH($A97,'2016 BETTING MARKET'!$A$36:$A$62,0),MATCH(M$1,'2016 BETTING MARKET'!$A$36:$W$36,0))</f>
        <v>151</v>
      </c>
      <c r="N97" s="26">
        <f>INDEX('2016 BETTING MARKET'!$A$36:$W$62,MATCH($A97,'2016 BETTING MARKET'!$A$36:$A$62,0),MATCH(N$1,'2016 BETTING MARKET'!$A$36:$W$36,0))</f>
        <v>81</v>
      </c>
    </row>
    <row r="98" spans="1:14">
      <c r="A98" t="s">
        <v>218</v>
      </c>
      <c r="B98">
        <v>2016</v>
      </c>
      <c r="C98">
        <f>INDEX('2016 final score'!F$2:F$27,MATCH($A98,'2016 final score'!$B$2:$B$27,0))</f>
        <v>8</v>
      </c>
      <c r="D98">
        <f>INDEX('2016 final score'!G$2:G$27,MATCH($A98,'2016 final score'!$B$2:$B$27,0))</f>
        <v>229</v>
      </c>
      <c r="E98" s="26">
        <f>INDEX('2016 BETTING MARKET'!$A$36:$W$62,MATCH($A98,'2016 BETTING MARKET'!$A$36:$A$62,0),MATCH(E$1,'2016 BETTING MARKET'!$A$36:$W$36,0))</f>
        <v>101</v>
      </c>
      <c r="F98" s="26">
        <f>INDEX('2016 BETTING MARKET'!$A$36:$W$62,MATCH($A98,'2016 BETTING MARKET'!$A$36:$A$62,0),MATCH(F$1,'2016 BETTING MARKET'!$A$36:$W$36,0))</f>
        <v>126</v>
      </c>
      <c r="G98" s="26">
        <f>INDEX('2016 BETTING MARKET'!$A$36:$W$62,MATCH($A98,'2016 BETTING MARKET'!$A$36:$A$62,0),MATCH(G$1,'2016 BETTING MARKET'!$A$36:$W$36,0))</f>
        <v>390</v>
      </c>
      <c r="H98" s="26">
        <f>INDEX('2016 BETTING MARKET'!$A$36:$W$62,MATCH($A98,'2016 BETTING MARKET'!$A$36:$A$62,0),MATCH(H$1,'2016 BETTING MARKET'!$A$36:$W$36,0))</f>
        <v>101</v>
      </c>
      <c r="I98" s="26">
        <f>INDEX('2016 BETTING MARKET'!$A$36:$W$62,MATCH($A98,'2016 BETTING MARKET'!$A$36:$A$62,0),MATCH(I$1,'2016 BETTING MARKET'!$A$36:$W$36,0))</f>
        <v>101</v>
      </c>
      <c r="J98" s="26">
        <f>INDEX('2016 BETTING MARKET'!$A$36:$W$62,MATCH($A98,'2016 BETTING MARKET'!$A$36:$A$62,0),MATCH(J$1,'2016 BETTING MARKET'!$A$36:$W$36,0))</f>
        <v>201</v>
      </c>
      <c r="K98" s="26">
        <f>INDEX('2016 BETTING MARKET'!$A$36:$W$62,MATCH($A98,'2016 BETTING MARKET'!$A$36:$A$62,0),MATCH(K$1,'2016 BETTING MARKET'!$A$36:$W$36,0))</f>
        <v>101</v>
      </c>
      <c r="L98" s="26">
        <f>INDEX('2016 BETTING MARKET'!$A$36:$W$62,MATCH($A98,'2016 BETTING MARKET'!$A$36:$A$62,0),MATCH(L$1,'2016 BETTING MARKET'!$A$36:$W$36,0))</f>
        <v>201</v>
      </c>
      <c r="M98" s="26">
        <f>INDEX('2016 BETTING MARKET'!$A$36:$W$62,MATCH($A98,'2016 BETTING MARKET'!$A$36:$A$62,0),MATCH(M$1,'2016 BETTING MARKET'!$A$36:$W$36,0))</f>
        <v>201</v>
      </c>
      <c r="N98" s="26">
        <f>INDEX('2016 BETTING MARKET'!$A$36:$W$62,MATCH($A98,'2016 BETTING MARKET'!$A$36:$A$62,0),MATCH(N$1,'2016 BETTING MARKET'!$A$36:$W$36,0))</f>
        <v>126</v>
      </c>
    </row>
    <row r="99" spans="1:14">
      <c r="A99" t="s">
        <v>103</v>
      </c>
      <c r="B99">
        <v>2016</v>
      </c>
      <c r="C99">
        <f>INDEX('2016 final score'!F$2:F$27,MATCH($A99,'2016 final score'!$B$2:$B$27,0))</f>
        <v>9</v>
      </c>
      <c r="D99">
        <f>INDEX('2016 final score'!G$2:G$27,MATCH($A99,'2016 final score'!$B$2:$B$27,0))</f>
        <v>200</v>
      </c>
      <c r="E99" s="26">
        <f>INDEX('2016 BETTING MARKET'!$A$36:$W$62,MATCH($A99,'2016 BETTING MARKET'!$A$36:$A$62,0),MATCH(E$1,'2016 BETTING MARKET'!$A$36:$W$36,0))</f>
        <v>101</v>
      </c>
      <c r="F99" s="26">
        <f>INDEX('2016 BETTING MARKET'!$A$36:$W$62,MATCH($A99,'2016 BETTING MARKET'!$A$36:$A$62,0),MATCH(F$1,'2016 BETTING MARKET'!$A$36:$W$36,0))</f>
        <v>151</v>
      </c>
      <c r="G99" s="26">
        <f>INDEX('2016 BETTING MARKET'!$A$36:$W$62,MATCH($A99,'2016 BETTING MARKET'!$A$36:$A$62,0),MATCH(G$1,'2016 BETTING MARKET'!$A$36:$W$36,0))</f>
        <v>703</v>
      </c>
      <c r="H99" s="26">
        <f>INDEX('2016 BETTING MARKET'!$A$36:$W$62,MATCH($A99,'2016 BETTING MARKET'!$A$36:$A$62,0),MATCH(H$1,'2016 BETTING MARKET'!$A$36:$W$36,0))</f>
        <v>151</v>
      </c>
      <c r="I99" s="26">
        <f>INDEX('2016 BETTING MARKET'!$A$36:$W$62,MATCH($A99,'2016 BETTING MARKET'!$A$36:$A$62,0),MATCH(I$1,'2016 BETTING MARKET'!$A$36:$W$36,0))</f>
        <v>151</v>
      </c>
      <c r="J99" s="26">
        <f>INDEX('2016 BETTING MARKET'!$A$36:$W$62,MATCH($A99,'2016 BETTING MARKET'!$A$36:$A$62,0),MATCH(J$1,'2016 BETTING MARKET'!$A$36:$W$36,0))</f>
        <v>201</v>
      </c>
      <c r="K99" s="26">
        <f>INDEX('2016 BETTING MARKET'!$A$36:$W$62,MATCH($A99,'2016 BETTING MARKET'!$A$36:$A$62,0),MATCH(K$1,'2016 BETTING MARKET'!$A$36:$W$36,0))</f>
        <v>101</v>
      </c>
      <c r="L99" s="26">
        <f>INDEX('2016 BETTING MARKET'!$A$36:$W$62,MATCH($A99,'2016 BETTING MARKET'!$A$36:$A$62,0),MATCH(L$1,'2016 BETTING MARKET'!$A$36:$W$36,0))</f>
        <v>81</v>
      </c>
      <c r="M99" s="26">
        <f>INDEX('2016 BETTING MARKET'!$A$36:$W$62,MATCH($A99,'2016 BETTING MARKET'!$A$36:$A$62,0),MATCH(M$1,'2016 BETTING MARKET'!$A$36:$W$36,0))</f>
        <v>151</v>
      </c>
      <c r="N99" s="26">
        <f>INDEX('2016 BETTING MARKET'!$A$36:$W$62,MATCH($A99,'2016 BETTING MARKET'!$A$36:$A$62,0),MATCH(N$1,'2016 BETTING MARKET'!$A$36:$W$36,0))</f>
        <v>151</v>
      </c>
    </row>
    <row r="100" spans="1:14">
      <c r="A100" t="s">
        <v>110</v>
      </c>
      <c r="B100">
        <v>2016</v>
      </c>
      <c r="C100">
        <f>INDEX('2016 final score'!F$2:F$27,MATCH($A100,'2016 final score'!$B$2:$B$27,0))</f>
        <v>18</v>
      </c>
      <c r="D100">
        <f>INDEX('2016 final score'!G$2:G$27,MATCH($A100,'2016 final score'!$B$2:$B$27,0))</f>
        <v>115</v>
      </c>
      <c r="E100" s="26">
        <f>INDEX('2016 BETTING MARKET'!$A$36:$W$62,MATCH($A100,'2016 BETTING MARKET'!$A$36:$A$62,0),MATCH(E$1,'2016 BETTING MARKET'!$A$36:$W$36,0))</f>
        <v>101</v>
      </c>
      <c r="F100" s="26">
        <f>INDEX('2016 BETTING MARKET'!$A$36:$W$62,MATCH($A100,'2016 BETTING MARKET'!$A$36:$A$62,0),MATCH(F$1,'2016 BETTING MARKET'!$A$36:$W$36,0))</f>
        <v>101</v>
      </c>
      <c r="G100" s="26">
        <f>INDEX('2016 BETTING MARKET'!$A$36:$W$62,MATCH($A100,'2016 BETTING MARKET'!$A$36:$A$62,0),MATCH(G$1,'2016 BETTING MARKET'!$A$36:$W$36,0))</f>
        <v>428</v>
      </c>
      <c r="H100" s="26">
        <f>INDEX('2016 BETTING MARKET'!$A$36:$W$62,MATCH($A100,'2016 BETTING MARKET'!$A$36:$A$62,0),MATCH(H$1,'2016 BETTING MARKET'!$A$36:$W$36,0))</f>
        <v>501</v>
      </c>
      <c r="I100" s="26">
        <f>INDEX('2016 BETTING MARKET'!$A$36:$W$62,MATCH($A100,'2016 BETTING MARKET'!$A$36:$A$62,0),MATCH(I$1,'2016 BETTING MARKET'!$A$36:$W$36,0))</f>
        <v>67</v>
      </c>
      <c r="J100" s="26">
        <f>INDEX('2016 BETTING MARKET'!$A$36:$W$62,MATCH($A100,'2016 BETTING MARKET'!$A$36:$A$62,0),MATCH(J$1,'2016 BETTING MARKET'!$A$36:$W$36,0))</f>
        <v>201</v>
      </c>
      <c r="K100" s="26">
        <f>INDEX('2016 BETTING MARKET'!$A$36:$W$62,MATCH($A100,'2016 BETTING MARKET'!$A$36:$A$62,0),MATCH(K$1,'2016 BETTING MARKET'!$A$36:$W$36,0))</f>
        <v>67</v>
      </c>
      <c r="L100" s="26">
        <f>INDEX('2016 BETTING MARKET'!$A$36:$W$62,MATCH($A100,'2016 BETTING MARKET'!$A$36:$A$62,0),MATCH(L$1,'2016 BETTING MARKET'!$A$36:$W$36,0))</f>
        <v>501</v>
      </c>
      <c r="M100" s="26">
        <f>INDEX('2016 BETTING MARKET'!$A$36:$W$62,MATCH($A100,'2016 BETTING MARKET'!$A$36:$A$62,0),MATCH(M$1,'2016 BETTING MARKET'!$A$36:$W$36,0))</f>
        <v>151</v>
      </c>
      <c r="N100" s="26">
        <f>INDEX('2016 BETTING MARKET'!$A$36:$W$62,MATCH($A100,'2016 BETTING MARKET'!$A$36:$A$62,0),MATCH(N$1,'2016 BETTING MARKET'!$A$36:$W$36,0))</f>
        <v>101</v>
      </c>
    </row>
    <row r="101" spans="1:14">
      <c r="A101" t="s">
        <v>217</v>
      </c>
      <c r="B101">
        <v>2016</v>
      </c>
      <c r="C101">
        <f>INDEX('2016 final score'!F$2:F$27,MATCH($A101,'2016 final score'!$B$2:$B$27,0))</f>
        <v>17</v>
      </c>
      <c r="D101">
        <f>INDEX('2016 final score'!G$2:G$27,MATCH($A101,'2016 final score'!$B$2:$B$27,0))</f>
        <v>117</v>
      </c>
      <c r="E101" s="26">
        <f>INDEX('2016 BETTING MARKET'!$A$36:$W$62,MATCH($A101,'2016 BETTING MARKET'!$A$36:$A$62,0),MATCH(E$1,'2016 BETTING MARKET'!$A$36:$W$36,0))</f>
        <v>101</v>
      </c>
      <c r="F101" s="26">
        <f>INDEX('2016 BETTING MARKET'!$A$36:$W$62,MATCH($A101,'2016 BETTING MARKET'!$A$36:$A$62,0),MATCH(F$1,'2016 BETTING MARKET'!$A$36:$W$36,0))</f>
        <v>201</v>
      </c>
      <c r="G101" s="26">
        <f>INDEX('2016 BETTING MARKET'!$A$36:$W$62,MATCH($A101,'2016 BETTING MARKET'!$A$36:$A$62,0),MATCH(G$1,'2016 BETTING MARKET'!$A$36:$W$36,0))</f>
        <v>665</v>
      </c>
      <c r="H101" s="26">
        <f>INDEX('2016 BETTING MARKET'!$A$36:$W$62,MATCH($A101,'2016 BETTING MARKET'!$A$36:$A$62,0),MATCH(H$1,'2016 BETTING MARKET'!$A$36:$W$36,0))</f>
        <v>501</v>
      </c>
      <c r="I101" s="26">
        <f>INDEX('2016 BETTING MARKET'!$A$36:$W$62,MATCH($A101,'2016 BETTING MARKET'!$A$36:$A$62,0),MATCH(I$1,'2016 BETTING MARKET'!$A$36:$W$36,0))</f>
        <v>101</v>
      </c>
      <c r="J101" s="26">
        <f>INDEX('2016 BETTING MARKET'!$A$36:$W$62,MATCH($A101,'2016 BETTING MARKET'!$A$36:$A$62,0),MATCH(J$1,'2016 BETTING MARKET'!$A$36:$W$36,0))</f>
        <v>251</v>
      </c>
      <c r="K101" s="26">
        <f>INDEX('2016 BETTING MARKET'!$A$36:$W$62,MATCH($A101,'2016 BETTING MARKET'!$A$36:$A$62,0),MATCH(K$1,'2016 BETTING MARKET'!$A$36:$W$36,0))</f>
        <v>101</v>
      </c>
      <c r="L101" s="26">
        <f>INDEX('2016 BETTING MARKET'!$A$36:$W$62,MATCH($A101,'2016 BETTING MARKET'!$A$36:$A$62,0),MATCH(L$1,'2016 BETTING MARKET'!$A$36:$W$36,0))</f>
        <v>251</v>
      </c>
      <c r="M101" s="26">
        <f>INDEX('2016 BETTING MARKET'!$A$36:$W$62,MATCH($A101,'2016 BETTING MARKET'!$A$36:$A$62,0),MATCH(M$1,'2016 BETTING MARKET'!$A$36:$W$36,0))</f>
        <v>201</v>
      </c>
      <c r="N101" s="26">
        <f>INDEX('2016 BETTING MARKET'!$A$36:$W$62,MATCH($A101,'2016 BETTING MARKET'!$A$36:$A$62,0),MATCH(N$1,'2016 BETTING MARKET'!$A$36:$W$36,0))</f>
        <v>101</v>
      </c>
    </row>
    <row r="102" spans="1:14">
      <c r="A102" t="s">
        <v>112</v>
      </c>
      <c r="B102">
        <v>2016</v>
      </c>
      <c r="C102">
        <f>INDEX('2016 final score'!F$2:F$27,MATCH($A102,'2016 final score'!$B$2:$B$27,0))</f>
        <v>19</v>
      </c>
      <c r="D102">
        <f>INDEX('2016 final score'!G$2:G$27,MATCH($A102,'2016 final score'!$B$2:$B$27,0))</f>
        <v>108</v>
      </c>
      <c r="E102" s="26">
        <f>INDEX('2016 BETTING MARKET'!$A$36:$W$62,MATCH($A102,'2016 BETTING MARKET'!$A$36:$A$62,0),MATCH(E$1,'2016 BETTING MARKET'!$A$36:$W$36,0))</f>
        <v>101</v>
      </c>
      <c r="F102" s="26">
        <f>INDEX('2016 BETTING MARKET'!$A$36:$W$62,MATCH($A102,'2016 BETTING MARKET'!$A$36:$A$62,0),MATCH(F$1,'2016 BETTING MARKET'!$A$36:$W$36,0))</f>
        <v>201</v>
      </c>
      <c r="G102" s="26">
        <f>INDEX('2016 BETTING MARKET'!$A$36:$W$62,MATCH($A102,'2016 BETTING MARKET'!$A$36:$A$62,0),MATCH(G$1,'2016 BETTING MARKET'!$A$36:$W$36,0))</f>
        <v>950</v>
      </c>
      <c r="H102" s="26">
        <f>INDEX('2016 BETTING MARKET'!$A$36:$W$62,MATCH($A102,'2016 BETTING MARKET'!$A$36:$A$62,0),MATCH(H$1,'2016 BETTING MARKET'!$A$36:$W$36,0))</f>
        <v>501</v>
      </c>
      <c r="I102" s="26">
        <f>INDEX('2016 BETTING MARKET'!$A$36:$W$62,MATCH($A102,'2016 BETTING MARKET'!$A$36:$A$62,0),MATCH(I$1,'2016 BETTING MARKET'!$A$36:$W$36,0))</f>
        <v>151</v>
      </c>
      <c r="J102" s="26">
        <f>INDEX('2016 BETTING MARKET'!$A$36:$W$62,MATCH($A102,'2016 BETTING MARKET'!$A$36:$A$62,0),MATCH(J$1,'2016 BETTING MARKET'!$A$36:$W$36,0))</f>
        <v>301</v>
      </c>
      <c r="K102" s="26">
        <f>INDEX('2016 BETTING MARKET'!$A$36:$W$62,MATCH($A102,'2016 BETTING MARKET'!$A$36:$A$62,0),MATCH(K$1,'2016 BETTING MARKET'!$A$36:$W$36,0))</f>
        <v>101</v>
      </c>
      <c r="L102" s="26">
        <f>INDEX('2016 BETTING MARKET'!$A$36:$W$62,MATCH($A102,'2016 BETTING MARKET'!$A$36:$A$62,0),MATCH(L$1,'2016 BETTING MARKET'!$A$36:$W$36,0))</f>
        <v>501</v>
      </c>
      <c r="M102" s="26">
        <f>INDEX('2016 BETTING MARKET'!$A$36:$W$62,MATCH($A102,'2016 BETTING MARKET'!$A$36:$A$62,0),MATCH(M$1,'2016 BETTING MARKET'!$A$36:$W$36,0))</f>
        <v>301</v>
      </c>
      <c r="N102" s="26">
        <f>INDEX('2016 BETTING MARKET'!$A$36:$W$62,MATCH($A102,'2016 BETTING MARKET'!$A$36:$A$62,0),MATCH(N$1,'2016 BETTING MARKET'!$A$36:$W$36,0))</f>
        <v>151</v>
      </c>
    </row>
    <row r="103" spans="1:14">
      <c r="A103" t="s">
        <v>215</v>
      </c>
      <c r="B103">
        <v>2016</v>
      </c>
      <c r="C103">
        <f>INDEX('2016 final score'!F$2:F$27,MATCH($A103,'2016 final score'!$B$2:$B$27,0))</f>
        <v>23</v>
      </c>
      <c r="D103">
        <f>INDEX('2016 final score'!G$2:G$27,MATCH($A103,'2016 final score'!$B$2:$B$27,0))</f>
        <v>73</v>
      </c>
      <c r="E103" s="26">
        <f>INDEX('2016 BETTING MARKET'!$A$36:$W$62,MATCH($A103,'2016 BETTING MARKET'!$A$36:$A$62,0),MATCH(E$1,'2016 BETTING MARKET'!$A$36:$W$36,0))</f>
        <v>101</v>
      </c>
      <c r="F103" s="26">
        <f>INDEX('2016 BETTING MARKET'!$A$36:$W$62,MATCH($A103,'2016 BETTING MARKET'!$A$36:$A$62,0),MATCH(F$1,'2016 BETTING MARKET'!$A$36:$W$36,0))</f>
        <v>201</v>
      </c>
      <c r="G103" s="26">
        <f>INDEX('2016 BETTING MARKET'!$A$36:$W$62,MATCH($A103,'2016 BETTING MARKET'!$A$36:$A$62,0),MATCH(G$1,'2016 BETTING MARKET'!$A$36:$W$36,0))</f>
        <v>798</v>
      </c>
      <c r="H103" s="26">
        <f>INDEX('2016 BETTING MARKET'!$A$36:$W$62,MATCH($A103,'2016 BETTING MARKET'!$A$36:$A$62,0),MATCH(H$1,'2016 BETTING MARKET'!$A$36:$W$36,0))</f>
        <v>501</v>
      </c>
      <c r="I103" s="26">
        <f>INDEX('2016 BETTING MARKET'!$A$36:$W$62,MATCH($A103,'2016 BETTING MARKET'!$A$36:$A$62,0),MATCH(I$1,'2016 BETTING MARKET'!$A$36:$W$36,0))</f>
        <v>201</v>
      </c>
      <c r="J103" s="26">
        <f>INDEX('2016 BETTING MARKET'!$A$36:$W$62,MATCH($A103,'2016 BETTING MARKET'!$A$36:$A$62,0),MATCH(J$1,'2016 BETTING MARKET'!$A$36:$W$36,0))</f>
        <v>251</v>
      </c>
      <c r="K103" s="26">
        <f>INDEX('2016 BETTING MARKET'!$A$36:$W$62,MATCH($A103,'2016 BETTING MARKET'!$A$36:$A$62,0),MATCH(K$1,'2016 BETTING MARKET'!$A$36:$W$36,0))</f>
        <v>101</v>
      </c>
      <c r="L103" s="26">
        <f>INDEX('2016 BETTING MARKET'!$A$36:$W$62,MATCH($A103,'2016 BETTING MARKET'!$A$36:$A$62,0),MATCH(L$1,'2016 BETTING MARKET'!$A$36:$W$36,0))</f>
        <v>501</v>
      </c>
      <c r="M103" s="26">
        <f>INDEX('2016 BETTING MARKET'!$A$36:$W$62,MATCH($A103,'2016 BETTING MARKET'!$A$36:$A$62,0),MATCH(M$1,'2016 BETTING MARKET'!$A$36:$W$36,0))</f>
        <v>301</v>
      </c>
      <c r="N103" s="26">
        <f>INDEX('2016 BETTING MARKET'!$A$36:$W$62,MATCH($A103,'2016 BETTING MARKET'!$A$36:$A$62,0),MATCH(N$1,'2016 BETTING MARKET'!$A$36:$W$36,0))</f>
        <v>201</v>
      </c>
    </row>
    <row r="104" spans="1:14">
      <c r="A104" t="s">
        <v>428</v>
      </c>
      <c r="B104">
        <v>2016</v>
      </c>
      <c r="C104">
        <f>INDEX('2016 final score'!F$2:F$27,MATCH($A104,'2016 final score'!$B$2:$B$27,0))</f>
        <v>20</v>
      </c>
      <c r="D104">
        <f>INDEX('2016 final score'!G$2:G$27,MATCH($A104,'2016 final score'!$B$2:$B$27,0))</f>
        <v>104</v>
      </c>
      <c r="E104" s="26">
        <f>INDEX('2016 BETTING MARKET'!$A$36:$W$62,MATCH($A104,'2016 BETTING MARKET'!$A$36:$A$62,0),MATCH(E$1,'2016 BETTING MARKET'!$A$36:$W$36,0))</f>
        <v>101</v>
      </c>
      <c r="F104" s="26">
        <f>INDEX('2016 BETTING MARKET'!$A$36:$W$62,MATCH($A104,'2016 BETTING MARKET'!$A$36:$A$62,0),MATCH(F$1,'2016 BETTING MARKET'!$A$36:$W$36,0))</f>
        <v>251</v>
      </c>
      <c r="G104" s="26">
        <f>INDEX('2016 BETTING MARKET'!$A$36:$W$62,MATCH($A104,'2016 BETTING MARKET'!$A$36:$A$62,0),MATCH(G$1,'2016 BETTING MARKET'!$A$36:$W$36,0))</f>
        <v>950</v>
      </c>
      <c r="H104" s="26">
        <f>INDEX('2016 BETTING MARKET'!$A$36:$W$62,MATCH($A104,'2016 BETTING MARKET'!$A$36:$A$62,0),MATCH(H$1,'2016 BETTING MARKET'!$A$36:$W$36,0))</f>
        <v>251</v>
      </c>
      <c r="I104" s="26">
        <f>INDEX('2016 BETTING MARKET'!$A$36:$W$62,MATCH($A104,'2016 BETTING MARKET'!$A$36:$A$62,0),MATCH(I$1,'2016 BETTING MARKET'!$A$36:$W$36,0))</f>
        <v>201</v>
      </c>
      <c r="J104" s="26">
        <f>INDEX('2016 BETTING MARKET'!$A$36:$W$62,MATCH($A104,'2016 BETTING MARKET'!$A$36:$A$62,0),MATCH(J$1,'2016 BETTING MARKET'!$A$36:$W$36,0))</f>
        <v>301</v>
      </c>
      <c r="K104" s="26">
        <f>INDEX('2016 BETTING MARKET'!$A$36:$W$62,MATCH($A104,'2016 BETTING MARKET'!$A$36:$A$62,0),MATCH(K$1,'2016 BETTING MARKET'!$A$36:$W$36,0))</f>
        <v>301</v>
      </c>
      <c r="L104" s="26">
        <f>INDEX('2016 BETTING MARKET'!$A$36:$W$62,MATCH($A104,'2016 BETTING MARKET'!$A$36:$A$62,0),MATCH(L$1,'2016 BETTING MARKET'!$A$36:$W$36,0))</f>
        <v>301</v>
      </c>
      <c r="M104" s="26">
        <f>INDEX('2016 BETTING MARKET'!$A$36:$W$62,MATCH($A104,'2016 BETTING MARKET'!$A$36:$A$62,0),MATCH(M$1,'2016 BETTING MARKET'!$A$36:$W$36,0))</f>
        <v>201</v>
      </c>
      <c r="N104" s="26">
        <f>INDEX('2016 BETTING MARKET'!$A$36:$W$62,MATCH($A104,'2016 BETTING MARKET'!$A$36:$A$62,0),MATCH(N$1,'2016 BETTING MARKET'!$A$36:$W$36,0))</f>
        <v>251</v>
      </c>
    </row>
    <row r="105" spans="1:14">
      <c r="A105" t="s">
        <v>97</v>
      </c>
      <c r="B105">
        <v>2016</v>
      </c>
      <c r="C105">
        <f>INDEX('2016 final score'!F$2:F$27,MATCH($A105,'2016 final score'!$B$2:$B$27,0))</f>
        <v>25</v>
      </c>
      <c r="D105">
        <f>INDEX('2016 final score'!G$2:G$27,MATCH($A105,'2016 final score'!$B$2:$B$27,0))</f>
        <v>41</v>
      </c>
      <c r="E105" s="26">
        <f>INDEX('2016 BETTING MARKET'!$A$36:$W$62,MATCH($A105,'2016 BETTING MARKET'!$A$36:$A$62,0),MATCH(E$1,'2016 BETTING MARKET'!$A$36:$W$36,0))</f>
        <v>101</v>
      </c>
      <c r="F105" s="26">
        <f>INDEX('2016 BETTING MARKET'!$A$36:$W$62,MATCH($A105,'2016 BETTING MARKET'!$A$36:$A$62,0),MATCH(F$1,'2016 BETTING MARKET'!$A$36:$W$36,0))</f>
        <v>201</v>
      </c>
      <c r="G105" s="26">
        <f>INDEX('2016 BETTING MARKET'!$A$36:$W$62,MATCH($A105,'2016 BETTING MARKET'!$A$36:$A$62,0),MATCH(G$1,'2016 BETTING MARKET'!$A$36:$W$36,0))</f>
        <v>950</v>
      </c>
      <c r="H105" s="26">
        <f>INDEX('2016 BETTING MARKET'!$A$36:$W$62,MATCH($A105,'2016 BETTING MARKET'!$A$36:$A$62,0),MATCH(H$1,'2016 BETTING MARKET'!$A$36:$W$36,0))</f>
        <v>501</v>
      </c>
      <c r="I105" s="26">
        <f>INDEX('2016 BETTING MARKET'!$A$36:$W$62,MATCH($A105,'2016 BETTING MARKET'!$A$36:$A$62,0),MATCH(I$1,'2016 BETTING MARKET'!$A$36:$W$36,0))</f>
        <v>201</v>
      </c>
      <c r="J105" s="26">
        <f>INDEX('2016 BETTING MARKET'!$A$36:$W$62,MATCH($A105,'2016 BETTING MARKET'!$A$36:$A$62,0),MATCH(J$1,'2016 BETTING MARKET'!$A$36:$W$36,0))</f>
        <v>301</v>
      </c>
      <c r="K105" s="26">
        <f>INDEX('2016 BETTING MARKET'!$A$36:$W$62,MATCH($A105,'2016 BETTING MARKET'!$A$36:$A$62,0),MATCH(K$1,'2016 BETTING MARKET'!$A$36:$W$36,0))</f>
        <v>101</v>
      </c>
      <c r="L105" s="26">
        <f>INDEX('2016 BETTING MARKET'!$A$36:$W$62,MATCH($A105,'2016 BETTING MARKET'!$A$36:$A$62,0),MATCH(L$1,'2016 BETTING MARKET'!$A$36:$W$36,0))</f>
        <v>501</v>
      </c>
      <c r="M105" s="26">
        <f>INDEX('2016 BETTING MARKET'!$A$36:$W$62,MATCH($A105,'2016 BETTING MARKET'!$A$36:$A$62,0),MATCH(M$1,'2016 BETTING MARKET'!$A$36:$W$36,0))</f>
        <v>301</v>
      </c>
      <c r="N105" s="26">
        <f>INDEX('2016 BETTING MARKET'!$A$36:$W$62,MATCH($A105,'2016 BETTING MARKET'!$A$36:$A$62,0),MATCH(N$1,'2016 BETTING MARKET'!$A$36:$W$36,0))</f>
        <v>201</v>
      </c>
    </row>
    <row r="106" spans="1:14">
      <c r="A106" t="s">
        <v>95</v>
      </c>
      <c r="B106">
        <v>2016</v>
      </c>
      <c r="C106">
        <f>INDEX('2016 final score'!F$2:F$27,MATCH($A106,'2016 final score'!$B$2:$B$27,0))</f>
        <v>26</v>
      </c>
      <c r="D106">
        <f>INDEX('2016 final score'!G$2:G$27,MATCH($A106,'2016 final score'!$B$2:$B$27,0))</f>
        <v>11</v>
      </c>
      <c r="E106" s="26">
        <f>INDEX('2016 BETTING MARKET'!$A$36:$W$62,MATCH($A106,'2016 BETTING MARKET'!$A$36:$A$62,0),MATCH(E$1,'2016 BETTING MARKET'!$A$36:$W$36,0))</f>
        <v>101</v>
      </c>
      <c r="F106" s="26">
        <f>INDEX('2016 BETTING MARKET'!$A$36:$W$62,MATCH($A106,'2016 BETTING MARKET'!$A$36:$A$62,0),MATCH(F$1,'2016 BETTING MARKET'!$A$36:$W$36,0))</f>
        <v>251</v>
      </c>
      <c r="G106" s="26">
        <f>INDEX('2016 BETTING MARKET'!$A$36:$W$62,MATCH($A106,'2016 BETTING MARKET'!$A$36:$A$62,0),MATCH(G$1,'2016 BETTING MARKET'!$A$36:$W$36,0))</f>
        <v>504</v>
      </c>
      <c r="H106" s="26">
        <f>INDEX('2016 BETTING MARKET'!$A$36:$W$62,MATCH($A106,'2016 BETTING MARKET'!$A$36:$A$62,0),MATCH(H$1,'2016 BETTING MARKET'!$A$36:$W$36,0))</f>
        <v>501</v>
      </c>
      <c r="I106" s="26">
        <f>INDEX('2016 BETTING MARKET'!$A$36:$W$62,MATCH($A106,'2016 BETTING MARKET'!$A$36:$A$62,0),MATCH(I$1,'2016 BETTING MARKET'!$A$36:$W$36,0))</f>
        <v>201</v>
      </c>
      <c r="J106" s="26">
        <f>INDEX('2016 BETTING MARKET'!$A$36:$W$62,MATCH($A106,'2016 BETTING MARKET'!$A$36:$A$62,0),MATCH(J$1,'2016 BETTING MARKET'!$A$36:$W$36,0))</f>
        <v>251</v>
      </c>
      <c r="K106" s="26">
        <f>INDEX('2016 BETTING MARKET'!$A$36:$W$62,MATCH($A106,'2016 BETTING MARKET'!$A$36:$A$62,0),MATCH(K$1,'2016 BETTING MARKET'!$A$36:$W$36,0))</f>
        <v>101</v>
      </c>
      <c r="L106" s="26">
        <f>INDEX('2016 BETTING MARKET'!$A$36:$W$62,MATCH($A106,'2016 BETTING MARKET'!$A$36:$A$62,0),MATCH(L$1,'2016 BETTING MARKET'!$A$36:$W$36,0))</f>
        <v>201</v>
      </c>
      <c r="M106" s="26">
        <f>INDEX('2016 BETTING MARKET'!$A$36:$W$62,MATCH($A106,'2016 BETTING MARKET'!$A$36:$A$62,0),MATCH(M$1,'2016 BETTING MARKET'!$A$36:$W$36,0))</f>
        <v>251</v>
      </c>
      <c r="N106" s="26">
        <f>INDEX('2016 BETTING MARKET'!$A$36:$W$62,MATCH($A106,'2016 BETTING MARKET'!$A$36:$A$62,0),MATCH(N$1,'2016 BETTING MARKET'!$A$36:$W$36,0))</f>
        <v>301</v>
      </c>
    </row>
    <row r="107" spans="1:14">
      <c r="A107" s="23" t="s">
        <v>98</v>
      </c>
      <c r="B107">
        <v>2015</v>
      </c>
      <c r="C107">
        <f>INDEX('2015 final score'!F$2:F$28,MATCH($A107,'2015 final score'!$B$2:$B$28,0))</f>
        <v>1</v>
      </c>
      <c r="D107">
        <f>INDEX('2015 final score'!G$2:G$28,MATCH($A107,'2015 final score'!$B$2:$B$28,0))</f>
        <v>365</v>
      </c>
      <c r="E107" s="26">
        <f>INDEX('2015 BETTING MARKET'!$A$39:$V$66,MATCH('Database - complete'!$A107,'2015 BETTING MARKET'!$A$39:$A$66,0),MATCH(E$1,'2015 BETTING MARKET'!$A$39:$V$39,0))</f>
        <v>2</v>
      </c>
      <c r="F107" s="26">
        <f>INDEX('2015 BETTING MARKET'!$A$39:$V$66,MATCH('Database - complete'!$A107,'2015 BETTING MARKET'!$A$39:$A$66,0),MATCH(F$1,'2015 BETTING MARKET'!$A$39:$V$39,0))</f>
        <v>2.1</v>
      </c>
      <c r="G107" s="26">
        <f>INDEX('2015 BETTING MARKET'!$A$39:$V$66,MATCH('Database - complete'!$A107,'2015 BETTING MARKET'!$A$39:$A$66,0),MATCH(G$1,'2015 BETTING MARKET'!$A$39:$V$39,0))</f>
        <v>2.2000000000000002</v>
      </c>
      <c r="H107" s="26">
        <f>INDEX('2015 BETTING MARKET'!$A$39:$V$66,MATCH('Database - complete'!$A107,'2015 BETTING MARKET'!$A$39:$A$66,0),MATCH(H$1,'2015 BETTING MARKET'!$A$39:$V$39,0))</f>
        <v>2.1</v>
      </c>
      <c r="I107" s="26">
        <f>INDEX('2015 BETTING MARKET'!$A$39:$V$66,MATCH('Database - complete'!$A107,'2015 BETTING MARKET'!$A$39:$A$66,0),MATCH(I$1,'2015 BETTING MARKET'!$A$39:$V$39,0))</f>
        <v>2.1</v>
      </c>
      <c r="J107" s="26">
        <f>INDEX('2015 BETTING MARKET'!$A$39:$V$66,MATCH('Database - complete'!$A107,'2015 BETTING MARKET'!$A$39:$A$66,0),MATCH(J$1,'2015 BETTING MARKET'!$A$39:$V$39,0))</f>
        <v>2.25</v>
      </c>
      <c r="K107" s="26">
        <f>INDEX('2015 BETTING MARKET'!$A$39:$V$66,MATCH('Database - complete'!$A107,'2015 BETTING MARKET'!$A$39:$A$66,0),MATCH(K$1,'2015 BETTING MARKET'!$A$39:$V$39,0))</f>
        <v>1</v>
      </c>
      <c r="L107" s="26">
        <f>INDEX('2015 BETTING MARKET'!$A$39:$V$66,MATCH('Database - complete'!$A107,'2015 BETTING MARKET'!$A$39:$A$66,0),MATCH(L$1,'2015 BETTING MARKET'!$A$39:$V$39,0))</f>
        <v>2.1</v>
      </c>
      <c r="M107" s="26">
        <f>INDEX('2015 BETTING MARKET'!$A$39:$V$66,MATCH('Database - complete'!$A107,'2015 BETTING MARKET'!$A$39:$A$66,0),MATCH(M$1,'2015 BETTING MARKET'!$A$39:$V$39,0))</f>
        <v>2.1</v>
      </c>
      <c r="N107" s="26">
        <f>INDEX('2015 BETTING MARKET'!$A$39:$V$66,MATCH('Database - complete'!$A107,'2015 BETTING MARKET'!$A$39:$A$66,0),MATCH(N$1,'2015 BETTING MARKET'!$A$39:$V$39,0))</f>
        <v>2</v>
      </c>
    </row>
    <row r="108" spans="1:14">
      <c r="A108" t="s">
        <v>425</v>
      </c>
      <c r="B108">
        <v>2015</v>
      </c>
      <c r="C108">
        <f>INDEX('2015 final score'!F$2:F$28,MATCH($A108,'2015 final score'!$B$2:$B$28,0))</f>
        <v>2</v>
      </c>
      <c r="D108">
        <f>INDEX('2015 final score'!G$2:G$28,MATCH($A108,'2015 final score'!$B$2:$B$28,0))</f>
        <v>303</v>
      </c>
      <c r="E108" s="26">
        <f>INDEX('2015 BETTING MARKET'!$A$39:$V$66,MATCH('Database - complete'!$A108,'2015 BETTING MARKET'!$A$39:$A$66,0),MATCH(E$1,'2015 BETTING MARKET'!$A$39:$V$39,0))</f>
        <v>4.5</v>
      </c>
      <c r="F108" s="26">
        <f>INDEX('2015 BETTING MARKET'!$A$39:$V$66,MATCH('Database - complete'!$A108,'2015 BETTING MARKET'!$A$39:$A$66,0),MATCH(F$1,'2015 BETTING MARKET'!$A$39:$V$39,0))</f>
        <v>3.75</v>
      </c>
      <c r="G108" s="26">
        <f>INDEX('2015 BETTING MARKET'!$A$39:$V$66,MATCH('Database - complete'!$A108,'2015 BETTING MARKET'!$A$39:$A$66,0),MATCH(G$1,'2015 BETTING MARKET'!$A$39:$V$39,0))</f>
        <v>4.99</v>
      </c>
      <c r="H108" s="26">
        <f>INDEX('2015 BETTING MARKET'!$A$39:$V$66,MATCH('Database - complete'!$A108,'2015 BETTING MARKET'!$A$39:$A$66,0),MATCH(H$1,'2015 BETTING MARKET'!$A$39:$V$39,0))</f>
        <v>4</v>
      </c>
      <c r="I108" s="26">
        <f>INDEX('2015 BETTING MARKET'!$A$39:$V$66,MATCH('Database - complete'!$A108,'2015 BETTING MARKET'!$A$39:$A$66,0),MATCH(I$1,'2015 BETTING MARKET'!$A$39:$V$39,0))</f>
        <v>4</v>
      </c>
      <c r="J108" s="26">
        <f>INDEX('2015 BETTING MARKET'!$A$39:$V$66,MATCH('Database - complete'!$A108,'2015 BETTING MARKET'!$A$39:$A$66,0),MATCH(J$1,'2015 BETTING MARKET'!$A$39:$V$39,0))</f>
        <v>3.75</v>
      </c>
      <c r="K108" s="26">
        <f>INDEX('2015 BETTING MARKET'!$A$39:$V$66,MATCH('Database - complete'!$A108,'2015 BETTING MARKET'!$A$39:$A$66,0),MATCH(K$1,'2015 BETTING MARKET'!$A$39:$V$39,0))</f>
        <v>4.75</v>
      </c>
      <c r="L108" s="26">
        <f>INDEX('2015 BETTING MARKET'!$A$39:$V$66,MATCH('Database - complete'!$A108,'2015 BETTING MARKET'!$A$39:$A$66,0),MATCH(L$1,'2015 BETTING MARKET'!$A$39:$V$39,0))</f>
        <v>4.5</v>
      </c>
      <c r="M108" s="26">
        <f>INDEX('2015 BETTING MARKET'!$A$39:$V$66,MATCH('Database - complete'!$A108,'2015 BETTING MARKET'!$A$39:$A$66,0),MATCH(M$1,'2015 BETTING MARKET'!$A$39:$V$39,0))</f>
        <v>3.75</v>
      </c>
      <c r="N108" s="26">
        <f>INDEX('2015 BETTING MARKET'!$A$39:$V$66,MATCH('Database - complete'!$A108,'2015 BETTING MARKET'!$A$39:$A$66,0),MATCH(N$1,'2015 BETTING MARKET'!$A$39:$V$39,0))</f>
        <v>4.5</v>
      </c>
    </row>
    <row r="109" spans="1:14">
      <c r="A109" t="s">
        <v>96</v>
      </c>
      <c r="B109">
        <v>2015</v>
      </c>
      <c r="C109">
        <f>INDEX('2015 final score'!F$2:F$28,MATCH($A109,'2015 final score'!$B$2:$B$28,0))</f>
        <v>3</v>
      </c>
      <c r="D109">
        <f>INDEX('2015 final score'!G$2:G$28,MATCH($A109,'2015 final score'!$B$2:$B$28,0))</f>
        <v>292</v>
      </c>
      <c r="E109" s="26">
        <f>INDEX('2015 BETTING MARKET'!$A$39:$V$66,MATCH('Database - complete'!$A109,'2015 BETTING MARKET'!$A$39:$A$66,0),MATCH(E$1,'2015 BETTING MARKET'!$A$39:$V$39,0))</f>
        <v>6.5</v>
      </c>
      <c r="F109" s="26">
        <f>INDEX('2015 BETTING MARKET'!$A$39:$V$66,MATCH('Database - complete'!$A109,'2015 BETTING MARKET'!$A$39:$A$66,0),MATCH(F$1,'2015 BETTING MARKET'!$A$39:$V$39,0))</f>
        <v>5</v>
      </c>
      <c r="G109" s="26">
        <f>INDEX('2015 BETTING MARKET'!$A$39:$V$66,MATCH('Database - complete'!$A109,'2015 BETTING MARKET'!$A$39:$A$66,0),MATCH(G$1,'2015 BETTING MARKET'!$A$39:$V$39,0))</f>
        <v>6.51</v>
      </c>
      <c r="H109" s="26">
        <f>INDEX('2015 BETTING MARKET'!$A$39:$V$66,MATCH('Database - complete'!$A109,'2015 BETTING MARKET'!$A$39:$A$66,0),MATCH(H$1,'2015 BETTING MARKET'!$A$39:$V$39,0))</f>
        <v>6</v>
      </c>
      <c r="I109" s="26">
        <f>INDEX('2015 BETTING MARKET'!$A$39:$V$66,MATCH('Database - complete'!$A109,'2015 BETTING MARKET'!$A$39:$A$66,0),MATCH(I$1,'2015 BETTING MARKET'!$A$39:$V$39,0))</f>
        <v>4.5</v>
      </c>
      <c r="J109" s="26">
        <f>INDEX('2015 BETTING MARKET'!$A$39:$V$66,MATCH('Database - complete'!$A109,'2015 BETTING MARKET'!$A$39:$A$66,0),MATCH(J$1,'2015 BETTING MARKET'!$A$39:$V$39,0))</f>
        <v>5</v>
      </c>
      <c r="K109" s="26">
        <f>INDEX('2015 BETTING MARKET'!$A$39:$V$66,MATCH('Database - complete'!$A109,'2015 BETTING MARKET'!$A$39:$A$66,0),MATCH(K$1,'2015 BETTING MARKET'!$A$39:$V$39,0))</f>
        <v>5</v>
      </c>
      <c r="L109" s="26">
        <f>INDEX('2015 BETTING MARKET'!$A$39:$V$66,MATCH('Database - complete'!$A109,'2015 BETTING MARKET'!$A$39:$A$66,0),MATCH(L$1,'2015 BETTING MARKET'!$A$39:$V$39,0))</f>
        <v>5.5</v>
      </c>
      <c r="M109" s="26">
        <f>INDEX('2015 BETTING MARKET'!$A$39:$V$66,MATCH('Database - complete'!$A109,'2015 BETTING MARKET'!$A$39:$A$66,0),MATCH(M$1,'2015 BETTING MARKET'!$A$39:$V$39,0))</f>
        <v>5.5</v>
      </c>
      <c r="N109" s="26">
        <f>INDEX('2015 BETTING MARKET'!$A$39:$V$66,MATCH('Database - complete'!$A109,'2015 BETTING MARKET'!$A$39:$A$66,0),MATCH(N$1,'2015 BETTING MARKET'!$A$39:$V$39,0))</f>
        <v>6</v>
      </c>
    </row>
    <row r="110" spans="1:14">
      <c r="A110" t="s">
        <v>213</v>
      </c>
      <c r="B110">
        <v>2015</v>
      </c>
      <c r="C110">
        <f>INDEX('2015 final score'!F$2:F$28,MATCH($A110,'2015 final score'!$B$2:$B$28,0))</f>
        <v>4</v>
      </c>
      <c r="D110">
        <f>INDEX('2015 final score'!G$2:G$28,MATCH($A110,'2015 final score'!$B$2:$B$28,0))</f>
        <v>217</v>
      </c>
      <c r="E110" s="26">
        <f>INDEX('2015 BETTING MARKET'!$A$39:$V$66,MATCH('Database - complete'!$A110,'2015 BETTING MARKET'!$A$39:$A$66,0),MATCH(E$1,'2015 BETTING MARKET'!$A$39:$V$39,0))</f>
        <v>13</v>
      </c>
      <c r="F110" s="26">
        <f>INDEX('2015 BETTING MARKET'!$A$39:$V$66,MATCH('Database - complete'!$A110,'2015 BETTING MARKET'!$A$39:$A$66,0),MATCH(F$1,'2015 BETTING MARKET'!$A$39:$V$39,0))</f>
        <v>11</v>
      </c>
      <c r="G110" s="26">
        <f>INDEX('2015 BETTING MARKET'!$A$39:$V$66,MATCH('Database - complete'!$A110,'2015 BETTING MARKET'!$A$39:$A$66,0),MATCH(G$1,'2015 BETTING MARKET'!$A$39:$V$39,0))</f>
        <v>18</v>
      </c>
      <c r="H110" s="26">
        <f>INDEX('2015 BETTING MARKET'!$A$39:$V$66,MATCH('Database - complete'!$A110,'2015 BETTING MARKET'!$A$39:$A$66,0),MATCH(H$1,'2015 BETTING MARKET'!$A$39:$V$39,0))</f>
        <v>8</v>
      </c>
      <c r="I110" s="26">
        <f>INDEX('2015 BETTING MARKET'!$A$39:$V$66,MATCH('Database - complete'!$A110,'2015 BETTING MARKET'!$A$39:$A$66,0),MATCH(I$1,'2015 BETTING MARKET'!$A$39:$V$39,0))</f>
        <v>8</v>
      </c>
      <c r="J110" s="26">
        <f>INDEX('2015 BETTING MARKET'!$A$39:$V$66,MATCH('Database - complete'!$A110,'2015 BETTING MARKET'!$A$39:$A$66,0),MATCH(J$1,'2015 BETTING MARKET'!$A$39:$V$39,0))</f>
        <v>12</v>
      </c>
      <c r="K110" s="26">
        <f>INDEX('2015 BETTING MARKET'!$A$39:$V$66,MATCH('Database - complete'!$A110,'2015 BETTING MARKET'!$A$39:$A$66,0),MATCH(K$1,'2015 BETTING MARKET'!$A$39:$V$39,0))</f>
        <v>15</v>
      </c>
      <c r="L110" s="26">
        <f>INDEX('2015 BETTING MARKET'!$A$39:$V$66,MATCH('Database - complete'!$A110,'2015 BETTING MARKET'!$A$39:$A$66,0),MATCH(L$1,'2015 BETTING MARKET'!$A$39:$V$39,0))</f>
        <v>9</v>
      </c>
      <c r="M110" s="26">
        <f>INDEX('2015 BETTING MARKET'!$A$39:$V$66,MATCH('Database - complete'!$A110,'2015 BETTING MARKET'!$A$39:$A$66,0),MATCH(M$1,'2015 BETTING MARKET'!$A$39:$V$39,0))</f>
        <v>10</v>
      </c>
      <c r="N110" s="26">
        <f>INDEX('2015 BETTING MARKET'!$A$39:$V$66,MATCH('Database - complete'!$A110,'2015 BETTING MARKET'!$A$39:$A$66,0),MATCH(N$1,'2015 BETTING MARKET'!$A$39:$V$39,0))</f>
        <v>12</v>
      </c>
    </row>
    <row r="111" spans="1:14">
      <c r="A111" t="s">
        <v>111</v>
      </c>
      <c r="B111">
        <v>2015</v>
      </c>
      <c r="C111">
        <f>INDEX('2015 final score'!F$2:F$28,MATCH($A111,'2015 final score'!$B$2:$B$28,0))</f>
        <v>5</v>
      </c>
      <c r="D111">
        <f>INDEX('2015 final score'!G$2:G$28,MATCH($A111,'2015 final score'!$B$2:$B$28,0))</f>
        <v>196</v>
      </c>
      <c r="E111" s="26">
        <f>INDEX('2015 BETTING MARKET'!$A$39:$V$66,MATCH('Database - complete'!$A111,'2015 BETTING MARKET'!$A$39:$A$66,0),MATCH(E$1,'2015 BETTING MARKET'!$A$39:$V$39,0))</f>
        <v>13</v>
      </c>
      <c r="F111" s="26">
        <f>INDEX('2015 BETTING MARKET'!$A$39:$V$66,MATCH('Database - complete'!$A111,'2015 BETTING MARKET'!$A$39:$A$66,0),MATCH(F$1,'2015 BETTING MARKET'!$A$39:$V$39,0))</f>
        <v>11</v>
      </c>
      <c r="G111" s="26">
        <f>INDEX('2015 BETTING MARKET'!$A$39:$V$66,MATCH('Database - complete'!$A111,'2015 BETTING MARKET'!$A$39:$A$66,0),MATCH(G$1,'2015 BETTING MARKET'!$A$39:$V$39,0))</f>
        <v>17</v>
      </c>
      <c r="H111" s="26">
        <f>INDEX('2015 BETTING MARKET'!$A$39:$V$66,MATCH('Database - complete'!$A111,'2015 BETTING MARKET'!$A$39:$A$66,0),MATCH(H$1,'2015 BETTING MARKET'!$A$39:$V$39,0))</f>
        <v>11</v>
      </c>
      <c r="I111" s="26">
        <f>INDEX('2015 BETTING MARKET'!$A$39:$V$66,MATCH('Database - complete'!$A111,'2015 BETTING MARKET'!$A$39:$A$66,0),MATCH(I$1,'2015 BETTING MARKET'!$A$39:$V$39,0))</f>
        <v>11</v>
      </c>
      <c r="J111" s="26">
        <f>INDEX('2015 BETTING MARKET'!$A$39:$V$66,MATCH('Database - complete'!$A111,'2015 BETTING MARKET'!$A$39:$A$66,0),MATCH(J$1,'2015 BETTING MARKET'!$A$39:$V$39,0))</f>
        <v>11</v>
      </c>
      <c r="K111" s="26">
        <f>INDEX('2015 BETTING MARKET'!$A$39:$V$66,MATCH('Database - complete'!$A111,'2015 BETTING MARKET'!$A$39:$A$66,0),MATCH(K$1,'2015 BETTING MARKET'!$A$39:$V$39,0))</f>
        <v>13</v>
      </c>
      <c r="L111" s="26">
        <f>INDEX('2015 BETTING MARKET'!$A$39:$V$66,MATCH('Database - complete'!$A111,'2015 BETTING MARKET'!$A$39:$A$66,0),MATCH(L$1,'2015 BETTING MARKET'!$A$39:$V$39,0))</f>
        <v>10</v>
      </c>
      <c r="M111" s="26">
        <f>INDEX('2015 BETTING MARKET'!$A$39:$V$66,MATCH('Database - complete'!$A111,'2015 BETTING MARKET'!$A$39:$A$66,0),MATCH(M$1,'2015 BETTING MARKET'!$A$39:$V$39,0))</f>
        <v>11</v>
      </c>
      <c r="N111" s="26">
        <f>INDEX('2015 BETTING MARKET'!$A$39:$V$66,MATCH('Database - complete'!$A111,'2015 BETTING MARKET'!$A$39:$A$66,0),MATCH(N$1,'2015 BETTING MARKET'!$A$39:$V$39,0))</f>
        <v>12</v>
      </c>
    </row>
    <row r="112" spans="1:14">
      <c r="A112" t="s">
        <v>99</v>
      </c>
      <c r="B112">
        <v>2015</v>
      </c>
      <c r="C112">
        <f>INDEX('2015 final score'!F$2:F$28,MATCH($A112,'2015 final score'!$B$2:$B$28,0))</f>
        <v>7</v>
      </c>
      <c r="D112">
        <f>INDEX('2015 final score'!G$2:G$28,MATCH($A112,'2015 final score'!$B$2:$B$28,0))</f>
        <v>106</v>
      </c>
      <c r="E112" s="26">
        <f>INDEX('2015 BETTING MARKET'!$A$39:$V$66,MATCH('Database - complete'!$A112,'2015 BETTING MARKET'!$A$39:$A$66,0),MATCH(E$1,'2015 BETTING MARKET'!$A$39:$V$39,0))</f>
        <v>26</v>
      </c>
      <c r="F112" s="26">
        <f>INDEX('2015 BETTING MARKET'!$A$39:$V$66,MATCH('Database - complete'!$A112,'2015 BETTING MARKET'!$A$39:$A$66,0),MATCH(F$1,'2015 BETTING MARKET'!$A$39:$V$39,0))</f>
        <v>19</v>
      </c>
      <c r="G112" s="26">
        <f>INDEX('2015 BETTING MARKET'!$A$39:$V$66,MATCH('Database - complete'!$A112,'2015 BETTING MARKET'!$A$39:$A$66,0),MATCH(G$1,'2015 BETTING MARKET'!$A$39:$V$39,0))</f>
        <v>27</v>
      </c>
      <c r="H112" s="26">
        <f>INDEX('2015 BETTING MARKET'!$A$39:$V$66,MATCH('Database - complete'!$A112,'2015 BETTING MARKET'!$A$39:$A$66,0),MATCH(H$1,'2015 BETTING MARKET'!$A$39:$V$39,0))</f>
        <v>17</v>
      </c>
      <c r="I112" s="26">
        <f>INDEX('2015 BETTING MARKET'!$A$39:$V$66,MATCH('Database - complete'!$A112,'2015 BETTING MARKET'!$A$39:$A$66,0),MATCH(I$1,'2015 BETTING MARKET'!$A$39:$V$39,0))</f>
        <v>26</v>
      </c>
      <c r="J112" s="26">
        <f>INDEX('2015 BETTING MARKET'!$A$39:$V$66,MATCH('Database - complete'!$A112,'2015 BETTING MARKET'!$A$39:$A$66,0),MATCH(J$1,'2015 BETTING MARKET'!$A$39:$V$39,0))</f>
        <v>23</v>
      </c>
      <c r="K112" s="26">
        <f>INDEX('2015 BETTING MARKET'!$A$39:$V$66,MATCH('Database - complete'!$A112,'2015 BETTING MARKET'!$A$39:$A$66,0),MATCH(K$1,'2015 BETTING MARKET'!$A$39:$V$39,0))</f>
        <v>21</v>
      </c>
      <c r="L112" s="26">
        <f>INDEX('2015 BETTING MARKET'!$A$39:$V$66,MATCH('Database - complete'!$A112,'2015 BETTING MARKET'!$A$39:$A$66,0),MATCH(L$1,'2015 BETTING MARKET'!$A$39:$V$39,0))</f>
        <v>21</v>
      </c>
      <c r="M112" s="26">
        <f>INDEX('2015 BETTING MARKET'!$A$39:$V$66,MATCH('Database - complete'!$A112,'2015 BETTING MARKET'!$A$39:$A$66,0),MATCH(M$1,'2015 BETTING MARKET'!$A$39:$V$39,0))</f>
        <v>21</v>
      </c>
      <c r="N112" s="26">
        <f>INDEX('2015 BETTING MARKET'!$A$39:$V$66,MATCH('Database - complete'!$A112,'2015 BETTING MARKET'!$A$39:$A$66,0),MATCH(N$1,'2015 BETTING MARKET'!$A$39:$V$39,0))</f>
        <v>24</v>
      </c>
    </row>
    <row r="113" spans="1:14">
      <c r="A113" t="s">
        <v>110</v>
      </c>
      <c r="B113">
        <v>2015</v>
      </c>
      <c r="C113">
        <f>INDEX('2015 final score'!F$2:F$28,MATCH($A113,'2015 final score'!$B$2:$B$28,0))</f>
        <v>10</v>
      </c>
      <c r="D113">
        <f>INDEX('2015 final score'!G$2:G$28,MATCH($A113,'2015 final score'!$B$2:$B$28,0))</f>
        <v>53</v>
      </c>
      <c r="E113" s="26">
        <f>INDEX('2015 BETTING MARKET'!$A$39:$V$66,MATCH('Database - complete'!$A113,'2015 BETTING MARKET'!$A$39:$A$66,0),MATCH(E$1,'2015 BETTING MARKET'!$A$39:$V$39,0))</f>
        <v>41</v>
      </c>
      <c r="F113" s="26">
        <f>INDEX('2015 BETTING MARKET'!$A$39:$V$66,MATCH('Database - complete'!$A113,'2015 BETTING MARKET'!$A$39:$A$66,0),MATCH(F$1,'2015 BETTING MARKET'!$A$39:$V$39,0))</f>
        <v>34</v>
      </c>
      <c r="G113" s="26">
        <f>INDEX('2015 BETTING MARKET'!$A$39:$V$66,MATCH('Database - complete'!$A113,'2015 BETTING MARKET'!$A$39:$A$66,0),MATCH(G$1,'2015 BETTING MARKET'!$A$39:$V$39,0))</f>
        <v>52</v>
      </c>
      <c r="H113" s="26">
        <f>INDEX('2015 BETTING MARKET'!$A$39:$V$66,MATCH('Database - complete'!$A113,'2015 BETTING MARKET'!$A$39:$A$66,0),MATCH(H$1,'2015 BETTING MARKET'!$A$39:$V$39,0))</f>
        <v>26</v>
      </c>
      <c r="I113" s="26">
        <f>INDEX('2015 BETTING MARKET'!$A$39:$V$66,MATCH('Database - complete'!$A113,'2015 BETTING MARKET'!$A$39:$A$66,0),MATCH(I$1,'2015 BETTING MARKET'!$A$39:$V$39,0))</f>
        <v>34</v>
      </c>
      <c r="J113" s="26">
        <f>INDEX('2015 BETTING MARKET'!$A$39:$V$66,MATCH('Database - complete'!$A113,'2015 BETTING MARKET'!$A$39:$A$66,0),MATCH(J$1,'2015 BETTING MARKET'!$A$39:$V$39,0))</f>
        <v>26</v>
      </c>
      <c r="K113" s="26">
        <f>INDEX('2015 BETTING MARKET'!$A$39:$V$66,MATCH('Database - complete'!$A113,'2015 BETTING MARKET'!$A$39:$A$66,0),MATCH(K$1,'2015 BETTING MARKET'!$A$39:$V$39,0))</f>
        <v>26</v>
      </c>
      <c r="L113" s="26">
        <f>INDEX('2015 BETTING MARKET'!$A$39:$V$66,MATCH('Database - complete'!$A113,'2015 BETTING MARKET'!$A$39:$A$66,0),MATCH(L$1,'2015 BETTING MARKET'!$A$39:$V$39,0))</f>
        <v>26</v>
      </c>
      <c r="M113" s="26">
        <f>INDEX('2015 BETTING MARKET'!$A$39:$V$66,MATCH('Database - complete'!$A113,'2015 BETTING MARKET'!$A$39:$A$66,0),MATCH(M$1,'2015 BETTING MARKET'!$A$39:$V$39,0))</f>
        <v>34</v>
      </c>
      <c r="N113" s="26">
        <f>INDEX('2015 BETTING MARKET'!$A$39:$V$66,MATCH('Database - complete'!$A113,'2015 BETTING MARKET'!$A$39:$A$66,0),MATCH(N$1,'2015 BETTING MARKET'!$A$39:$V$39,0))</f>
        <v>30</v>
      </c>
    </row>
    <row r="114" spans="1:14">
      <c r="A114" t="s">
        <v>106</v>
      </c>
      <c r="B114">
        <v>2015</v>
      </c>
      <c r="C114">
        <f>INDEX('2015 final score'!F$2:F$28,MATCH($A114,'2015 final score'!$B$2:$B$28,0))</f>
        <v>8</v>
      </c>
      <c r="D114">
        <f>INDEX('2015 final score'!G$2:G$28,MATCH($A114,'2015 final score'!$B$2:$B$28,0))</f>
        <v>102</v>
      </c>
      <c r="E114" s="26">
        <f>INDEX('2015 BETTING MARKET'!$A$39:$V$66,MATCH('Database - complete'!$A114,'2015 BETTING MARKET'!$A$39:$A$66,0),MATCH(E$1,'2015 BETTING MARKET'!$A$39:$V$39,0))</f>
        <v>51</v>
      </c>
      <c r="F114" s="26">
        <f>INDEX('2015 BETTING MARKET'!$A$39:$V$66,MATCH('Database - complete'!$A114,'2015 BETTING MARKET'!$A$39:$A$66,0),MATCH(F$1,'2015 BETTING MARKET'!$A$39:$V$39,0))</f>
        <v>34</v>
      </c>
      <c r="G114" s="26">
        <f>INDEX('2015 BETTING MARKET'!$A$39:$V$66,MATCH('Database - complete'!$A114,'2015 BETTING MARKET'!$A$39:$A$66,0),MATCH(G$1,'2015 BETTING MARKET'!$A$39:$V$39,0))</f>
        <v>62</v>
      </c>
      <c r="H114" s="26">
        <f>INDEX('2015 BETTING MARKET'!$A$39:$V$66,MATCH('Database - complete'!$A114,'2015 BETTING MARKET'!$A$39:$A$66,0),MATCH(H$1,'2015 BETTING MARKET'!$A$39:$V$39,0))</f>
        <v>41</v>
      </c>
      <c r="I114" s="26">
        <f>INDEX('2015 BETTING MARKET'!$A$39:$V$66,MATCH('Database - complete'!$A114,'2015 BETTING MARKET'!$A$39:$A$66,0),MATCH(I$1,'2015 BETTING MARKET'!$A$39:$V$39,0))</f>
        <v>34</v>
      </c>
      <c r="J114" s="26">
        <f>INDEX('2015 BETTING MARKET'!$A$39:$V$66,MATCH('Database - complete'!$A114,'2015 BETTING MARKET'!$A$39:$A$66,0),MATCH(J$1,'2015 BETTING MARKET'!$A$39:$V$39,0))</f>
        <v>34</v>
      </c>
      <c r="K114" s="26">
        <f>INDEX('2015 BETTING MARKET'!$A$39:$V$66,MATCH('Database - complete'!$A114,'2015 BETTING MARKET'!$A$39:$A$66,0),MATCH(K$1,'2015 BETTING MARKET'!$A$39:$V$39,0))</f>
        <v>0</v>
      </c>
      <c r="L114" s="26">
        <f>INDEX('2015 BETTING MARKET'!$A$39:$V$66,MATCH('Database - complete'!$A114,'2015 BETTING MARKET'!$A$39:$A$66,0),MATCH(L$1,'2015 BETTING MARKET'!$A$39:$V$39,0))</f>
        <v>41</v>
      </c>
      <c r="M114" s="26">
        <f>INDEX('2015 BETTING MARKET'!$A$39:$V$66,MATCH('Database - complete'!$A114,'2015 BETTING MARKET'!$A$39:$A$66,0),MATCH(M$1,'2015 BETTING MARKET'!$A$39:$V$39,0))</f>
        <v>41</v>
      </c>
      <c r="N114" s="26">
        <f>INDEX('2015 BETTING MARKET'!$A$39:$V$66,MATCH('Database - complete'!$A114,'2015 BETTING MARKET'!$A$39:$A$66,0),MATCH(N$1,'2015 BETTING MARKET'!$A$39:$V$39,0))</f>
        <v>30</v>
      </c>
    </row>
    <row r="115" spans="1:14">
      <c r="A115" t="s">
        <v>427</v>
      </c>
      <c r="B115">
        <v>2015</v>
      </c>
      <c r="C115">
        <f>INDEX('2015 final score'!F$2:F$28,MATCH($A115,'2015 final score'!$B$2:$B$28,0))</f>
        <v>6</v>
      </c>
      <c r="D115">
        <f>INDEX('2015 final score'!G$2:G$28,MATCH($A115,'2015 final score'!$B$2:$B$28,0))</f>
        <v>186</v>
      </c>
      <c r="E115" s="26">
        <f>INDEX('2015 BETTING MARKET'!$A$39:$V$66,MATCH('Database - complete'!$A115,'2015 BETTING MARKET'!$A$39:$A$66,0),MATCH(E$1,'2015 BETTING MARKET'!$A$39:$V$39,0))</f>
        <v>67</v>
      </c>
      <c r="F115" s="26">
        <f>INDEX('2015 BETTING MARKET'!$A$39:$V$66,MATCH('Database - complete'!$A115,'2015 BETTING MARKET'!$A$39:$A$66,0),MATCH(F$1,'2015 BETTING MARKET'!$A$39:$V$39,0))</f>
        <v>41</v>
      </c>
      <c r="G115" s="26">
        <f>INDEX('2015 BETTING MARKET'!$A$39:$V$66,MATCH('Database - complete'!$A115,'2015 BETTING MARKET'!$A$39:$A$66,0),MATCH(G$1,'2015 BETTING MARKET'!$A$39:$V$39,0))</f>
        <v>143</v>
      </c>
      <c r="H115" s="26">
        <f>INDEX('2015 BETTING MARKET'!$A$39:$V$66,MATCH('Database - complete'!$A115,'2015 BETTING MARKET'!$A$39:$A$66,0),MATCH(H$1,'2015 BETTING MARKET'!$A$39:$V$39,0))</f>
        <v>51</v>
      </c>
      <c r="I115" s="26">
        <f>INDEX('2015 BETTING MARKET'!$A$39:$V$66,MATCH('Database - complete'!$A115,'2015 BETTING MARKET'!$A$39:$A$66,0),MATCH(I$1,'2015 BETTING MARKET'!$A$39:$V$39,0))</f>
        <v>34</v>
      </c>
      <c r="J115" s="26">
        <f>INDEX('2015 BETTING MARKET'!$A$39:$V$66,MATCH('Database - complete'!$A115,'2015 BETTING MARKET'!$A$39:$A$66,0),MATCH(J$1,'2015 BETTING MARKET'!$A$39:$V$39,0))</f>
        <v>41</v>
      </c>
      <c r="K115" s="26">
        <f>INDEX('2015 BETTING MARKET'!$A$39:$V$66,MATCH('Database - complete'!$A115,'2015 BETTING MARKET'!$A$39:$A$66,0),MATCH(K$1,'2015 BETTING MARKET'!$A$39:$V$39,0))</f>
        <v>0</v>
      </c>
      <c r="L115" s="26">
        <f>INDEX('2015 BETTING MARKET'!$A$39:$V$66,MATCH('Database - complete'!$A115,'2015 BETTING MARKET'!$A$39:$A$66,0),MATCH(L$1,'2015 BETTING MARKET'!$A$39:$V$39,0))</f>
        <v>51</v>
      </c>
      <c r="M115" s="26">
        <f>INDEX('2015 BETTING MARKET'!$A$39:$V$66,MATCH('Database - complete'!$A115,'2015 BETTING MARKET'!$A$39:$A$66,0),MATCH(M$1,'2015 BETTING MARKET'!$A$39:$V$39,0))</f>
        <v>41</v>
      </c>
      <c r="N115" s="26">
        <f>INDEX('2015 BETTING MARKET'!$A$39:$V$66,MATCH('Database - complete'!$A115,'2015 BETTING MARKET'!$A$39:$A$66,0),MATCH(N$1,'2015 BETTING MARKET'!$A$39:$V$39,0))</f>
        <v>51</v>
      </c>
    </row>
    <row r="116" spans="1:14">
      <c r="A116" t="s">
        <v>92</v>
      </c>
      <c r="B116">
        <v>2015</v>
      </c>
      <c r="C116">
        <f>INDEX('2015 final score'!F$2:F$28,MATCH($A116,'2015 final score'!$B$2:$B$28,0))</f>
        <v>9</v>
      </c>
      <c r="D116">
        <f>INDEX('2015 final score'!G$2:G$28,MATCH($A116,'2015 final score'!$B$2:$B$28,0))</f>
        <v>97</v>
      </c>
      <c r="E116" s="26">
        <f>INDEX('2015 BETTING MARKET'!$A$39:$V$66,MATCH('Database - complete'!$A116,'2015 BETTING MARKET'!$A$39:$A$66,0),MATCH(E$1,'2015 BETTING MARKET'!$A$39:$V$39,0))</f>
        <v>67</v>
      </c>
      <c r="F116" s="26">
        <f>INDEX('2015 BETTING MARKET'!$A$39:$V$66,MATCH('Database - complete'!$A116,'2015 BETTING MARKET'!$A$39:$A$66,0),MATCH(F$1,'2015 BETTING MARKET'!$A$39:$V$39,0))</f>
        <v>67</v>
      </c>
      <c r="G116" s="26">
        <f>INDEX('2015 BETTING MARKET'!$A$39:$V$66,MATCH('Database - complete'!$A116,'2015 BETTING MARKET'!$A$39:$A$66,0),MATCH(G$1,'2015 BETTING MARKET'!$A$39:$V$39,0))</f>
        <v>133</v>
      </c>
      <c r="H116" s="26">
        <f>INDEX('2015 BETTING MARKET'!$A$39:$V$66,MATCH('Database - complete'!$A116,'2015 BETTING MARKET'!$A$39:$A$66,0),MATCH(H$1,'2015 BETTING MARKET'!$A$39:$V$39,0))</f>
        <v>29</v>
      </c>
      <c r="I116" s="26">
        <f>INDEX('2015 BETTING MARKET'!$A$39:$V$66,MATCH('Database - complete'!$A116,'2015 BETTING MARKET'!$A$39:$A$66,0),MATCH(I$1,'2015 BETTING MARKET'!$A$39:$V$39,0))</f>
        <v>51</v>
      </c>
      <c r="J116" s="26">
        <f>INDEX('2015 BETTING MARKET'!$A$39:$V$66,MATCH('Database - complete'!$A116,'2015 BETTING MARKET'!$A$39:$A$66,0),MATCH(J$1,'2015 BETTING MARKET'!$A$39:$V$39,0))</f>
        <v>81</v>
      </c>
      <c r="K116" s="26">
        <f>INDEX('2015 BETTING MARKET'!$A$39:$V$66,MATCH('Database - complete'!$A116,'2015 BETTING MARKET'!$A$39:$A$66,0),MATCH(K$1,'2015 BETTING MARKET'!$A$39:$V$39,0))</f>
        <v>34</v>
      </c>
      <c r="L116" s="26">
        <f>INDEX('2015 BETTING MARKET'!$A$39:$V$66,MATCH('Database - complete'!$A116,'2015 BETTING MARKET'!$A$39:$A$66,0),MATCH(L$1,'2015 BETTING MARKET'!$A$39:$V$39,0))</f>
        <v>41</v>
      </c>
      <c r="M116" s="26">
        <f>INDEX('2015 BETTING MARKET'!$A$39:$V$66,MATCH('Database - complete'!$A116,'2015 BETTING MARKET'!$A$39:$A$66,0),MATCH(M$1,'2015 BETTING MARKET'!$A$39:$V$39,0))</f>
        <v>67</v>
      </c>
      <c r="N116" s="26">
        <f>INDEX('2015 BETTING MARKET'!$A$39:$V$66,MATCH('Database - complete'!$A116,'2015 BETTING MARKET'!$A$39:$A$66,0),MATCH(N$1,'2015 BETTING MARKET'!$A$39:$V$39,0))</f>
        <v>51</v>
      </c>
    </row>
    <row r="117" spans="1:14">
      <c r="A117" t="s">
        <v>217</v>
      </c>
      <c r="B117">
        <v>2015</v>
      </c>
      <c r="C117">
        <f>INDEX('2015 final score'!F$2:F$28,MATCH($A117,'2015 final score'!$B$2:$B$28,0))</f>
        <v>12</v>
      </c>
      <c r="D117">
        <f>INDEX('2015 final score'!G$2:G$28,MATCH($A117,'2015 final score'!$B$2:$B$28,0))</f>
        <v>49</v>
      </c>
      <c r="E117" s="26">
        <f>INDEX('2015 BETTING MARKET'!$A$39:$V$66,MATCH('Database - complete'!$A117,'2015 BETTING MARKET'!$A$39:$A$66,0),MATCH(E$1,'2015 BETTING MARKET'!$A$39:$V$39,0))</f>
        <v>67</v>
      </c>
      <c r="F117" s="26">
        <f>INDEX('2015 BETTING MARKET'!$A$39:$V$66,MATCH('Database - complete'!$A117,'2015 BETTING MARKET'!$A$39:$A$66,0),MATCH(F$1,'2015 BETTING MARKET'!$A$39:$V$39,0))</f>
        <v>67</v>
      </c>
      <c r="G117" s="26">
        <f>INDEX('2015 BETTING MARKET'!$A$39:$V$66,MATCH('Database - complete'!$A117,'2015 BETTING MARKET'!$A$39:$A$66,0),MATCH(G$1,'2015 BETTING MARKET'!$A$39:$V$39,0))</f>
        <v>105</v>
      </c>
      <c r="H117" s="26">
        <f>INDEX('2015 BETTING MARKET'!$A$39:$V$66,MATCH('Database - complete'!$A117,'2015 BETTING MARKET'!$A$39:$A$66,0),MATCH(H$1,'2015 BETTING MARKET'!$A$39:$V$39,0))</f>
        <v>67</v>
      </c>
      <c r="I117" s="26">
        <f>INDEX('2015 BETTING MARKET'!$A$39:$V$66,MATCH('Database - complete'!$A117,'2015 BETTING MARKET'!$A$39:$A$66,0),MATCH(I$1,'2015 BETTING MARKET'!$A$39:$V$39,0))</f>
        <v>51</v>
      </c>
      <c r="J117" s="26">
        <f>INDEX('2015 BETTING MARKET'!$A$39:$V$66,MATCH('Database - complete'!$A117,'2015 BETTING MARKET'!$A$39:$A$66,0),MATCH(J$1,'2015 BETTING MARKET'!$A$39:$V$39,0))</f>
        <v>41</v>
      </c>
      <c r="K117" s="26">
        <f>INDEX('2015 BETTING MARKET'!$A$39:$V$66,MATCH('Database - complete'!$A117,'2015 BETTING MARKET'!$A$39:$A$66,0),MATCH(K$1,'2015 BETTING MARKET'!$A$39:$V$39,0))</f>
        <v>51</v>
      </c>
      <c r="L117" s="26">
        <f>INDEX('2015 BETTING MARKET'!$A$39:$V$66,MATCH('Database - complete'!$A117,'2015 BETTING MARKET'!$A$39:$A$66,0),MATCH(L$1,'2015 BETTING MARKET'!$A$39:$V$39,0))</f>
        <v>67</v>
      </c>
      <c r="M117" s="26">
        <f>INDEX('2015 BETTING MARKET'!$A$39:$V$66,MATCH('Database - complete'!$A117,'2015 BETTING MARKET'!$A$39:$A$66,0),MATCH(M$1,'2015 BETTING MARKET'!$A$39:$V$39,0))</f>
        <v>51</v>
      </c>
      <c r="N117" s="26">
        <f>INDEX('2015 BETTING MARKET'!$A$39:$V$66,MATCH('Database - complete'!$A117,'2015 BETTING MARKET'!$A$39:$A$66,0),MATCH(N$1,'2015 BETTING MARKET'!$A$39:$V$39,0))</f>
        <v>34</v>
      </c>
    </row>
    <row r="118" spans="1:14">
      <c r="A118" t="s">
        <v>114</v>
      </c>
      <c r="B118">
        <v>2015</v>
      </c>
      <c r="C118">
        <f>INDEX('2015 final score'!F$2:F$28,MATCH($A118,'2015 final score'!$B$2:$B$28,0))</f>
        <v>21</v>
      </c>
      <c r="D118">
        <f>INDEX('2015 final score'!G$2:G$28,MATCH($A118,'2015 final score'!$B$2:$B$28,0))</f>
        <v>15</v>
      </c>
      <c r="E118" s="26">
        <f>INDEX('2015 BETTING MARKET'!$A$39:$V$66,MATCH('Database - complete'!$A118,'2015 BETTING MARKET'!$A$39:$A$66,0),MATCH(E$1,'2015 BETTING MARKET'!$A$39:$V$39,0))</f>
        <v>67</v>
      </c>
      <c r="F118" s="26">
        <f>INDEX('2015 BETTING MARKET'!$A$39:$V$66,MATCH('Database - complete'!$A118,'2015 BETTING MARKET'!$A$39:$A$66,0),MATCH(F$1,'2015 BETTING MARKET'!$A$39:$V$39,0))</f>
        <v>81</v>
      </c>
      <c r="G118" s="26">
        <f>INDEX('2015 BETTING MARKET'!$A$39:$V$66,MATCH('Database - complete'!$A118,'2015 BETTING MARKET'!$A$39:$A$66,0),MATCH(G$1,'2015 BETTING MARKET'!$A$39:$V$39,0))</f>
        <v>181</v>
      </c>
      <c r="H118" s="26">
        <f>INDEX('2015 BETTING MARKET'!$A$39:$V$66,MATCH('Database - complete'!$A118,'2015 BETTING MARKET'!$A$39:$A$66,0),MATCH(H$1,'2015 BETTING MARKET'!$A$39:$V$39,0))</f>
        <v>81</v>
      </c>
      <c r="I118" s="26">
        <f>INDEX('2015 BETTING MARKET'!$A$39:$V$66,MATCH('Database - complete'!$A118,'2015 BETTING MARKET'!$A$39:$A$66,0),MATCH(I$1,'2015 BETTING MARKET'!$A$39:$V$39,0))</f>
        <v>67</v>
      </c>
      <c r="J118" s="26">
        <f>INDEX('2015 BETTING MARKET'!$A$39:$V$66,MATCH('Database - complete'!$A118,'2015 BETTING MARKET'!$A$39:$A$66,0),MATCH(J$1,'2015 BETTING MARKET'!$A$39:$V$39,0))</f>
        <v>51</v>
      </c>
      <c r="K118" s="26">
        <f>INDEX('2015 BETTING MARKET'!$A$39:$V$66,MATCH('Database - complete'!$A118,'2015 BETTING MARKET'!$A$39:$A$66,0),MATCH(K$1,'2015 BETTING MARKET'!$A$39:$V$39,0))</f>
        <v>51</v>
      </c>
      <c r="L118" s="26">
        <f>INDEX('2015 BETTING MARKET'!$A$39:$V$66,MATCH('Database - complete'!$A118,'2015 BETTING MARKET'!$A$39:$A$66,0),MATCH(L$1,'2015 BETTING MARKET'!$A$39:$V$39,0))</f>
        <v>67</v>
      </c>
      <c r="M118" s="26">
        <f>INDEX('2015 BETTING MARKET'!$A$39:$V$66,MATCH('Database - complete'!$A118,'2015 BETTING MARKET'!$A$39:$A$66,0),MATCH(M$1,'2015 BETTING MARKET'!$A$39:$V$39,0))</f>
        <v>81</v>
      </c>
      <c r="N118" s="26">
        <f>INDEX('2015 BETTING MARKET'!$A$39:$V$66,MATCH('Database - complete'!$A118,'2015 BETTING MARKET'!$A$39:$A$66,0),MATCH(N$1,'2015 BETTING MARKET'!$A$39:$V$39,0))</f>
        <v>34</v>
      </c>
    </row>
    <row r="119" spans="1:14">
      <c r="A119" t="s">
        <v>113</v>
      </c>
      <c r="B119">
        <v>2015</v>
      </c>
      <c r="C119">
        <f>INDEX('2015 final score'!F$2:F$28,MATCH($A119,'2015 final score'!$B$2:$B$28,0))</f>
        <v>14</v>
      </c>
      <c r="D119">
        <f>INDEX('2015 final score'!G$2:G$28,MATCH($A119,'2015 final score'!$B$2:$B$28,0))</f>
        <v>39</v>
      </c>
      <c r="E119" s="26">
        <f>INDEX('2015 BETTING MARKET'!$A$39:$V$66,MATCH('Database - complete'!$A119,'2015 BETTING MARKET'!$A$39:$A$66,0),MATCH(E$1,'2015 BETTING MARKET'!$A$39:$V$39,0))</f>
        <v>67</v>
      </c>
      <c r="F119" s="26">
        <f>INDEX('2015 BETTING MARKET'!$A$39:$V$66,MATCH('Database - complete'!$A119,'2015 BETTING MARKET'!$A$39:$A$66,0),MATCH(F$1,'2015 BETTING MARKET'!$A$39:$V$39,0))</f>
        <v>81</v>
      </c>
      <c r="G119" s="26">
        <f>INDEX('2015 BETTING MARKET'!$A$39:$V$66,MATCH('Database - complete'!$A119,'2015 BETTING MARKET'!$A$39:$A$66,0),MATCH(G$1,'2015 BETTING MARKET'!$A$39:$V$39,0))</f>
        <v>200</v>
      </c>
      <c r="H119" s="26">
        <f>INDEX('2015 BETTING MARKET'!$A$39:$V$66,MATCH('Database - complete'!$A119,'2015 BETTING MARKET'!$A$39:$A$66,0),MATCH(H$1,'2015 BETTING MARKET'!$A$39:$V$39,0))</f>
        <v>81</v>
      </c>
      <c r="I119" s="26">
        <f>INDEX('2015 BETTING MARKET'!$A$39:$V$66,MATCH('Database - complete'!$A119,'2015 BETTING MARKET'!$A$39:$A$66,0),MATCH(I$1,'2015 BETTING MARKET'!$A$39:$V$39,0))</f>
        <v>67</v>
      </c>
      <c r="J119" s="26">
        <f>INDEX('2015 BETTING MARKET'!$A$39:$V$66,MATCH('Database - complete'!$A119,'2015 BETTING MARKET'!$A$39:$A$66,0),MATCH(J$1,'2015 BETTING MARKET'!$A$39:$V$39,0))</f>
        <v>67</v>
      </c>
      <c r="K119" s="26">
        <f>INDEX('2015 BETTING MARKET'!$A$39:$V$66,MATCH('Database - complete'!$A119,'2015 BETTING MARKET'!$A$39:$A$66,0),MATCH(K$1,'2015 BETTING MARKET'!$A$39:$V$39,0))</f>
        <v>67</v>
      </c>
      <c r="L119" s="26">
        <f>INDEX('2015 BETTING MARKET'!$A$39:$V$66,MATCH('Database - complete'!$A119,'2015 BETTING MARKET'!$A$39:$A$66,0),MATCH(L$1,'2015 BETTING MARKET'!$A$39:$V$39,0))</f>
        <v>81</v>
      </c>
      <c r="M119" s="26">
        <f>INDEX('2015 BETTING MARKET'!$A$39:$V$66,MATCH('Database - complete'!$A119,'2015 BETTING MARKET'!$A$39:$A$66,0),MATCH(M$1,'2015 BETTING MARKET'!$A$39:$V$39,0))</f>
        <v>67</v>
      </c>
      <c r="N119" s="26">
        <f>INDEX('2015 BETTING MARKET'!$A$39:$V$66,MATCH('Database - complete'!$A119,'2015 BETTING MARKET'!$A$39:$A$66,0),MATCH(N$1,'2015 BETTING MARKET'!$A$39:$V$39,0))</f>
        <v>51</v>
      </c>
    </row>
    <row r="120" spans="1:14">
      <c r="A120" t="s">
        <v>428</v>
      </c>
      <c r="B120">
        <v>2015</v>
      </c>
      <c r="C120">
        <f>INDEX('2015 final score'!F$2:F$28,MATCH($A120,'2015 final score'!$B$2:$B$28,0))</f>
        <v>11</v>
      </c>
      <c r="D120">
        <f>INDEX('2015 final score'!G$2:G$28,MATCH($A120,'2015 final score'!$B$2:$B$28,0))</f>
        <v>51</v>
      </c>
      <c r="E120" s="26">
        <f>INDEX('2015 BETTING MARKET'!$A$39:$V$66,MATCH('Database - complete'!$A120,'2015 BETTING MARKET'!$A$39:$A$66,0),MATCH(E$1,'2015 BETTING MARKET'!$A$39:$V$39,0))</f>
        <v>101</v>
      </c>
      <c r="F120" s="26">
        <f>INDEX('2015 BETTING MARKET'!$A$39:$V$66,MATCH('Database - complete'!$A120,'2015 BETTING MARKET'!$A$39:$A$66,0),MATCH(F$1,'2015 BETTING MARKET'!$A$39:$V$39,0))</f>
        <v>101</v>
      </c>
      <c r="G120" s="26">
        <f>INDEX('2015 BETTING MARKET'!$A$39:$V$66,MATCH('Database - complete'!$A120,'2015 BETTING MARKET'!$A$39:$A$66,0),MATCH(G$1,'2015 BETTING MARKET'!$A$39:$V$39,0))</f>
        <v>285</v>
      </c>
      <c r="H120" s="26">
        <f>INDEX('2015 BETTING MARKET'!$A$39:$V$66,MATCH('Database - complete'!$A120,'2015 BETTING MARKET'!$A$39:$A$66,0),MATCH(H$1,'2015 BETTING MARKET'!$A$39:$V$39,0))</f>
        <v>81</v>
      </c>
      <c r="I120" s="26">
        <f>INDEX('2015 BETTING MARKET'!$A$39:$V$66,MATCH('Database - complete'!$A120,'2015 BETTING MARKET'!$A$39:$A$66,0),MATCH(I$1,'2015 BETTING MARKET'!$A$39:$V$39,0))</f>
        <v>81</v>
      </c>
      <c r="J120" s="26">
        <f>INDEX('2015 BETTING MARKET'!$A$39:$V$66,MATCH('Database - complete'!$A120,'2015 BETTING MARKET'!$A$39:$A$66,0),MATCH(J$1,'2015 BETTING MARKET'!$A$39:$V$39,0))</f>
        <v>67</v>
      </c>
      <c r="K120" s="26">
        <f>INDEX('2015 BETTING MARKET'!$A$39:$V$66,MATCH('Database - complete'!$A120,'2015 BETTING MARKET'!$A$39:$A$66,0),MATCH(K$1,'2015 BETTING MARKET'!$A$39:$V$39,0))</f>
        <v>67</v>
      </c>
      <c r="L120" s="26">
        <f>INDEX('2015 BETTING MARKET'!$A$39:$V$66,MATCH('Database - complete'!$A120,'2015 BETTING MARKET'!$A$39:$A$66,0),MATCH(L$1,'2015 BETTING MARKET'!$A$39:$V$39,0))</f>
        <v>101</v>
      </c>
      <c r="M120" s="26">
        <f>INDEX('2015 BETTING MARKET'!$A$39:$V$66,MATCH('Database - complete'!$A120,'2015 BETTING MARKET'!$A$39:$A$66,0),MATCH(M$1,'2015 BETTING MARKET'!$A$39:$V$39,0))</f>
        <v>101</v>
      </c>
      <c r="N120" s="26">
        <f>INDEX('2015 BETTING MARKET'!$A$39:$V$66,MATCH('Database - complete'!$A120,'2015 BETTING MARKET'!$A$39:$A$66,0),MATCH(N$1,'2015 BETTING MARKET'!$A$39:$V$39,0))</f>
        <v>81</v>
      </c>
    </row>
    <row r="121" spans="1:14">
      <c r="A121" t="s">
        <v>116</v>
      </c>
      <c r="B121">
        <v>2015</v>
      </c>
      <c r="C121">
        <f>INDEX('2015 final score'!F$2:F$28,MATCH($A121,'2015 final score'!$B$2:$B$28,0))</f>
        <v>24</v>
      </c>
      <c r="D121">
        <f>INDEX('2015 final score'!G$2:G$28,MATCH($A121,'2015 final score'!$B$2:$B$28,0))</f>
        <v>5</v>
      </c>
      <c r="E121" s="26">
        <f>INDEX('2015 BETTING MARKET'!$A$39:$V$66,MATCH('Database - complete'!$A121,'2015 BETTING MARKET'!$A$39:$A$66,0),MATCH(E$1,'2015 BETTING MARKET'!$A$39:$V$39,0))</f>
        <v>101</v>
      </c>
      <c r="F121" s="26">
        <f>INDEX('2015 BETTING MARKET'!$A$39:$V$66,MATCH('Database - complete'!$A121,'2015 BETTING MARKET'!$A$39:$A$66,0),MATCH(F$1,'2015 BETTING MARKET'!$A$39:$V$39,0))</f>
        <v>151</v>
      </c>
      <c r="G121" s="26">
        <f>INDEX('2015 BETTING MARKET'!$A$39:$V$66,MATCH('Database - complete'!$A121,'2015 BETTING MARKET'!$A$39:$A$66,0),MATCH(G$1,'2015 BETTING MARKET'!$A$39:$V$39,0))</f>
        <v>304</v>
      </c>
      <c r="H121" s="26">
        <f>INDEX('2015 BETTING MARKET'!$A$39:$V$66,MATCH('Database - complete'!$A121,'2015 BETTING MARKET'!$A$39:$A$66,0),MATCH(H$1,'2015 BETTING MARKET'!$A$39:$V$39,0))</f>
        <v>81</v>
      </c>
      <c r="I121" s="26">
        <f>INDEX('2015 BETTING MARKET'!$A$39:$V$66,MATCH('Database - complete'!$A121,'2015 BETTING MARKET'!$A$39:$A$66,0),MATCH(I$1,'2015 BETTING MARKET'!$A$39:$V$39,0))</f>
        <v>101</v>
      </c>
      <c r="J121" s="26">
        <f>INDEX('2015 BETTING MARKET'!$A$39:$V$66,MATCH('Database - complete'!$A121,'2015 BETTING MARKET'!$A$39:$A$66,0),MATCH(J$1,'2015 BETTING MARKET'!$A$39:$V$39,0))</f>
        <v>126</v>
      </c>
      <c r="K121" s="26">
        <f>INDEX('2015 BETTING MARKET'!$A$39:$V$66,MATCH('Database - complete'!$A121,'2015 BETTING MARKET'!$A$39:$A$66,0),MATCH(K$1,'2015 BETTING MARKET'!$A$39:$V$39,0))</f>
        <v>101</v>
      </c>
      <c r="L121" s="26">
        <f>INDEX('2015 BETTING MARKET'!$A$39:$V$66,MATCH('Database - complete'!$A121,'2015 BETTING MARKET'!$A$39:$A$66,0),MATCH(L$1,'2015 BETTING MARKET'!$A$39:$V$39,0))</f>
        <v>41</v>
      </c>
      <c r="M121" s="26">
        <f>INDEX('2015 BETTING MARKET'!$A$39:$V$66,MATCH('Database - complete'!$A121,'2015 BETTING MARKET'!$A$39:$A$66,0),MATCH(M$1,'2015 BETTING MARKET'!$A$39:$V$39,0))</f>
        <v>126</v>
      </c>
      <c r="N121" s="26">
        <f>INDEX('2015 BETTING MARKET'!$A$39:$V$66,MATCH('Database - complete'!$A121,'2015 BETTING MARKET'!$A$39:$A$66,0),MATCH(N$1,'2015 BETTING MARKET'!$A$39:$V$39,0))</f>
        <v>101</v>
      </c>
    </row>
    <row r="122" spans="1:14">
      <c r="A122" t="s">
        <v>219</v>
      </c>
      <c r="B122">
        <v>2015</v>
      </c>
      <c r="C122">
        <f>INDEX('2015 final score'!F$2:F$28,MATCH($A122,'2015 final score'!$B$2:$B$28,0))</f>
        <v>19</v>
      </c>
      <c r="D122">
        <f>INDEX('2015 final score'!G$2:G$28,MATCH($A122,'2015 final score'!$B$2:$B$28,0))</f>
        <v>23</v>
      </c>
      <c r="E122" s="26">
        <f>INDEX('2015 BETTING MARKET'!$A$39:$V$66,MATCH('Database - complete'!$A122,'2015 BETTING MARKET'!$A$39:$A$66,0),MATCH(E$1,'2015 BETTING MARKET'!$A$39:$V$39,0))</f>
        <v>101</v>
      </c>
      <c r="F122" s="26">
        <f>INDEX('2015 BETTING MARKET'!$A$39:$V$66,MATCH('Database - complete'!$A122,'2015 BETTING MARKET'!$A$39:$A$66,0),MATCH(F$1,'2015 BETTING MARKET'!$A$39:$V$39,0))</f>
        <v>151</v>
      </c>
      <c r="G122" s="26">
        <f>INDEX('2015 BETTING MARKET'!$A$39:$V$66,MATCH('Database - complete'!$A122,'2015 BETTING MARKET'!$A$39:$A$66,0),MATCH(G$1,'2015 BETTING MARKET'!$A$39:$V$39,0))</f>
        <v>703</v>
      </c>
      <c r="H122" s="26">
        <f>INDEX('2015 BETTING MARKET'!$A$39:$V$66,MATCH('Database - complete'!$A122,'2015 BETTING MARKET'!$A$39:$A$66,0),MATCH(H$1,'2015 BETTING MARKET'!$A$39:$V$39,0))</f>
        <v>101</v>
      </c>
      <c r="I122" s="26">
        <f>INDEX('2015 BETTING MARKET'!$A$39:$V$66,MATCH('Database - complete'!$A122,'2015 BETTING MARKET'!$A$39:$A$66,0),MATCH(I$1,'2015 BETTING MARKET'!$A$39:$V$39,0))</f>
        <v>101</v>
      </c>
      <c r="J122" s="26">
        <f>INDEX('2015 BETTING MARKET'!$A$39:$V$66,MATCH('Database - complete'!$A122,'2015 BETTING MARKET'!$A$39:$A$66,0),MATCH(J$1,'2015 BETTING MARKET'!$A$39:$V$39,0))</f>
        <v>101</v>
      </c>
      <c r="K122" s="26">
        <f>INDEX('2015 BETTING MARKET'!$A$39:$V$66,MATCH('Database - complete'!$A122,'2015 BETTING MARKET'!$A$39:$A$66,0),MATCH(K$1,'2015 BETTING MARKET'!$A$39:$V$39,0))</f>
        <v>101</v>
      </c>
      <c r="L122" s="26">
        <f>INDEX('2015 BETTING MARKET'!$A$39:$V$66,MATCH('Database - complete'!$A122,'2015 BETTING MARKET'!$A$39:$A$66,0),MATCH(L$1,'2015 BETTING MARKET'!$A$39:$V$39,0))</f>
        <v>126</v>
      </c>
      <c r="M122" s="26">
        <f>INDEX('2015 BETTING MARKET'!$A$39:$V$66,MATCH('Database - complete'!$A122,'2015 BETTING MARKET'!$A$39:$A$66,0),MATCH(M$1,'2015 BETTING MARKET'!$A$39:$V$39,0))</f>
        <v>101</v>
      </c>
      <c r="N122" s="26">
        <f>INDEX('2015 BETTING MARKET'!$A$39:$V$66,MATCH('Database - complete'!$A122,'2015 BETTING MARKET'!$A$39:$A$66,0),MATCH(N$1,'2015 BETTING MARKET'!$A$39:$V$39,0))</f>
        <v>81</v>
      </c>
    </row>
    <row r="123" spans="1:14">
      <c r="A123" t="s">
        <v>214</v>
      </c>
      <c r="B123">
        <v>2015</v>
      </c>
      <c r="C123">
        <f>INDEX('2015 final score'!F$2:F$28,MATCH($A123,'2015 final score'!$B$2:$B$28,0))</f>
        <v>15</v>
      </c>
      <c r="D123">
        <f>INDEX('2015 final score'!G$2:G$28,MATCH($A123,'2015 final score'!$B$2:$B$28,0))</f>
        <v>35</v>
      </c>
      <c r="E123" s="26">
        <f>INDEX('2015 BETTING MARKET'!$A$39:$V$66,MATCH('Database - complete'!$A123,'2015 BETTING MARKET'!$A$39:$A$66,0),MATCH(E$1,'2015 BETTING MARKET'!$A$39:$V$39,0))</f>
        <v>101</v>
      </c>
      <c r="F123" s="26">
        <f>INDEX('2015 BETTING MARKET'!$A$39:$V$66,MATCH('Database - complete'!$A123,'2015 BETTING MARKET'!$A$39:$A$66,0),MATCH(F$1,'2015 BETTING MARKET'!$A$39:$V$39,0))</f>
        <v>151</v>
      </c>
      <c r="G123" s="26">
        <f>INDEX('2015 BETTING MARKET'!$A$39:$V$66,MATCH('Database - complete'!$A123,'2015 BETTING MARKET'!$A$39:$A$66,0),MATCH(G$1,'2015 BETTING MARKET'!$A$39:$V$39,0))</f>
        <v>789</v>
      </c>
      <c r="H123" s="26">
        <f>INDEX('2015 BETTING MARKET'!$A$39:$V$66,MATCH('Database - complete'!$A123,'2015 BETTING MARKET'!$A$39:$A$66,0),MATCH(H$1,'2015 BETTING MARKET'!$A$39:$V$39,0))</f>
        <v>101</v>
      </c>
      <c r="I123" s="26">
        <f>INDEX('2015 BETTING MARKET'!$A$39:$V$66,MATCH('Database - complete'!$A123,'2015 BETTING MARKET'!$A$39:$A$66,0),MATCH(I$1,'2015 BETTING MARKET'!$A$39:$V$39,0))</f>
        <v>126</v>
      </c>
      <c r="J123" s="26">
        <f>INDEX('2015 BETTING MARKET'!$A$39:$V$66,MATCH('Database - complete'!$A123,'2015 BETTING MARKET'!$A$39:$A$66,0),MATCH(J$1,'2015 BETTING MARKET'!$A$39:$V$39,0))</f>
        <v>101</v>
      </c>
      <c r="K123" s="26">
        <f>INDEX('2015 BETTING MARKET'!$A$39:$V$66,MATCH('Database - complete'!$A123,'2015 BETTING MARKET'!$A$39:$A$66,0),MATCH(K$1,'2015 BETTING MARKET'!$A$39:$V$39,0))</f>
        <v>101</v>
      </c>
      <c r="L123" s="26">
        <f>INDEX('2015 BETTING MARKET'!$A$39:$V$66,MATCH('Database - complete'!$A123,'2015 BETTING MARKET'!$A$39:$A$66,0),MATCH(L$1,'2015 BETTING MARKET'!$A$39:$V$39,0))</f>
        <v>151</v>
      </c>
      <c r="M123" s="26">
        <f>INDEX('2015 BETTING MARKET'!$A$39:$V$66,MATCH('Database - complete'!$A123,'2015 BETTING MARKET'!$A$39:$A$66,0),MATCH(M$1,'2015 BETTING MARKET'!$A$39:$V$39,0))</f>
        <v>101</v>
      </c>
      <c r="N123" s="26">
        <f>INDEX('2015 BETTING MARKET'!$A$39:$V$66,MATCH('Database - complete'!$A123,'2015 BETTING MARKET'!$A$39:$A$66,0),MATCH(N$1,'2015 BETTING MARKET'!$A$39:$V$39,0))</f>
        <v>126</v>
      </c>
    </row>
    <row r="124" spans="1:14">
      <c r="A124" t="s">
        <v>216</v>
      </c>
      <c r="B124">
        <v>2015</v>
      </c>
      <c r="C124">
        <f>INDEX('2015 final score'!F$2:F$28,MATCH($A124,'2015 final score'!$B$2:$B$28,0))</f>
        <v>16</v>
      </c>
      <c r="D124">
        <f>INDEX('2015 final score'!G$2:G$28,MATCH($A124,'2015 final score'!$B$2:$B$28,0))</f>
        <v>34</v>
      </c>
      <c r="E124" s="26">
        <f>INDEX('2015 BETTING MARKET'!$A$39:$V$66,MATCH('Database - complete'!$A124,'2015 BETTING MARKET'!$A$39:$A$66,0),MATCH(E$1,'2015 BETTING MARKET'!$A$39:$V$39,0))</f>
        <v>101</v>
      </c>
      <c r="F124" s="26">
        <f>INDEX('2015 BETTING MARKET'!$A$39:$V$66,MATCH('Database - complete'!$A124,'2015 BETTING MARKET'!$A$39:$A$66,0),MATCH(F$1,'2015 BETTING MARKET'!$A$39:$V$39,0))</f>
        <v>151</v>
      </c>
      <c r="G124" s="26">
        <f>INDEX('2015 BETTING MARKET'!$A$39:$V$66,MATCH('Database - complete'!$A124,'2015 BETTING MARKET'!$A$39:$A$66,0),MATCH(G$1,'2015 BETTING MARKET'!$A$39:$V$39,0))</f>
        <v>228</v>
      </c>
      <c r="H124" s="26">
        <f>INDEX('2015 BETTING MARKET'!$A$39:$V$66,MATCH('Database - complete'!$A124,'2015 BETTING MARKET'!$A$39:$A$66,0),MATCH(H$1,'2015 BETTING MARKET'!$A$39:$V$39,0))</f>
        <v>101</v>
      </c>
      <c r="I124" s="26">
        <f>INDEX('2015 BETTING MARKET'!$A$39:$V$66,MATCH('Database - complete'!$A124,'2015 BETTING MARKET'!$A$39:$A$66,0),MATCH(I$1,'2015 BETTING MARKET'!$A$39:$V$39,0))</f>
        <v>126</v>
      </c>
      <c r="J124" s="26">
        <f>INDEX('2015 BETTING MARKET'!$A$39:$V$66,MATCH('Database - complete'!$A124,'2015 BETTING MARKET'!$A$39:$A$66,0),MATCH(J$1,'2015 BETTING MARKET'!$A$39:$V$39,0))</f>
        <v>176</v>
      </c>
      <c r="K124" s="26">
        <f>INDEX('2015 BETTING MARKET'!$A$39:$V$66,MATCH('Database - complete'!$A124,'2015 BETTING MARKET'!$A$39:$A$66,0),MATCH(K$1,'2015 BETTING MARKET'!$A$39:$V$39,0))</f>
        <v>101</v>
      </c>
      <c r="L124" s="26">
        <f>INDEX('2015 BETTING MARKET'!$A$39:$V$66,MATCH('Database - complete'!$A124,'2015 BETTING MARKET'!$A$39:$A$66,0),MATCH(L$1,'2015 BETTING MARKET'!$A$39:$V$39,0))</f>
        <v>151</v>
      </c>
      <c r="M124" s="26">
        <f>INDEX('2015 BETTING MARKET'!$A$39:$V$66,MATCH('Database - complete'!$A124,'2015 BETTING MARKET'!$A$39:$A$66,0),MATCH(M$1,'2015 BETTING MARKET'!$A$39:$V$39,0))</f>
        <v>151</v>
      </c>
      <c r="N124" s="26">
        <f>INDEX('2015 BETTING MARKET'!$A$39:$V$66,MATCH('Database - complete'!$A124,'2015 BETTING MARKET'!$A$39:$A$66,0),MATCH(N$1,'2015 BETTING MARKET'!$A$39:$V$39,0))</f>
        <v>101</v>
      </c>
    </row>
    <row r="125" spans="1:14">
      <c r="A125" t="s">
        <v>102</v>
      </c>
      <c r="B125">
        <v>2015</v>
      </c>
      <c r="C125">
        <f>INDEX('2015 final score'!F$2:F$28,MATCH($A125,'2015 final score'!$B$2:$B$28,0))</f>
        <v>17</v>
      </c>
      <c r="D125">
        <f>INDEX('2015 final score'!G$2:G$28,MATCH($A125,'2015 final score'!$B$2:$B$28,0))</f>
        <v>34</v>
      </c>
      <c r="E125" s="26">
        <f>INDEX('2015 BETTING MARKET'!$A$39:$V$66,MATCH('Database - complete'!$A125,'2015 BETTING MARKET'!$A$39:$A$66,0),MATCH(E$1,'2015 BETTING MARKET'!$A$39:$V$39,0))</f>
        <v>101</v>
      </c>
      <c r="F125" s="26">
        <f>INDEX('2015 BETTING MARKET'!$A$39:$V$66,MATCH('Database - complete'!$A125,'2015 BETTING MARKET'!$A$39:$A$66,0),MATCH(F$1,'2015 BETTING MARKET'!$A$39:$V$39,0))</f>
        <v>151</v>
      </c>
      <c r="G125" s="26">
        <f>INDEX('2015 BETTING MARKET'!$A$39:$V$66,MATCH('Database - complete'!$A125,'2015 BETTING MARKET'!$A$39:$A$66,0),MATCH(G$1,'2015 BETTING MARKET'!$A$39:$V$39,0))</f>
        <v>950</v>
      </c>
      <c r="H125" s="26">
        <f>INDEX('2015 BETTING MARKET'!$A$39:$V$66,MATCH('Database - complete'!$A125,'2015 BETTING MARKET'!$A$39:$A$66,0),MATCH(H$1,'2015 BETTING MARKET'!$A$39:$V$39,0))</f>
        <v>101</v>
      </c>
      <c r="I125" s="26">
        <f>INDEX('2015 BETTING MARKET'!$A$39:$V$66,MATCH('Database - complete'!$A125,'2015 BETTING MARKET'!$A$39:$A$66,0),MATCH(I$1,'2015 BETTING MARKET'!$A$39:$V$39,0))</f>
        <v>101</v>
      </c>
      <c r="J125" s="26">
        <f>INDEX('2015 BETTING MARKET'!$A$39:$V$66,MATCH('Database - complete'!$A125,'2015 BETTING MARKET'!$A$39:$A$66,0),MATCH(J$1,'2015 BETTING MARKET'!$A$39:$V$39,0))</f>
        <v>126</v>
      </c>
      <c r="K125" s="26">
        <f>INDEX('2015 BETTING MARKET'!$A$39:$V$66,MATCH('Database - complete'!$A125,'2015 BETTING MARKET'!$A$39:$A$66,0),MATCH(K$1,'2015 BETTING MARKET'!$A$39:$V$39,0))</f>
        <v>101</v>
      </c>
      <c r="L125" s="26">
        <f>INDEX('2015 BETTING MARKET'!$A$39:$V$66,MATCH('Database - complete'!$A125,'2015 BETTING MARKET'!$A$39:$A$66,0),MATCH(L$1,'2015 BETTING MARKET'!$A$39:$V$39,0))</f>
        <v>101</v>
      </c>
      <c r="M125" s="26">
        <f>INDEX('2015 BETTING MARKET'!$A$39:$V$66,MATCH('Database - complete'!$A125,'2015 BETTING MARKET'!$A$39:$A$66,0),MATCH(M$1,'2015 BETTING MARKET'!$A$39:$V$39,0))</f>
        <v>151</v>
      </c>
      <c r="N125" s="26">
        <f>INDEX('2015 BETTING MARKET'!$A$39:$V$66,MATCH('Database - complete'!$A125,'2015 BETTING MARKET'!$A$39:$A$66,0),MATCH(N$1,'2015 BETTING MARKET'!$A$39:$V$39,0))</f>
        <v>101</v>
      </c>
    </row>
    <row r="126" spans="1:14">
      <c r="A126" t="s">
        <v>112</v>
      </c>
      <c r="B126">
        <v>2015</v>
      </c>
      <c r="C126">
        <f>INDEX('2015 final score'!F$2:F$28,MATCH($A126,'2015 final score'!$B$2:$B$28,0))</f>
        <v>20</v>
      </c>
      <c r="D126">
        <f>INDEX('2015 final score'!G$2:G$28,MATCH($A126,'2015 final score'!$B$2:$B$28,0))</f>
        <v>19</v>
      </c>
      <c r="E126" s="26">
        <f>INDEX('2015 BETTING MARKET'!$A$39:$V$66,MATCH('Database - complete'!$A126,'2015 BETTING MARKET'!$A$39:$A$66,0),MATCH(E$1,'2015 BETTING MARKET'!$A$39:$V$39,0))</f>
        <v>101</v>
      </c>
      <c r="F126" s="26">
        <f>INDEX('2015 BETTING MARKET'!$A$39:$V$66,MATCH('Database - complete'!$A126,'2015 BETTING MARKET'!$A$39:$A$66,0),MATCH(F$1,'2015 BETTING MARKET'!$A$39:$V$39,0))</f>
        <v>151</v>
      </c>
      <c r="G126" s="26">
        <f>INDEX('2015 BETTING MARKET'!$A$39:$V$66,MATCH('Database - complete'!$A126,'2015 BETTING MARKET'!$A$39:$A$66,0),MATCH(G$1,'2015 BETTING MARKET'!$A$39:$V$39,0))</f>
        <v>589</v>
      </c>
      <c r="H126" s="26">
        <f>INDEX('2015 BETTING MARKET'!$A$39:$V$66,MATCH('Database - complete'!$A126,'2015 BETTING MARKET'!$A$39:$A$66,0),MATCH(H$1,'2015 BETTING MARKET'!$A$39:$V$39,0))</f>
        <v>101</v>
      </c>
      <c r="I126" s="26">
        <f>INDEX('2015 BETTING MARKET'!$A$39:$V$66,MATCH('Database - complete'!$A126,'2015 BETTING MARKET'!$A$39:$A$66,0),MATCH(I$1,'2015 BETTING MARKET'!$A$39:$V$39,0))</f>
        <v>126</v>
      </c>
      <c r="J126" s="26">
        <f>INDEX('2015 BETTING MARKET'!$A$39:$V$66,MATCH('Database - complete'!$A126,'2015 BETTING MARKET'!$A$39:$A$66,0),MATCH(J$1,'2015 BETTING MARKET'!$A$39:$V$39,0))</f>
        <v>126</v>
      </c>
      <c r="K126" s="26">
        <f>INDEX('2015 BETTING MARKET'!$A$39:$V$66,MATCH('Database - complete'!$A126,'2015 BETTING MARKET'!$A$39:$A$66,0),MATCH(K$1,'2015 BETTING MARKET'!$A$39:$V$39,0))</f>
        <v>201</v>
      </c>
      <c r="L126" s="26">
        <f>INDEX('2015 BETTING MARKET'!$A$39:$V$66,MATCH('Database - complete'!$A126,'2015 BETTING MARKET'!$A$39:$A$66,0),MATCH(L$1,'2015 BETTING MARKET'!$A$39:$V$39,0))</f>
        <v>126</v>
      </c>
      <c r="M126" s="26">
        <f>INDEX('2015 BETTING MARKET'!$A$39:$V$66,MATCH('Database - complete'!$A126,'2015 BETTING MARKET'!$A$39:$A$66,0),MATCH(M$1,'2015 BETTING MARKET'!$A$39:$V$39,0))</f>
        <v>126</v>
      </c>
      <c r="N126" s="26">
        <f>INDEX('2015 BETTING MARKET'!$A$39:$V$66,MATCH('Database - complete'!$A126,'2015 BETTING MARKET'!$A$39:$A$66,0),MATCH(N$1,'2015 BETTING MARKET'!$A$39:$V$39,0))</f>
        <v>101</v>
      </c>
    </row>
    <row r="127" spans="1:14">
      <c r="A127" t="s">
        <v>93</v>
      </c>
      <c r="B127">
        <v>2015</v>
      </c>
      <c r="C127">
        <f>INDEX('2015 final score'!F$2:F$28,MATCH($A127,'2015 final score'!$B$2:$B$28,0))</f>
        <v>22</v>
      </c>
      <c r="D127">
        <f>INDEX('2015 final score'!G$2:G$28,MATCH($A127,'2015 final score'!$B$2:$B$28,0))</f>
        <v>11</v>
      </c>
      <c r="E127" s="26">
        <f>INDEX('2015 BETTING MARKET'!$A$39:$V$66,MATCH('Database - complete'!$A127,'2015 BETTING MARKET'!$A$39:$A$66,0),MATCH(E$1,'2015 BETTING MARKET'!$A$39:$V$39,0))</f>
        <v>101</v>
      </c>
      <c r="F127" s="26">
        <f>INDEX('2015 BETTING MARKET'!$A$39:$V$66,MATCH('Database - complete'!$A127,'2015 BETTING MARKET'!$A$39:$A$66,0),MATCH(F$1,'2015 BETTING MARKET'!$A$39:$V$39,0))</f>
        <v>151</v>
      </c>
      <c r="G127" s="26">
        <f>INDEX('2015 BETTING MARKET'!$A$39:$V$66,MATCH('Database - complete'!$A127,'2015 BETTING MARKET'!$A$39:$A$66,0),MATCH(G$1,'2015 BETTING MARKET'!$A$39:$V$39,0))</f>
        <v>713</v>
      </c>
      <c r="H127" s="26">
        <f>INDEX('2015 BETTING MARKET'!$A$39:$V$66,MATCH('Database - complete'!$A127,'2015 BETTING MARKET'!$A$39:$A$66,0),MATCH(H$1,'2015 BETTING MARKET'!$A$39:$V$39,0))</f>
        <v>126</v>
      </c>
      <c r="I127" s="26">
        <f>INDEX('2015 BETTING MARKET'!$A$39:$V$66,MATCH('Database - complete'!$A127,'2015 BETTING MARKET'!$A$39:$A$66,0),MATCH(I$1,'2015 BETTING MARKET'!$A$39:$V$39,0))</f>
        <v>101</v>
      </c>
      <c r="J127" s="26">
        <f>INDEX('2015 BETTING MARKET'!$A$39:$V$66,MATCH('Database - complete'!$A127,'2015 BETTING MARKET'!$A$39:$A$66,0),MATCH(J$1,'2015 BETTING MARKET'!$A$39:$V$39,0))</f>
        <v>101</v>
      </c>
      <c r="K127" s="26">
        <f>INDEX('2015 BETTING MARKET'!$A$39:$V$66,MATCH('Database - complete'!$A127,'2015 BETTING MARKET'!$A$39:$A$66,0),MATCH(K$1,'2015 BETTING MARKET'!$A$39:$V$39,0))</f>
        <v>101</v>
      </c>
      <c r="L127" s="26">
        <f>INDEX('2015 BETTING MARKET'!$A$39:$V$66,MATCH('Database - complete'!$A127,'2015 BETTING MARKET'!$A$39:$A$66,0),MATCH(L$1,'2015 BETTING MARKET'!$A$39:$V$39,0))</f>
        <v>151</v>
      </c>
      <c r="M127" s="26">
        <f>INDEX('2015 BETTING MARKET'!$A$39:$V$66,MATCH('Database - complete'!$A127,'2015 BETTING MARKET'!$A$39:$A$66,0),MATCH(M$1,'2015 BETTING MARKET'!$A$39:$V$39,0))</f>
        <v>126</v>
      </c>
      <c r="N127" s="26">
        <f>INDEX('2015 BETTING MARKET'!$A$39:$V$66,MATCH('Database - complete'!$A127,'2015 BETTING MARKET'!$A$39:$A$66,0),MATCH(N$1,'2015 BETTING MARKET'!$A$39:$V$39,0))</f>
        <v>126</v>
      </c>
    </row>
    <row r="128" spans="1:14">
      <c r="A128" t="s">
        <v>104</v>
      </c>
      <c r="B128">
        <v>2015</v>
      </c>
      <c r="C128">
        <f>INDEX('2015 final score'!F$2:F$28,MATCH($A128,'2015 final score'!$B$2:$B$28,0))</f>
        <v>25</v>
      </c>
      <c r="D128">
        <f>INDEX('2015 final score'!G$2:G$28,MATCH($A128,'2015 final score'!$B$2:$B$28,0))</f>
        <v>4</v>
      </c>
      <c r="E128" s="26">
        <f>INDEX('2015 BETTING MARKET'!$A$39:$V$66,MATCH('Database - complete'!$A128,'2015 BETTING MARKET'!$A$39:$A$66,0),MATCH(E$1,'2015 BETTING MARKET'!$A$39:$V$39,0))</f>
        <v>101</v>
      </c>
      <c r="F128" s="26">
        <f>INDEX('2015 BETTING MARKET'!$A$39:$V$66,MATCH('Database - complete'!$A128,'2015 BETTING MARKET'!$A$39:$A$66,0),MATCH(F$1,'2015 BETTING MARKET'!$A$39:$V$39,0))</f>
        <v>151</v>
      </c>
      <c r="G128" s="26">
        <f>INDEX('2015 BETTING MARKET'!$A$39:$V$66,MATCH('Database - complete'!$A128,'2015 BETTING MARKET'!$A$39:$A$66,0),MATCH(G$1,'2015 BETTING MARKET'!$A$39:$V$39,0))</f>
        <v>694</v>
      </c>
      <c r="H128" s="26">
        <f>INDEX('2015 BETTING MARKET'!$A$39:$V$66,MATCH('Database - complete'!$A128,'2015 BETTING MARKET'!$A$39:$A$66,0),MATCH(H$1,'2015 BETTING MARKET'!$A$39:$V$39,0))</f>
        <v>101</v>
      </c>
      <c r="I128" s="26">
        <f>INDEX('2015 BETTING MARKET'!$A$39:$V$66,MATCH('Database - complete'!$A128,'2015 BETTING MARKET'!$A$39:$A$66,0),MATCH(I$1,'2015 BETTING MARKET'!$A$39:$V$39,0))</f>
        <v>126</v>
      </c>
      <c r="J128" s="26">
        <f>INDEX('2015 BETTING MARKET'!$A$39:$V$66,MATCH('Database - complete'!$A128,'2015 BETTING MARKET'!$A$39:$A$66,0),MATCH(J$1,'2015 BETTING MARKET'!$A$39:$V$39,0))</f>
        <v>176</v>
      </c>
      <c r="K128" s="26">
        <f>INDEX('2015 BETTING MARKET'!$A$39:$V$66,MATCH('Database - complete'!$A128,'2015 BETTING MARKET'!$A$39:$A$66,0),MATCH(K$1,'2015 BETTING MARKET'!$A$39:$V$39,0))</f>
        <v>201</v>
      </c>
      <c r="L128" s="26">
        <f>INDEX('2015 BETTING MARKET'!$A$39:$V$66,MATCH('Database - complete'!$A128,'2015 BETTING MARKET'!$A$39:$A$66,0),MATCH(L$1,'2015 BETTING MARKET'!$A$39:$V$39,0))</f>
        <v>151</v>
      </c>
      <c r="M128" s="26">
        <f>INDEX('2015 BETTING MARKET'!$A$39:$V$66,MATCH('Database - complete'!$A128,'2015 BETTING MARKET'!$A$39:$A$66,0),MATCH(M$1,'2015 BETTING MARKET'!$A$39:$V$39,0))</f>
        <v>126</v>
      </c>
      <c r="N128" s="26">
        <f>INDEX('2015 BETTING MARKET'!$A$39:$V$66,MATCH('Database - complete'!$A128,'2015 BETTING MARKET'!$A$39:$A$66,0),MATCH(N$1,'2015 BETTING MARKET'!$A$39:$V$39,0))</f>
        <v>126</v>
      </c>
    </row>
    <row r="129" spans="1:14">
      <c r="A129" t="s">
        <v>103</v>
      </c>
      <c r="B129">
        <v>2015</v>
      </c>
      <c r="C129">
        <f>INDEX('2015 final score'!F$2:F$28,MATCH($A129,'2015 final score'!$B$2:$B$28,0))</f>
        <v>18</v>
      </c>
      <c r="D129">
        <f>INDEX('2015 final score'!G$2:G$28,MATCH($A129,'2015 final score'!$B$2:$B$28,0))</f>
        <v>30</v>
      </c>
      <c r="E129" s="26">
        <f>INDEX('2015 BETTING MARKET'!$A$39:$V$66,MATCH('Database - complete'!$A129,'2015 BETTING MARKET'!$A$39:$A$66,0),MATCH(E$1,'2015 BETTING MARKET'!$A$39:$V$39,0))</f>
        <v>101</v>
      </c>
      <c r="F129" s="26">
        <f>INDEX('2015 BETTING MARKET'!$A$39:$V$66,MATCH('Database - complete'!$A129,'2015 BETTING MARKET'!$A$39:$A$66,0),MATCH(F$1,'2015 BETTING MARKET'!$A$39:$V$39,0))</f>
        <v>201</v>
      </c>
      <c r="G129" s="26">
        <f>INDEX('2015 BETTING MARKET'!$A$39:$V$66,MATCH('Database - complete'!$A129,'2015 BETTING MARKET'!$A$39:$A$66,0),MATCH(G$1,'2015 BETTING MARKET'!$A$39:$V$39,0))</f>
        <v>950</v>
      </c>
      <c r="H129" s="26">
        <f>INDEX('2015 BETTING MARKET'!$A$39:$V$66,MATCH('Database - complete'!$A129,'2015 BETTING MARKET'!$A$39:$A$66,0),MATCH(H$1,'2015 BETTING MARKET'!$A$39:$V$39,0))</f>
        <v>101</v>
      </c>
      <c r="I129" s="26">
        <f>INDEX('2015 BETTING MARKET'!$A$39:$V$66,MATCH('Database - complete'!$A129,'2015 BETTING MARKET'!$A$39:$A$66,0),MATCH(I$1,'2015 BETTING MARKET'!$A$39:$V$39,0))</f>
        <v>126</v>
      </c>
      <c r="J129" s="26">
        <f>INDEX('2015 BETTING MARKET'!$A$39:$V$66,MATCH('Database - complete'!$A129,'2015 BETTING MARKET'!$A$39:$A$66,0),MATCH(J$1,'2015 BETTING MARKET'!$A$39:$V$39,0))</f>
        <v>151</v>
      </c>
      <c r="K129" s="26">
        <f>INDEX('2015 BETTING MARKET'!$A$39:$V$66,MATCH('Database - complete'!$A129,'2015 BETTING MARKET'!$A$39:$A$66,0),MATCH(K$1,'2015 BETTING MARKET'!$A$39:$V$39,0))</f>
        <v>101</v>
      </c>
      <c r="L129" s="26">
        <f>INDEX('2015 BETTING MARKET'!$A$39:$V$66,MATCH('Database - complete'!$A129,'2015 BETTING MARKET'!$A$39:$A$66,0),MATCH(L$1,'2015 BETTING MARKET'!$A$39:$V$39,0))</f>
        <v>201</v>
      </c>
      <c r="M129" s="26">
        <f>INDEX('2015 BETTING MARKET'!$A$39:$V$66,MATCH('Database - complete'!$A129,'2015 BETTING MARKET'!$A$39:$A$66,0),MATCH(M$1,'2015 BETTING MARKET'!$A$39:$V$39,0))</f>
        <v>151</v>
      </c>
      <c r="N129" s="26">
        <f>INDEX('2015 BETTING MARKET'!$A$39:$V$66,MATCH('Database - complete'!$A129,'2015 BETTING MARKET'!$A$39:$A$66,0),MATCH(N$1,'2015 BETTING MARKET'!$A$39:$V$39,0))</f>
        <v>151</v>
      </c>
    </row>
    <row r="130" spans="1:14">
      <c r="A130" t="s">
        <v>218</v>
      </c>
      <c r="B130">
        <v>2015</v>
      </c>
      <c r="C130">
        <f>INDEX('2015 final score'!F$2:F$28,MATCH($A130,'2015 final score'!$B$2:$B$28,0))</f>
        <v>23</v>
      </c>
      <c r="D130">
        <f>INDEX('2015 final score'!G$2:G$28,MATCH($A130,'2015 final score'!$B$2:$B$28,0))</f>
        <v>10</v>
      </c>
      <c r="E130" s="26">
        <f>INDEX('2015 BETTING MARKET'!$A$39:$V$66,MATCH('Database - complete'!$A130,'2015 BETTING MARKET'!$A$39:$A$66,0),MATCH(E$1,'2015 BETTING MARKET'!$A$39:$V$39,0))</f>
        <v>101</v>
      </c>
      <c r="F130" s="26">
        <f>INDEX('2015 BETTING MARKET'!$A$39:$V$66,MATCH('Database - complete'!$A130,'2015 BETTING MARKET'!$A$39:$A$66,0),MATCH(F$1,'2015 BETTING MARKET'!$A$39:$V$39,0))</f>
        <v>251</v>
      </c>
      <c r="G130" s="26">
        <f>INDEX('2015 BETTING MARKET'!$A$39:$V$66,MATCH('Database - complete'!$A130,'2015 BETTING MARKET'!$A$39:$A$66,0),MATCH(G$1,'2015 BETTING MARKET'!$A$39:$V$39,0))</f>
        <v>903</v>
      </c>
      <c r="H130" s="26">
        <f>INDEX('2015 BETTING MARKET'!$A$39:$V$66,MATCH('Database - complete'!$A130,'2015 BETTING MARKET'!$A$39:$A$66,0),MATCH(H$1,'2015 BETTING MARKET'!$A$39:$V$39,0))</f>
        <v>126</v>
      </c>
      <c r="I130" s="26">
        <f>INDEX('2015 BETTING MARKET'!$A$39:$V$66,MATCH('Database - complete'!$A130,'2015 BETTING MARKET'!$A$39:$A$66,0),MATCH(I$1,'2015 BETTING MARKET'!$A$39:$V$39,0))</f>
        <v>151</v>
      </c>
      <c r="J130" s="26">
        <f>INDEX('2015 BETTING MARKET'!$A$39:$V$66,MATCH('Database - complete'!$A130,'2015 BETTING MARKET'!$A$39:$A$66,0),MATCH(J$1,'2015 BETTING MARKET'!$A$39:$V$39,0))</f>
        <v>151</v>
      </c>
      <c r="K130" s="26">
        <f>INDEX('2015 BETTING MARKET'!$A$39:$V$66,MATCH('Database - complete'!$A130,'2015 BETTING MARKET'!$A$39:$A$66,0),MATCH(K$1,'2015 BETTING MARKET'!$A$39:$V$39,0))</f>
        <v>101</v>
      </c>
      <c r="L130" s="26">
        <f>INDEX('2015 BETTING MARKET'!$A$39:$V$66,MATCH('Database - complete'!$A130,'2015 BETTING MARKET'!$A$39:$A$66,0),MATCH(L$1,'2015 BETTING MARKET'!$A$39:$V$39,0))</f>
        <v>251</v>
      </c>
      <c r="M130" s="26">
        <f>INDEX('2015 BETTING MARKET'!$A$39:$V$66,MATCH('Database - complete'!$A130,'2015 BETTING MARKET'!$A$39:$A$66,0),MATCH(M$1,'2015 BETTING MARKET'!$A$39:$V$39,0))</f>
        <v>201</v>
      </c>
      <c r="N130" s="26">
        <f>INDEX('2015 BETTING MARKET'!$A$39:$V$66,MATCH('Database - complete'!$A130,'2015 BETTING MARKET'!$A$39:$A$66,0),MATCH(N$1,'2015 BETTING MARKET'!$A$39:$V$39,0))</f>
        <v>251</v>
      </c>
    </row>
    <row r="131" spans="1:14">
      <c r="A131" t="s">
        <v>94</v>
      </c>
      <c r="B131">
        <v>2015</v>
      </c>
      <c r="C131">
        <f>INDEX('2015 final score'!F$2:F$28,MATCH($A131,'2015 final score'!$B$2:$B$28,0))</f>
        <v>26</v>
      </c>
      <c r="D131">
        <f>INDEX('2015 final score'!G$2:G$28,MATCH($A131,'2015 final score'!$B$2:$B$28,0))</f>
        <v>0</v>
      </c>
      <c r="E131" s="26">
        <f>INDEX('2015 BETTING MARKET'!$A$39:$V$66,MATCH('Database - complete'!$A131,'2015 BETTING MARKET'!$A$39:$A$66,0),MATCH(E$1,'2015 BETTING MARKET'!$A$39:$V$39,0))</f>
        <v>101</v>
      </c>
      <c r="F131" s="26">
        <f>INDEX('2015 BETTING MARKET'!$A$39:$V$66,MATCH('Database - complete'!$A131,'2015 BETTING MARKET'!$A$39:$A$66,0),MATCH(F$1,'2015 BETTING MARKET'!$A$39:$V$39,0))</f>
        <v>251</v>
      </c>
      <c r="G131" s="26">
        <f>INDEX('2015 BETTING MARKET'!$A$39:$V$66,MATCH('Database - complete'!$A131,'2015 BETTING MARKET'!$A$39:$A$66,0),MATCH(G$1,'2015 BETTING MARKET'!$A$39:$V$39,0))</f>
        <v>950</v>
      </c>
      <c r="H131" s="26">
        <f>INDEX('2015 BETTING MARKET'!$A$39:$V$66,MATCH('Database - complete'!$A131,'2015 BETTING MARKET'!$A$39:$A$66,0),MATCH(H$1,'2015 BETTING MARKET'!$A$39:$V$39,0))</f>
        <v>101</v>
      </c>
      <c r="I131" s="26">
        <f>INDEX('2015 BETTING MARKET'!$A$39:$V$66,MATCH('Database - complete'!$A131,'2015 BETTING MARKET'!$A$39:$A$66,0),MATCH(I$1,'2015 BETTING MARKET'!$A$39:$V$39,0))</f>
        <v>151</v>
      </c>
      <c r="J131" s="26">
        <f>INDEX('2015 BETTING MARKET'!$A$39:$V$66,MATCH('Database - complete'!$A131,'2015 BETTING MARKET'!$A$39:$A$66,0),MATCH(J$1,'2015 BETTING MARKET'!$A$39:$V$39,0))</f>
        <v>151</v>
      </c>
      <c r="K131" s="26">
        <f>INDEX('2015 BETTING MARKET'!$A$39:$V$66,MATCH('Database - complete'!$A131,'2015 BETTING MARKET'!$A$39:$A$66,0),MATCH(K$1,'2015 BETTING MARKET'!$A$39:$V$39,0))</f>
        <v>101</v>
      </c>
      <c r="L131" s="26">
        <f>INDEX('2015 BETTING MARKET'!$A$39:$V$66,MATCH('Database - complete'!$A131,'2015 BETTING MARKET'!$A$39:$A$66,0),MATCH(L$1,'2015 BETTING MARKET'!$A$39:$V$39,0))</f>
        <v>251</v>
      </c>
      <c r="M131" s="26">
        <f>INDEX('2015 BETTING MARKET'!$A$39:$V$66,MATCH('Database - complete'!$A131,'2015 BETTING MARKET'!$A$39:$A$66,0),MATCH(M$1,'2015 BETTING MARKET'!$A$39:$V$39,0))</f>
        <v>151</v>
      </c>
      <c r="N131" s="26">
        <f>INDEX('2015 BETTING MARKET'!$A$39:$V$66,MATCH('Database - complete'!$A131,'2015 BETTING MARKET'!$A$39:$A$66,0),MATCH(N$1,'2015 BETTING MARKET'!$A$39:$V$39,0))</f>
        <v>201</v>
      </c>
    </row>
    <row r="132" spans="1:14">
      <c r="A132" t="s">
        <v>492</v>
      </c>
      <c r="B132">
        <v>2015</v>
      </c>
      <c r="C132">
        <f>INDEX('2015 final score'!F$2:F$28,MATCH($A132,'2015 final score'!$B$2:$B$28,0))</f>
        <v>13</v>
      </c>
      <c r="D132">
        <f>INDEX('2015 final score'!G$2:G$28,MATCH($A132,'2015 final score'!$B$2:$B$28,0))</f>
        <v>44</v>
      </c>
      <c r="E132" s="26">
        <f>INDEX('2015 BETTING MARKET'!$A$39:$V$66,MATCH('Database - complete'!$A132,'2015 BETTING MARKET'!$A$39:$A$66,0),MATCH(E$1,'2015 BETTING MARKET'!$A$39:$V$39,0))</f>
        <v>101</v>
      </c>
      <c r="F132" s="26">
        <f>INDEX('2015 BETTING MARKET'!$A$39:$V$66,MATCH('Database - complete'!$A132,'2015 BETTING MARKET'!$A$39:$A$66,0),MATCH(F$1,'2015 BETTING MARKET'!$A$39:$V$39,0))</f>
        <v>201</v>
      </c>
      <c r="G132" s="26">
        <f>INDEX('2015 BETTING MARKET'!$A$39:$V$66,MATCH('Database - complete'!$A132,'2015 BETTING MARKET'!$A$39:$A$66,0),MATCH(G$1,'2015 BETTING MARKET'!$A$39:$V$39,0))</f>
        <v>950</v>
      </c>
      <c r="H132" s="26">
        <f>INDEX('2015 BETTING MARKET'!$A$39:$V$66,MATCH('Database - complete'!$A132,'2015 BETTING MARKET'!$A$39:$A$66,0),MATCH(H$1,'2015 BETTING MARKET'!$A$39:$V$39,0))</f>
        <v>126</v>
      </c>
      <c r="I132" s="26">
        <f>INDEX('2015 BETTING MARKET'!$A$39:$V$66,MATCH('Database - complete'!$A132,'2015 BETTING MARKET'!$A$39:$A$66,0),MATCH(I$1,'2015 BETTING MARKET'!$A$39:$V$39,0))</f>
        <v>151</v>
      </c>
      <c r="J132" s="26">
        <f>INDEX('2015 BETTING MARKET'!$A$39:$V$66,MATCH('Database - complete'!$A132,'2015 BETTING MARKET'!$A$39:$A$66,0),MATCH(J$1,'2015 BETTING MARKET'!$A$39:$V$39,0))</f>
        <v>151</v>
      </c>
      <c r="K132" s="26">
        <f>INDEX('2015 BETTING MARKET'!$A$39:$V$66,MATCH('Database - complete'!$A132,'2015 BETTING MARKET'!$A$39:$A$66,0),MATCH(K$1,'2015 BETTING MARKET'!$A$39:$V$39,0))</f>
        <v>101</v>
      </c>
      <c r="L132" s="26">
        <f>INDEX('2015 BETTING MARKET'!$A$39:$V$66,MATCH('Database - complete'!$A132,'2015 BETTING MARKET'!$A$39:$A$66,0),MATCH(L$1,'2015 BETTING MARKET'!$A$39:$V$39,0))</f>
        <v>251</v>
      </c>
      <c r="M132" s="26">
        <f>INDEX('2015 BETTING MARKET'!$A$39:$V$66,MATCH('Database - complete'!$A132,'2015 BETTING MARKET'!$A$39:$A$66,0),MATCH(M$1,'2015 BETTING MARKET'!$A$39:$V$39,0))</f>
        <v>251</v>
      </c>
      <c r="N132" s="26">
        <f>INDEX('2015 BETTING MARKET'!$A$39:$V$66,MATCH('Database - complete'!$A132,'2015 BETTING MARKET'!$A$39:$A$66,0),MATCH(N$1,'2015 BETTING MARKET'!$A$39:$V$39,0))</f>
        <v>101</v>
      </c>
    </row>
    <row r="133" spans="1:14">
      <c r="A133" t="s">
        <v>95</v>
      </c>
      <c r="B133">
        <v>2015</v>
      </c>
      <c r="C133">
        <f>INDEX('2015 final score'!F$2:F$28,MATCH($A133,'2015 final score'!$B$2:$B$28,0))</f>
        <v>27</v>
      </c>
      <c r="D133">
        <f>INDEX('2015 final score'!G$2:G$28,MATCH($A133,'2015 final score'!$B$2:$B$28,0))</f>
        <v>0</v>
      </c>
      <c r="E133" s="26">
        <f>INDEX('2015 BETTING MARKET'!$A$39:$V$66,MATCH('Database - complete'!$A133,'2015 BETTING MARKET'!$A$39:$A$66,0),MATCH(E$1,'2015 BETTING MARKET'!$A$39:$V$39,0))</f>
        <v>101</v>
      </c>
      <c r="F133" s="26">
        <f>INDEX('2015 BETTING MARKET'!$A$39:$V$66,MATCH('Database - complete'!$A133,'2015 BETTING MARKET'!$A$39:$A$66,0),MATCH(F$1,'2015 BETTING MARKET'!$A$39:$V$39,0))</f>
        <v>251</v>
      </c>
      <c r="G133" s="26">
        <f>INDEX('2015 BETTING MARKET'!$A$39:$V$66,MATCH('Database - complete'!$A133,'2015 BETTING MARKET'!$A$39:$A$66,0),MATCH(G$1,'2015 BETTING MARKET'!$A$39:$V$39,0))</f>
        <v>950</v>
      </c>
      <c r="H133" s="26">
        <f>INDEX('2015 BETTING MARKET'!$A$39:$V$66,MATCH('Database - complete'!$A133,'2015 BETTING MARKET'!$A$39:$A$66,0),MATCH(H$1,'2015 BETTING MARKET'!$A$39:$V$39,0))</f>
        <v>151</v>
      </c>
      <c r="I133" s="26">
        <f>INDEX('2015 BETTING MARKET'!$A$39:$V$66,MATCH('Database - complete'!$A133,'2015 BETTING MARKET'!$A$39:$A$66,0),MATCH(I$1,'2015 BETTING MARKET'!$A$39:$V$39,0))</f>
        <v>151</v>
      </c>
      <c r="J133" s="26">
        <f>INDEX('2015 BETTING MARKET'!$A$39:$V$66,MATCH('Database - complete'!$A133,'2015 BETTING MARKET'!$A$39:$A$66,0),MATCH(J$1,'2015 BETTING MARKET'!$A$39:$V$39,0))</f>
        <v>201</v>
      </c>
      <c r="K133" s="26">
        <f>INDEX('2015 BETTING MARKET'!$A$39:$V$66,MATCH('Database - complete'!$A133,'2015 BETTING MARKET'!$A$39:$A$66,0),MATCH(K$1,'2015 BETTING MARKET'!$A$39:$V$39,0))</f>
        <v>0</v>
      </c>
      <c r="L133" s="26">
        <f>INDEX('2015 BETTING MARKET'!$A$39:$V$66,MATCH('Database - complete'!$A133,'2015 BETTING MARKET'!$A$39:$A$66,0),MATCH(L$1,'2015 BETTING MARKET'!$A$39:$V$39,0))</f>
        <v>251</v>
      </c>
      <c r="M133" s="26">
        <f>INDEX('2015 BETTING MARKET'!$A$39:$V$66,MATCH('Database - complete'!$A133,'2015 BETTING MARKET'!$A$39:$A$66,0),MATCH(M$1,'2015 BETTING MARKET'!$A$39:$V$39,0))</f>
        <v>201</v>
      </c>
      <c r="N133" s="26">
        <f>INDEX('2015 BETTING MARKET'!$A$39:$V$66,MATCH('Database - complete'!$A133,'2015 BETTING MARKET'!$A$39:$A$66,0),MATCH(N$1,'2015 BETTING MARKET'!$A$39:$V$39,0))</f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9834-57FA-4BE7-8481-A93E8962791E}">
  <dimension ref="A1:G27"/>
  <sheetViews>
    <sheetView workbookViewId="0">
      <selection activeCell="F2" sqref="F2"/>
    </sheetView>
  </sheetViews>
  <sheetFormatPr defaultRowHeight="13.2"/>
  <sheetData>
    <row r="1" spans="1:7">
      <c r="A1" t="s">
        <v>554</v>
      </c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319</v>
      </c>
    </row>
    <row r="2" spans="1:7">
      <c r="A2">
        <v>1</v>
      </c>
      <c r="B2" t="s">
        <v>426</v>
      </c>
      <c r="C2" t="s">
        <v>560</v>
      </c>
      <c r="D2" t="s">
        <v>561</v>
      </c>
      <c r="E2" t="s">
        <v>329</v>
      </c>
      <c r="F2">
        <v>14</v>
      </c>
      <c r="G2">
        <v>107</v>
      </c>
    </row>
    <row r="3" spans="1:7">
      <c r="A3">
        <v>2</v>
      </c>
      <c r="B3" t="s">
        <v>102</v>
      </c>
      <c r="C3" t="s">
        <v>562</v>
      </c>
      <c r="D3" t="s">
        <v>563</v>
      </c>
      <c r="E3" t="s">
        <v>564</v>
      </c>
      <c r="F3">
        <v>17</v>
      </c>
      <c r="G3">
        <v>90</v>
      </c>
    </row>
    <row r="4" spans="1:7">
      <c r="A4">
        <v>3</v>
      </c>
      <c r="B4" t="s">
        <v>97</v>
      </c>
      <c r="C4" t="s">
        <v>565</v>
      </c>
      <c r="D4" t="s">
        <v>566</v>
      </c>
      <c r="E4" t="s">
        <v>329</v>
      </c>
      <c r="F4">
        <v>11</v>
      </c>
      <c r="G4">
        <v>157</v>
      </c>
    </row>
    <row r="5" spans="1:7">
      <c r="A5">
        <v>4</v>
      </c>
      <c r="B5" t="s">
        <v>95</v>
      </c>
      <c r="C5" t="s">
        <v>567</v>
      </c>
      <c r="D5" t="s">
        <v>568</v>
      </c>
      <c r="E5" t="s">
        <v>329</v>
      </c>
      <c r="F5">
        <v>25</v>
      </c>
      <c r="G5">
        <v>24</v>
      </c>
    </row>
    <row r="6" spans="1:7">
      <c r="A6">
        <v>5</v>
      </c>
      <c r="B6" t="s">
        <v>425</v>
      </c>
      <c r="C6" t="s">
        <v>373</v>
      </c>
      <c r="D6" t="s">
        <v>569</v>
      </c>
      <c r="E6" t="s">
        <v>329</v>
      </c>
      <c r="F6">
        <v>3</v>
      </c>
      <c r="G6">
        <v>370</v>
      </c>
    </row>
    <row r="7" spans="1:7">
      <c r="A7">
        <v>6</v>
      </c>
      <c r="B7" t="s">
        <v>100</v>
      </c>
      <c r="C7" t="s">
        <v>570</v>
      </c>
      <c r="D7" t="s">
        <v>571</v>
      </c>
      <c r="E7" t="s">
        <v>572</v>
      </c>
      <c r="F7">
        <v>12</v>
      </c>
      <c r="G7">
        <v>120</v>
      </c>
    </row>
    <row r="8" spans="1:7">
      <c r="A8">
        <v>7</v>
      </c>
      <c r="B8" t="s">
        <v>553</v>
      </c>
      <c r="C8" t="s">
        <v>573</v>
      </c>
      <c r="D8" t="s">
        <v>574</v>
      </c>
      <c r="E8" t="s">
        <v>575</v>
      </c>
      <c r="F8">
        <v>19</v>
      </c>
      <c r="G8">
        <v>77</v>
      </c>
    </row>
    <row r="9" spans="1:7">
      <c r="A9">
        <v>8</v>
      </c>
      <c r="B9" t="s">
        <v>552</v>
      </c>
      <c r="C9" t="s">
        <v>576</v>
      </c>
      <c r="D9" t="s">
        <v>577</v>
      </c>
      <c r="E9" t="s">
        <v>329</v>
      </c>
      <c r="F9">
        <v>7</v>
      </c>
      <c r="G9">
        <v>305</v>
      </c>
    </row>
    <row r="10" spans="1:7">
      <c r="A10">
        <v>9</v>
      </c>
      <c r="B10" t="s">
        <v>98</v>
      </c>
      <c r="C10" t="s">
        <v>578</v>
      </c>
      <c r="D10" t="s">
        <v>579</v>
      </c>
      <c r="E10" t="s">
        <v>329</v>
      </c>
      <c r="F10">
        <v>5</v>
      </c>
      <c r="G10">
        <v>334</v>
      </c>
    </row>
    <row r="11" spans="1:7">
      <c r="A11">
        <v>10</v>
      </c>
      <c r="B11" t="s">
        <v>113</v>
      </c>
      <c r="C11" t="s">
        <v>580</v>
      </c>
      <c r="D11" t="s">
        <v>581</v>
      </c>
      <c r="E11" t="s">
        <v>582</v>
      </c>
      <c r="F11">
        <v>15</v>
      </c>
      <c r="G11">
        <v>105</v>
      </c>
    </row>
    <row r="12" spans="1:7">
      <c r="A12">
        <v>11</v>
      </c>
      <c r="B12" t="s">
        <v>93</v>
      </c>
      <c r="C12" t="s">
        <v>583</v>
      </c>
      <c r="D12" t="s">
        <v>584</v>
      </c>
      <c r="E12" t="s">
        <v>329</v>
      </c>
      <c r="F12">
        <v>13</v>
      </c>
      <c r="G12">
        <v>109</v>
      </c>
    </row>
    <row r="13" spans="1:7">
      <c r="A13">
        <v>12</v>
      </c>
      <c r="B13" t="s">
        <v>109</v>
      </c>
      <c r="C13" t="s">
        <v>585</v>
      </c>
      <c r="D13" t="s">
        <v>586</v>
      </c>
      <c r="E13" t="s">
        <v>329</v>
      </c>
      <c r="F13">
        <v>1</v>
      </c>
      <c r="G13">
        <v>498</v>
      </c>
    </row>
    <row r="14" spans="1:7">
      <c r="A14">
        <v>13</v>
      </c>
      <c r="B14" t="s">
        <v>219</v>
      </c>
      <c r="C14" t="s">
        <v>587</v>
      </c>
      <c r="D14" t="s">
        <v>588</v>
      </c>
      <c r="E14" t="s">
        <v>329</v>
      </c>
      <c r="F14">
        <v>21</v>
      </c>
      <c r="G14">
        <v>74</v>
      </c>
    </row>
    <row r="15" spans="1:7">
      <c r="A15">
        <v>14</v>
      </c>
      <c r="B15" t="s">
        <v>92</v>
      </c>
      <c r="C15" t="s">
        <v>589</v>
      </c>
      <c r="D15" t="s">
        <v>590</v>
      </c>
      <c r="E15" t="s">
        <v>329</v>
      </c>
      <c r="F15">
        <v>23</v>
      </c>
      <c r="G15">
        <v>35</v>
      </c>
    </row>
    <row r="16" spans="1:7">
      <c r="A16">
        <v>15</v>
      </c>
      <c r="B16" t="s">
        <v>106</v>
      </c>
      <c r="C16" t="s">
        <v>591</v>
      </c>
      <c r="D16" t="s">
        <v>592</v>
      </c>
      <c r="E16" t="s">
        <v>593</v>
      </c>
      <c r="F16">
        <v>6</v>
      </c>
      <c r="G16">
        <v>331</v>
      </c>
    </row>
    <row r="17" spans="1:7">
      <c r="A17">
        <v>16</v>
      </c>
      <c r="B17" t="s">
        <v>116</v>
      </c>
      <c r="C17" t="s">
        <v>594</v>
      </c>
      <c r="D17" t="s">
        <v>595</v>
      </c>
      <c r="E17" t="s">
        <v>329</v>
      </c>
      <c r="F17">
        <v>26</v>
      </c>
      <c r="G17">
        <v>11</v>
      </c>
    </row>
    <row r="18" spans="1:7">
      <c r="A18">
        <v>17</v>
      </c>
      <c r="B18" t="s">
        <v>551</v>
      </c>
      <c r="C18" t="s">
        <v>596</v>
      </c>
      <c r="D18" t="s">
        <v>597</v>
      </c>
      <c r="E18" t="s">
        <v>598</v>
      </c>
      <c r="F18">
        <v>10</v>
      </c>
      <c r="G18">
        <v>232</v>
      </c>
    </row>
    <row r="19" spans="1:7">
      <c r="A19">
        <v>18</v>
      </c>
      <c r="B19" t="s">
        <v>99</v>
      </c>
      <c r="C19" t="s">
        <v>599</v>
      </c>
      <c r="D19" t="s">
        <v>600</v>
      </c>
      <c r="E19" t="s">
        <v>329</v>
      </c>
      <c r="F19">
        <v>20</v>
      </c>
      <c r="G19">
        <v>76</v>
      </c>
    </row>
    <row r="20" spans="1:7">
      <c r="A20">
        <v>19</v>
      </c>
      <c r="B20" t="s">
        <v>220</v>
      </c>
      <c r="C20" t="s">
        <v>601</v>
      </c>
      <c r="D20" t="s">
        <v>602</v>
      </c>
      <c r="E20" t="s">
        <v>329</v>
      </c>
      <c r="F20">
        <v>24</v>
      </c>
      <c r="G20">
        <v>31</v>
      </c>
    </row>
    <row r="21" spans="1:7">
      <c r="A21">
        <v>20</v>
      </c>
      <c r="B21" t="s">
        <v>217</v>
      </c>
      <c r="C21" t="s">
        <v>603</v>
      </c>
      <c r="D21" t="s">
        <v>604</v>
      </c>
      <c r="E21" t="s">
        <v>329</v>
      </c>
      <c r="F21">
        <v>8</v>
      </c>
      <c r="G21">
        <v>302</v>
      </c>
    </row>
    <row r="22" spans="1:7">
      <c r="A22">
        <v>21</v>
      </c>
      <c r="B22" t="s">
        <v>104</v>
      </c>
      <c r="C22" t="s">
        <v>605</v>
      </c>
      <c r="D22" t="s">
        <v>606</v>
      </c>
      <c r="E22" t="s">
        <v>344</v>
      </c>
      <c r="F22">
        <v>16</v>
      </c>
      <c r="G22">
        <v>105</v>
      </c>
    </row>
    <row r="23" spans="1:7">
      <c r="A23">
        <v>22</v>
      </c>
      <c r="B23" t="s">
        <v>96</v>
      </c>
      <c r="C23" t="s">
        <v>607</v>
      </c>
      <c r="D23" t="s">
        <v>608</v>
      </c>
      <c r="E23" t="s">
        <v>609</v>
      </c>
      <c r="F23">
        <v>2</v>
      </c>
      <c r="G23">
        <v>472</v>
      </c>
    </row>
    <row r="24" spans="1:7">
      <c r="A24">
        <v>23</v>
      </c>
      <c r="B24" t="s">
        <v>110</v>
      </c>
      <c r="C24" t="s">
        <v>610</v>
      </c>
      <c r="D24" t="s">
        <v>611</v>
      </c>
      <c r="E24" t="s">
        <v>612</v>
      </c>
      <c r="F24">
        <v>18</v>
      </c>
      <c r="G24">
        <v>89</v>
      </c>
    </row>
    <row r="25" spans="1:7">
      <c r="A25">
        <v>24</v>
      </c>
      <c r="B25" t="s">
        <v>550</v>
      </c>
      <c r="C25" t="s">
        <v>613</v>
      </c>
      <c r="D25" t="s">
        <v>614</v>
      </c>
      <c r="E25" t="s">
        <v>329</v>
      </c>
      <c r="F25">
        <v>4</v>
      </c>
      <c r="G25">
        <v>364</v>
      </c>
    </row>
    <row r="26" spans="1:7">
      <c r="A26">
        <v>25</v>
      </c>
      <c r="B26" t="s">
        <v>111</v>
      </c>
      <c r="C26" t="s">
        <v>615</v>
      </c>
      <c r="D26" t="s">
        <v>616</v>
      </c>
      <c r="E26" t="s">
        <v>329</v>
      </c>
      <c r="F26">
        <v>9</v>
      </c>
      <c r="G26">
        <v>284</v>
      </c>
    </row>
    <row r="27" spans="1:7">
      <c r="A27">
        <v>26</v>
      </c>
      <c r="B27" t="s">
        <v>114</v>
      </c>
      <c r="C27" t="s">
        <v>617</v>
      </c>
      <c r="D27" t="s">
        <v>618</v>
      </c>
      <c r="E27" t="s">
        <v>476</v>
      </c>
      <c r="F27">
        <v>22</v>
      </c>
      <c r="G27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AA45"/>
  <sheetViews>
    <sheetView workbookViewId="0">
      <selection activeCell="A8" sqref="A8"/>
    </sheetView>
  </sheetViews>
  <sheetFormatPr defaultRowHeight="13.2"/>
  <cols>
    <col min="4" max="4" width="41.44140625" bestFit="1" customWidth="1"/>
    <col min="5" max="5" width="9.109375"/>
    <col min="6" max="6" width="7.21875" bestFit="1" customWidth="1"/>
    <col min="7" max="9" width="12.6640625" customWidth="1"/>
  </cols>
  <sheetData>
    <row r="1" spans="2:27">
      <c r="E1" s="3"/>
      <c r="F1" s="3"/>
      <c r="G1" s="3" t="s">
        <v>90</v>
      </c>
      <c r="H1" s="3"/>
      <c r="I1" s="3"/>
    </row>
    <row r="2" spans="2:27">
      <c r="E2" s="3"/>
      <c r="F2" s="3"/>
      <c r="G2" s="3" t="s">
        <v>89</v>
      </c>
      <c r="H2" s="3"/>
      <c r="I2" s="3"/>
    </row>
    <row r="3" spans="2:27">
      <c r="E3" s="3"/>
      <c r="F3" s="3"/>
      <c r="G3" s="3"/>
      <c r="H3" s="3"/>
      <c r="I3" s="3"/>
    </row>
    <row r="4" spans="2:27">
      <c r="E4" s="3" t="s">
        <v>547</v>
      </c>
      <c r="F4" s="3" t="s">
        <v>548</v>
      </c>
      <c r="G4" s="3" t="s">
        <v>88</v>
      </c>
      <c r="H4" s="3" t="s">
        <v>91</v>
      </c>
      <c r="I4" s="3"/>
      <c r="J4" t="s">
        <v>39</v>
      </c>
      <c r="K4" t="s">
        <v>44</v>
      </c>
      <c r="M4" t="s">
        <v>41</v>
      </c>
      <c r="N4" t="s">
        <v>54</v>
      </c>
      <c r="O4" t="s">
        <v>46</v>
      </c>
      <c r="P4" t="s">
        <v>50</v>
      </c>
      <c r="Q4" t="s">
        <v>53</v>
      </c>
      <c r="R4" t="s">
        <v>52</v>
      </c>
      <c r="S4" t="s">
        <v>48</v>
      </c>
      <c r="T4" t="s">
        <v>198</v>
      </c>
      <c r="U4" t="s">
        <v>206</v>
      </c>
      <c r="V4" t="s">
        <v>55</v>
      </c>
      <c r="W4" t="s">
        <v>203</v>
      </c>
      <c r="X4" t="s">
        <v>196</v>
      </c>
      <c r="Y4" t="s">
        <v>57</v>
      </c>
      <c r="Z4" t="s">
        <v>200</v>
      </c>
    </row>
    <row r="5" spans="2:27">
      <c r="B5">
        <v>1</v>
      </c>
      <c r="C5" t="s">
        <v>109</v>
      </c>
      <c r="D5" t="s">
        <v>510</v>
      </c>
      <c r="E5" s="3">
        <v>0.38</v>
      </c>
      <c r="F5" s="21">
        <f>AVERAGE(J5:AA5)</f>
        <v>1.674705882352941</v>
      </c>
      <c r="G5" s="19">
        <f>1/F5</f>
        <v>0.59711977520196702</v>
      </c>
      <c r="H5" s="19">
        <f t="shared" ref="H5:H30" si="0">G5/SUM($G$5:$G$38)</f>
        <v>0.51192743893108172</v>
      </c>
      <c r="I5" s="19"/>
      <c r="J5" s="76">
        <v>1.5</v>
      </c>
      <c r="K5" s="76">
        <v>1.55</v>
      </c>
      <c r="L5" s="76">
        <v>1.5</v>
      </c>
      <c r="M5" s="76">
        <v>1.55</v>
      </c>
      <c r="N5" s="76">
        <v>1.5</v>
      </c>
      <c r="O5" s="76">
        <v>1.71</v>
      </c>
      <c r="P5" s="76">
        <v>1.57</v>
      </c>
      <c r="Q5" s="76">
        <v>3.5</v>
      </c>
      <c r="R5" s="76">
        <v>1.63</v>
      </c>
      <c r="S5" s="76">
        <v>1.5</v>
      </c>
      <c r="T5" s="76">
        <v>1.5</v>
      </c>
      <c r="U5" s="76">
        <v>1.66</v>
      </c>
      <c r="V5" s="76">
        <v>1.65</v>
      </c>
      <c r="W5" s="76">
        <v>1.57</v>
      </c>
      <c r="X5" s="76">
        <v>1.44</v>
      </c>
      <c r="Y5" s="76">
        <v>1.57</v>
      </c>
      <c r="Z5" s="76">
        <v>1.57</v>
      </c>
      <c r="AA5" s="76"/>
    </row>
    <row r="6" spans="2:27">
      <c r="B6">
        <v>2</v>
      </c>
      <c r="C6" t="s">
        <v>96</v>
      </c>
      <c r="D6" t="s">
        <v>520</v>
      </c>
      <c r="E6" s="3">
        <v>0.24</v>
      </c>
      <c r="F6" s="21">
        <f>AVERAGE(J6:Z6)</f>
        <v>9.0588235294117645</v>
      </c>
      <c r="G6" s="19">
        <f>1/F6</f>
        <v>0.1103896103896104</v>
      </c>
      <c r="H6" s="19">
        <f t="shared" si="0"/>
        <v>9.464009211927206E-2</v>
      </c>
      <c r="I6" s="3"/>
      <c r="J6">
        <v>5</v>
      </c>
      <c r="K6">
        <v>8</v>
      </c>
      <c r="L6">
        <v>8</v>
      </c>
      <c r="M6">
        <v>6</v>
      </c>
      <c r="N6">
        <v>8</v>
      </c>
      <c r="O6">
        <v>19</v>
      </c>
      <c r="P6">
        <v>6</v>
      </c>
      <c r="Q6">
        <v>15</v>
      </c>
      <c r="R6">
        <v>8</v>
      </c>
      <c r="S6">
        <v>8</v>
      </c>
      <c r="T6">
        <v>6</v>
      </c>
      <c r="U6">
        <v>10</v>
      </c>
      <c r="V6">
        <v>17</v>
      </c>
      <c r="W6">
        <v>7</v>
      </c>
      <c r="X6">
        <v>8</v>
      </c>
      <c r="Y6">
        <v>6</v>
      </c>
      <c r="Z6">
        <v>9</v>
      </c>
    </row>
    <row r="7" spans="2:27">
      <c r="B7">
        <v>3</v>
      </c>
      <c r="C7" t="s">
        <v>550</v>
      </c>
      <c r="D7" t="s">
        <v>521</v>
      </c>
      <c r="E7" s="3">
        <v>0.08</v>
      </c>
      <c r="F7" s="21">
        <f>AVERAGE(J7:Z7)</f>
        <v>10.058823529411764</v>
      </c>
      <c r="G7" s="19">
        <f t="shared" ref="G7:G30" si="1">1/F7</f>
        <v>9.9415204678362581E-2</v>
      </c>
      <c r="H7" s="19">
        <f t="shared" si="0"/>
        <v>8.5231427990455549E-2</v>
      </c>
      <c r="I7" s="3"/>
      <c r="J7">
        <v>6</v>
      </c>
      <c r="K7">
        <v>11</v>
      </c>
      <c r="L7">
        <v>11</v>
      </c>
      <c r="M7">
        <v>8</v>
      </c>
      <c r="N7">
        <v>11</v>
      </c>
      <c r="O7">
        <v>8</v>
      </c>
      <c r="P7" s="76">
        <v>8.5</v>
      </c>
      <c r="Q7">
        <v>21</v>
      </c>
      <c r="R7">
        <v>13</v>
      </c>
      <c r="S7">
        <v>10</v>
      </c>
      <c r="T7">
        <v>6</v>
      </c>
      <c r="U7">
        <v>14</v>
      </c>
      <c r="V7">
        <v>8</v>
      </c>
      <c r="W7">
        <v>9</v>
      </c>
      <c r="X7">
        <v>7</v>
      </c>
      <c r="Y7" s="76">
        <v>8.5</v>
      </c>
      <c r="Z7">
        <v>11</v>
      </c>
    </row>
    <row r="8" spans="2:27">
      <c r="B8">
        <v>4</v>
      </c>
      <c r="C8" t="s">
        <v>111</v>
      </c>
      <c r="D8" t="s">
        <v>524</v>
      </c>
      <c r="E8" s="3">
        <v>0.06</v>
      </c>
      <c r="F8" s="21">
        <f>AVERAGE(J8:Z8)</f>
        <v>11.588235294117647</v>
      </c>
      <c r="G8" s="19">
        <f t="shared" si="1"/>
        <v>8.6294416243654831E-2</v>
      </c>
      <c r="H8" s="19">
        <f t="shared" si="0"/>
        <v>7.3982610083085779E-2</v>
      </c>
      <c r="I8" s="3"/>
      <c r="J8">
        <v>11</v>
      </c>
      <c r="K8">
        <v>13</v>
      </c>
      <c r="L8">
        <v>13</v>
      </c>
      <c r="M8">
        <v>13</v>
      </c>
      <c r="N8">
        <v>15</v>
      </c>
      <c r="O8">
        <v>7</v>
      </c>
      <c r="P8">
        <v>10</v>
      </c>
      <c r="Q8">
        <v>17</v>
      </c>
      <c r="R8">
        <v>14</v>
      </c>
      <c r="S8">
        <v>15</v>
      </c>
      <c r="T8">
        <v>10</v>
      </c>
      <c r="U8">
        <v>14</v>
      </c>
      <c r="V8">
        <v>5</v>
      </c>
      <c r="W8">
        <v>11</v>
      </c>
      <c r="X8">
        <v>8</v>
      </c>
      <c r="Y8">
        <v>10</v>
      </c>
      <c r="Z8">
        <v>11</v>
      </c>
    </row>
    <row r="9" spans="2:27">
      <c r="B9">
        <v>5</v>
      </c>
      <c r="C9" t="s">
        <v>98</v>
      </c>
      <c r="D9" t="s">
        <v>525</v>
      </c>
      <c r="E9" s="3">
        <v>0.03</v>
      </c>
      <c r="F9" s="21">
        <f>AVERAGE(J9:Z9)</f>
        <v>15.941176470588236</v>
      </c>
      <c r="G9" s="19">
        <f t="shared" si="1"/>
        <v>6.273062730627306E-2</v>
      </c>
      <c r="H9" s="19">
        <f t="shared" si="0"/>
        <v>5.3780716554863085E-2</v>
      </c>
      <c r="I9" s="3"/>
      <c r="J9">
        <v>15</v>
      </c>
      <c r="K9">
        <v>15</v>
      </c>
      <c r="L9">
        <v>15</v>
      </c>
      <c r="M9">
        <v>15</v>
      </c>
      <c r="N9">
        <v>21</v>
      </c>
      <c r="O9">
        <v>12</v>
      </c>
      <c r="P9">
        <v>19</v>
      </c>
      <c r="Q9">
        <v>5</v>
      </c>
      <c r="R9">
        <v>17</v>
      </c>
      <c r="S9">
        <v>21</v>
      </c>
      <c r="T9">
        <v>17</v>
      </c>
      <c r="U9">
        <v>19</v>
      </c>
      <c r="V9">
        <v>11</v>
      </c>
      <c r="W9">
        <v>15</v>
      </c>
      <c r="X9">
        <v>14</v>
      </c>
      <c r="Y9">
        <v>19</v>
      </c>
      <c r="Z9">
        <v>21</v>
      </c>
    </row>
    <row r="10" spans="2:27">
      <c r="B10">
        <v>6</v>
      </c>
      <c r="C10" t="s">
        <v>106</v>
      </c>
      <c r="D10" t="s">
        <v>526</v>
      </c>
      <c r="E10" s="3">
        <v>0.02</v>
      </c>
      <c r="F10" s="21">
        <f>AVERAGE(J10:Z10)</f>
        <v>27.352941176470587</v>
      </c>
      <c r="G10" s="19">
        <f t="shared" si="1"/>
        <v>3.6559139784946237E-2</v>
      </c>
      <c r="H10" s="19">
        <f t="shared" si="0"/>
        <v>3.1343170293264298E-2</v>
      </c>
      <c r="I10" s="3"/>
      <c r="J10">
        <v>34</v>
      </c>
      <c r="K10">
        <v>21</v>
      </c>
      <c r="L10">
        <v>21</v>
      </c>
      <c r="M10">
        <v>20</v>
      </c>
      <c r="N10">
        <v>26</v>
      </c>
      <c r="O10">
        <v>26</v>
      </c>
      <c r="P10">
        <v>17</v>
      </c>
      <c r="Q10">
        <v>101</v>
      </c>
      <c r="R10">
        <v>25</v>
      </c>
      <c r="S10">
        <v>9</v>
      </c>
      <c r="T10">
        <v>21</v>
      </c>
      <c r="U10">
        <v>40</v>
      </c>
      <c r="V10">
        <v>26</v>
      </c>
      <c r="W10">
        <v>26</v>
      </c>
      <c r="X10">
        <v>14</v>
      </c>
      <c r="Y10">
        <v>17</v>
      </c>
      <c r="Z10">
        <v>21</v>
      </c>
    </row>
    <row r="11" spans="2:27">
      <c r="B11">
        <v>7</v>
      </c>
      <c r="C11" t="s">
        <v>217</v>
      </c>
      <c r="D11" t="s">
        <v>527</v>
      </c>
      <c r="E11" s="3">
        <v>0.02</v>
      </c>
      <c r="F11" s="21">
        <f>AVERAGE(J11:Z11)</f>
        <v>33.470588235294116</v>
      </c>
      <c r="G11" s="19">
        <f t="shared" si="1"/>
        <v>2.9876977152899827E-2</v>
      </c>
      <c r="H11" s="19">
        <f t="shared" si="0"/>
        <v>2.5614365881138662E-2</v>
      </c>
      <c r="I11" s="3"/>
      <c r="J11">
        <v>34</v>
      </c>
      <c r="K11">
        <v>51</v>
      </c>
      <c r="L11">
        <v>51</v>
      </c>
      <c r="M11">
        <v>20</v>
      </c>
      <c r="N11">
        <v>41</v>
      </c>
      <c r="O11">
        <v>23</v>
      </c>
      <c r="P11">
        <v>34</v>
      </c>
      <c r="Q11">
        <v>9</v>
      </c>
      <c r="R11">
        <v>33</v>
      </c>
      <c r="S11">
        <v>34</v>
      </c>
      <c r="T11">
        <v>34</v>
      </c>
      <c r="U11">
        <v>48</v>
      </c>
      <c r="V11">
        <v>26</v>
      </c>
      <c r="W11">
        <v>21</v>
      </c>
      <c r="X11">
        <v>25</v>
      </c>
      <c r="Y11">
        <v>34</v>
      </c>
      <c r="Z11">
        <v>51</v>
      </c>
    </row>
    <row r="12" spans="2:27">
      <c r="B12">
        <v>8</v>
      </c>
      <c r="C12" t="s">
        <v>425</v>
      </c>
      <c r="D12" t="s">
        <v>528</v>
      </c>
      <c r="E12" s="3">
        <v>0.02</v>
      </c>
      <c r="F12" s="21">
        <f>AVERAGE(J12:Z12)</f>
        <v>42.470588235294116</v>
      </c>
      <c r="G12" s="19">
        <f t="shared" si="1"/>
        <v>2.3545706371191136E-2</v>
      </c>
      <c r="H12" s="19">
        <f t="shared" si="0"/>
        <v>2.0186390839844734E-2</v>
      </c>
      <c r="I12" s="3"/>
      <c r="J12">
        <v>41</v>
      </c>
      <c r="K12">
        <v>51</v>
      </c>
      <c r="L12">
        <v>51</v>
      </c>
      <c r="M12">
        <v>45</v>
      </c>
      <c r="N12">
        <v>67</v>
      </c>
      <c r="O12">
        <v>26</v>
      </c>
      <c r="P12">
        <v>51</v>
      </c>
      <c r="Q12">
        <v>8</v>
      </c>
      <c r="R12">
        <v>50</v>
      </c>
      <c r="S12">
        <v>51</v>
      </c>
      <c r="T12">
        <v>34</v>
      </c>
      <c r="U12">
        <v>60</v>
      </c>
      <c r="V12">
        <v>19</v>
      </c>
      <c r="W12">
        <v>41</v>
      </c>
      <c r="X12">
        <v>25</v>
      </c>
      <c r="Y12">
        <v>51</v>
      </c>
      <c r="Z12">
        <v>51</v>
      </c>
    </row>
    <row r="13" spans="2:27">
      <c r="B13">
        <v>9</v>
      </c>
      <c r="C13" t="s">
        <v>551</v>
      </c>
      <c r="D13" t="s">
        <v>529</v>
      </c>
      <c r="E13" s="3">
        <v>0.02</v>
      </c>
      <c r="F13" s="21">
        <f>AVERAGE(J13:Z13)</f>
        <v>49.764705882352942</v>
      </c>
      <c r="G13" s="19">
        <f t="shared" si="1"/>
        <v>2.0094562647754138E-2</v>
      </c>
      <c r="H13" s="19">
        <f t="shared" si="0"/>
        <v>1.7227629061900587E-2</v>
      </c>
      <c r="I13" s="3"/>
      <c r="J13">
        <v>51</v>
      </c>
      <c r="K13">
        <v>51</v>
      </c>
      <c r="L13">
        <v>51</v>
      </c>
      <c r="M13">
        <v>35</v>
      </c>
      <c r="N13">
        <v>51</v>
      </c>
      <c r="O13">
        <v>19</v>
      </c>
      <c r="P13">
        <v>81</v>
      </c>
      <c r="Q13">
        <v>26</v>
      </c>
      <c r="R13">
        <v>40</v>
      </c>
      <c r="S13">
        <v>67</v>
      </c>
      <c r="T13">
        <v>51</v>
      </c>
      <c r="U13">
        <v>80</v>
      </c>
      <c r="V13">
        <v>19</v>
      </c>
      <c r="W13">
        <v>67</v>
      </c>
      <c r="X13">
        <v>25</v>
      </c>
      <c r="Y13">
        <v>81</v>
      </c>
      <c r="Z13">
        <v>51</v>
      </c>
    </row>
    <row r="14" spans="2:27">
      <c r="B14">
        <v>10</v>
      </c>
      <c r="C14" t="s">
        <v>104</v>
      </c>
      <c r="D14" t="s">
        <v>530</v>
      </c>
      <c r="E14" s="3">
        <v>0.02</v>
      </c>
      <c r="F14" s="21">
        <f>AVERAGE(J14:Z14)</f>
        <v>59.764705882352942</v>
      </c>
      <c r="G14" s="19">
        <f t="shared" si="1"/>
        <v>1.6732283464566927E-2</v>
      </c>
      <c r="H14" s="19">
        <f t="shared" si="0"/>
        <v>1.4345053333039266E-2</v>
      </c>
      <c r="I14" s="3"/>
      <c r="J14">
        <v>67</v>
      </c>
      <c r="K14">
        <v>51</v>
      </c>
      <c r="L14">
        <v>51</v>
      </c>
      <c r="M14">
        <v>60</v>
      </c>
      <c r="N14">
        <v>67</v>
      </c>
      <c r="O14">
        <v>34</v>
      </c>
      <c r="P14">
        <v>101</v>
      </c>
      <c r="Q14">
        <v>5</v>
      </c>
      <c r="R14">
        <v>75</v>
      </c>
      <c r="S14">
        <v>67</v>
      </c>
      <c r="T14">
        <v>51</v>
      </c>
      <c r="U14">
        <v>95</v>
      </c>
      <c r="V14">
        <v>34</v>
      </c>
      <c r="W14">
        <v>81</v>
      </c>
      <c r="X14">
        <v>25</v>
      </c>
      <c r="Y14">
        <v>101</v>
      </c>
      <c r="Z14">
        <v>51</v>
      </c>
    </row>
    <row r="15" spans="2:27">
      <c r="B15">
        <v>11</v>
      </c>
      <c r="C15" t="s">
        <v>100</v>
      </c>
      <c r="D15" t="s">
        <v>531</v>
      </c>
      <c r="E15" s="3">
        <v>0.01</v>
      </c>
      <c r="F15" s="21">
        <f>AVERAGE(J15:Z15)</f>
        <v>95</v>
      </c>
      <c r="G15" s="19">
        <f t="shared" si="1"/>
        <v>1.0526315789473684E-2</v>
      </c>
      <c r="H15" s="19">
        <f t="shared" si="0"/>
        <v>9.0245041401658798E-3</v>
      </c>
      <c r="I15" s="3"/>
      <c r="J15">
        <v>151</v>
      </c>
      <c r="K15">
        <v>151</v>
      </c>
      <c r="L15">
        <v>151</v>
      </c>
      <c r="M15">
        <v>100</v>
      </c>
      <c r="N15">
        <v>101</v>
      </c>
      <c r="O15">
        <v>101</v>
      </c>
      <c r="P15">
        <v>34</v>
      </c>
      <c r="Q15">
        <v>101</v>
      </c>
      <c r="R15">
        <v>100</v>
      </c>
      <c r="S15">
        <v>51</v>
      </c>
      <c r="T15">
        <v>81</v>
      </c>
      <c r="U15">
        <v>190</v>
      </c>
      <c r="V15">
        <v>126</v>
      </c>
      <c r="W15">
        <v>67</v>
      </c>
      <c r="X15">
        <v>25</v>
      </c>
      <c r="Y15">
        <v>34</v>
      </c>
      <c r="Z15">
        <v>51</v>
      </c>
    </row>
    <row r="16" spans="2:27">
      <c r="B16">
        <v>12</v>
      </c>
      <c r="C16" t="s">
        <v>93</v>
      </c>
      <c r="D16" t="s">
        <v>532</v>
      </c>
      <c r="E16" s="3">
        <v>0.01</v>
      </c>
      <c r="F16" s="21">
        <f>AVERAGE(J16:Z16)</f>
        <v>95.235294117647058</v>
      </c>
      <c r="G16" s="19">
        <f t="shared" si="1"/>
        <v>1.0500308832612723E-2</v>
      </c>
      <c r="H16" s="19">
        <f t="shared" si="0"/>
        <v>9.0022076506287192E-3</v>
      </c>
      <c r="I16" s="3"/>
      <c r="J16">
        <v>151</v>
      </c>
      <c r="K16">
        <v>101</v>
      </c>
      <c r="L16">
        <v>101</v>
      </c>
      <c r="M16">
        <v>100</v>
      </c>
      <c r="N16">
        <v>101</v>
      </c>
      <c r="O16">
        <v>126</v>
      </c>
      <c r="P16">
        <v>51</v>
      </c>
      <c r="Q16">
        <v>41</v>
      </c>
      <c r="R16">
        <v>110</v>
      </c>
      <c r="S16">
        <v>101</v>
      </c>
      <c r="T16">
        <v>101</v>
      </c>
      <c r="U16">
        <v>190</v>
      </c>
      <c r="V16">
        <v>151</v>
      </c>
      <c r="W16">
        <v>67</v>
      </c>
      <c r="X16">
        <v>25</v>
      </c>
      <c r="Y16">
        <v>51</v>
      </c>
      <c r="Z16">
        <v>51</v>
      </c>
    </row>
    <row r="17" spans="2:26">
      <c r="B17">
        <v>13</v>
      </c>
      <c r="C17" t="s">
        <v>99</v>
      </c>
      <c r="D17" t="s">
        <v>533</v>
      </c>
      <c r="E17" s="3">
        <v>0.01</v>
      </c>
      <c r="F17" s="21">
        <f>AVERAGE(J17:Z17)</f>
        <v>132.23529411764707</v>
      </c>
      <c r="G17" s="19">
        <f t="shared" si="1"/>
        <v>7.5622775800711734E-3</v>
      </c>
      <c r="H17" s="19">
        <f t="shared" si="0"/>
        <v>6.4833515063914124E-3</v>
      </c>
      <c r="I17" s="3"/>
      <c r="J17">
        <v>151</v>
      </c>
      <c r="K17">
        <v>81</v>
      </c>
      <c r="L17">
        <v>81</v>
      </c>
      <c r="M17">
        <v>100</v>
      </c>
      <c r="N17">
        <v>251</v>
      </c>
      <c r="O17">
        <v>251</v>
      </c>
      <c r="P17">
        <v>81</v>
      </c>
      <c r="Q17">
        <v>151</v>
      </c>
      <c r="R17">
        <v>110</v>
      </c>
      <c r="S17">
        <v>101</v>
      </c>
      <c r="T17">
        <v>151</v>
      </c>
      <c r="U17">
        <v>180</v>
      </c>
      <c r="V17">
        <v>301</v>
      </c>
      <c r="W17">
        <v>101</v>
      </c>
      <c r="X17">
        <v>25</v>
      </c>
      <c r="Y17">
        <v>81</v>
      </c>
      <c r="Z17">
        <v>51</v>
      </c>
    </row>
    <row r="18" spans="2:26">
      <c r="B18">
        <v>14</v>
      </c>
      <c r="C18" t="s">
        <v>114</v>
      </c>
      <c r="D18" t="s">
        <v>534</v>
      </c>
      <c r="E18" s="3">
        <v>0.01</v>
      </c>
      <c r="F18" s="21">
        <f>AVERAGE(J18:Z18)</f>
        <v>139</v>
      </c>
      <c r="G18" s="19">
        <f t="shared" si="1"/>
        <v>7.1942446043165471E-3</v>
      </c>
      <c r="H18" s="19">
        <f t="shared" si="0"/>
        <v>6.167826570616969E-3</v>
      </c>
      <c r="I18" s="3"/>
      <c r="J18">
        <v>251</v>
      </c>
      <c r="K18">
        <v>151</v>
      </c>
      <c r="L18">
        <v>151</v>
      </c>
      <c r="M18">
        <v>125</v>
      </c>
      <c r="N18">
        <v>101</v>
      </c>
      <c r="O18">
        <v>126</v>
      </c>
      <c r="P18">
        <v>101</v>
      </c>
      <c r="Q18">
        <v>81</v>
      </c>
      <c r="R18">
        <v>180</v>
      </c>
      <c r="S18">
        <v>101</v>
      </c>
      <c r="T18">
        <v>151</v>
      </c>
      <c r="U18">
        <v>290</v>
      </c>
      <c r="V18">
        <v>151</v>
      </c>
      <c r="W18">
        <v>151</v>
      </c>
      <c r="X18">
        <v>50</v>
      </c>
      <c r="Y18">
        <v>101</v>
      </c>
      <c r="Z18">
        <v>101</v>
      </c>
    </row>
    <row r="19" spans="2:26">
      <c r="B19">
        <v>15</v>
      </c>
      <c r="C19" t="s">
        <v>552</v>
      </c>
      <c r="D19" t="s">
        <v>535</v>
      </c>
      <c r="E19" s="3">
        <v>0.01</v>
      </c>
      <c r="F19" s="21">
        <f>AVERAGE(J19:Z19)</f>
        <v>182.52941176470588</v>
      </c>
      <c r="G19" s="19">
        <f t="shared" si="1"/>
        <v>5.4785691266516275E-3</v>
      </c>
      <c r="H19" s="19">
        <f t="shared" si="0"/>
        <v>4.6969301277369957E-3</v>
      </c>
      <c r="I19" s="3"/>
      <c r="J19">
        <v>501</v>
      </c>
      <c r="K19">
        <v>151</v>
      </c>
      <c r="L19">
        <v>151</v>
      </c>
      <c r="M19">
        <v>150</v>
      </c>
      <c r="N19">
        <v>251</v>
      </c>
      <c r="O19">
        <v>151</v>
      </c>
      <c r="P19">
        <v>126</v>
      </c>
      <c r="Q19">
        <v>81</v>
      </c>
      <c r="R19">
        <v>200</v>
      </c>
      <c r="S19">
        <v>101</v>
      </c>
      <c r="T19">
        <v>81</v>
      </c>
      <c r="U19">
        <v>430</v>
      </c>
      <c r="V19">
        <v>201</v>
      </c>
      <c r="W19">
        <v>201</v>
      </c>
      <c r="X19">
        <v>100</v>
      </c>
      <c r="Y19">
        <v>126</v>
      </c>
      <c r="Z19">
        <v>101</v>
      </c>
    </row>
    <row r="20" spans="2:26">
      <c r="B20">
        <v>16</v>
      </c>
      <c r="C20" t="s">
        <v>97</v>
      </c>
      <c r="D20" t="s">
        <v>536</v>
      </c>
      <c r="E20" s="3">
        <v>0.01</v>
      </c>
      <c r="F20" s="21">
        <f>AVERAGE(J20:Z20)</f>
        <v>184.29411764705881</v>
      </c>
      <c r="G20" s="19">
        <f t="shared" si="1"/>
        <v>5.4261091605489952E-3</v>
      </c>
      <c r="H20" s="19">
        <f t="shared" si="0"/>
        <v>4.6519547355148095E-3</v>
      </c>
      <c r="I20" s="3"/>
      <c r="J20">
        <v>501</v>
      </c>
      <c r="K20">
        <v>151</v>
      </c>
      <c r="L20">
        <v>151</v>
      </c>
      <c r="M20">
        <v>150</v>
      </c>
      <c r="N20">
        <v>151</v>
      </c>
      <c r="O20">
        <v>151</v>
      </c>
      <c r="P20">
        <v>126</v>
      </c>
      <c r="Q20">
        <v>81</v>
      </c>
      <c r="R20">
        <v>180</v>
      </c>
      <c r="S20">
        <v>201</v>
      </c>
      <c r="T20">
        <v>201</v>
      </c>
      <c r="U20">
        <v>460</v>
      </c>
      <c r="V20">
        <v>201</v>
      </c>
      <c r="W20">
        <v>151</v>
      </c>
      <c r="X20">
        <v>50</v>
      </c>
      <c r="Y20">
        <v>126</v>
      </c>
      <c r="Z20">
        <v>101</v>
      </c>
    </row>
    <row r="21" spans="2:26">
      <c r="B21">
        <v>17</v>
      </c>
      <c r="C21" t="s">
        <v>426</v>
      </c>
      <c r="D21" t="s">
        <v>537</v>
      </c>
      <c r="E21" s="3">
        <v>0.01</v>
      </c>
      <c r="F21" s="21">
        <f>AVERAGE(J21:Z21)</f>
        <v>206.11764705882354</v>
      </c>
      <c r="G21" s="19">
        <f t="shared" si="1"/>
        <v>4.8515981735159815E-3</v>
      </c>
      <c r="H21" s="19">
        <f t="shared" si="0"/>
        <v>4.1594104413150389E-3</v>
      </c>
      <c r="I21" s="3"/>
      <c r="J21">
        <v>501</v>
      </c>
      <c r="K21">
        <v>151</v>
      </c>
      <c r="L21">
        <v>151</v>
      </c>
      <c r="M21">
        <v>150</v>
      </c>
      <c r="N21">
        <v>101</v>
      </c>
      <c r="O21">
        <v>81</v>
      </c>
      <c r="P21">
        <v>201</v>
      </c>
      <c r="Q21">
        <v>17</v>
      </c>
      <c r="R21">
        <v>250</v>
      </c>
      <c r="S21">
        <v>151</v>
      </c>
      <c r="T21">
        <v>201</v>
      </c>
      <c r="U21">
        <v>820</v>
      </c>
      <c r="V21">
        <v>126</v>
      </c>
      <c r="W21">
        <v>201</v>
      </c>
      <c r="X21">
        <v>100</v>
      </c>
      <c r="Y21">
        <v>201</v>
      </c>
      <c r="Z21">
        <v>101</v>
      </c>
    </row>
    <row r="22" spans="2:26">
      <c r="B22">
        <v>18</v>
      </c>
      <c r="C22" t="s">
        <v>219</v>
      </c>
      <c r="D22" t="s">
        <v>538</v>
      </c>
      <c r="E22" s="3">
        <v>0.01</v>
      </c>
      <c r="F22" s="21">
        <f>AVERAGE(J22:Z22)</f>
        <v>205.76470588235293</v>
      </c>
      <c r="G22" s="19">
        <f t="shared" si="1"/>
        <v>4.8599199542595775E-3</v>
      </c>
      <c r="H22" s="19">
        <f t="shared" si="0"/>
        <v>4.1665449360685815E-3</v>
      </c>
      <c r="I22" s="3"/>
      <c r="J22">
        <v>501</v>
      </c>
      <c r="K22">
        <v>151</v>
      </c>
      <c r="L22">
        <v>151</v>
      </c>
      <c r="M22">
        <v>150</v>
      </c>
      <c r="N22">
        <v>151</v>
      </c>
      <c r="O22">
        <v>126</v>
      </c>
      <c r="P22">
        <v>201</v>
      </c>
      <c r="Q22">
        <v>41</v>
      </c>
      <c r="R22">
        <v>220</v>
      </c>
      <c r="S22">
        <v>101</v>
      </c>
      <c r="T22">
        <v>201</v>
      </c>
      <c r="U22">
        <v>750</v>
      </c>
      <c r="V22">
        <v>151</v>
      </c>
      <c r="W22">
        <v>251</v>
      </c>
      <c r="X22">
        <v>50</v>
      </c>
      <c r="Y22">
        <v>201</v>
      </c>
      <c r="Z22">
        <v>101</v>
      </c>
    </row>
    <row r="23" spans="2:26">
      <c r="B23">
        <v>19</v>
      </c>
      <c r="C23" t="s">
        <v>110</v>
      </c>
      <c r="D23" t="s">
        <v>539</v>
      </c>
      <c r="E23" s="3">
        <v>0.01</v>
      </c>
      <c r="F23" s="21">
        <f>AVERAGE(J23:Z23)</f>
        <v>259.58823529411762</v>
      </c>
      <c r="G23" s="19">
        <f t="shared" si="1"/>
        <v>3.8522547020167688E-3</v>
      </c>
      <c r="H23" s="19">
        <f t="shared" si="0"/>
        <v>3.3026454081957618E-3</v>
      </c>
      <c r="I23" s="3"/>
      <c r="J23">
        <v>751</v>
      </c>
      <c r="K23">
        <v>151</v>
      </c>
      <c r="L23">
        <v>151</v>
      </c>
      <c r="M23">
        <v>200</v>
      </c>
      <c r="N23">
        <v>251</v>
      </c>
      <c r="O23">
        <v>151</v>
      </c>
      <c r="P23">
        <v>201</v>
      </c>
      <c r="Q23">
        <v>151</v>
      </c>
      <c r="R23">
        <v>250</v>
      </c>
      <c r="S23">
        <v>101</v>
      </c>
      <c r="T23">
        <v>301</v>
      </c>
      <c r="U23">
        <v>1000</v>
      </c>
      <c r="V23">
        <v>201</v>
      </c>
      <c r="W23">
        <v>201</v>
      </c>
      <c r="X23">
        <v>50</v>
      </c>
      <c r="Y23">
        <v>201</v>
      </c>
      <c r="Z23">
        <v>101</v>
      </c>
    </row>
    <row r="24" spans="2:26">
      <c r="B24">
        <v>20</v>
      </c>
      <c r="C24" t="s">
        <v>116</v>
      </c>
      <c r="D24" t="s">
        <v>540</v>
      </c>
      <c r="E24" s="3">
        <v>0.01</v>
      </c>
      <c r="F24" s="21">
        <f>AVERAGE(J24:Z24)</f>
        <v>234.05882352941177</v>
      </c>
      <c r="G24" s="19">
        <f t="shared" si="1"/>
        <v>4.2724302588590096E-3</v>
      </c>
      <c r="H24" s="19">
        <f t="shared" si="0"/>
        <v>3.662873633166096E-3</v>
      </c>
      <c r="I24" s="3"/>
      <c r="J24">
        <v>501</v>
      </c>
      <c r="K24">
        <v>251</v>
      </c>
      <c r="L24">
        <v>251</v>
      </c>
      <c r="M24">
        <v>200</v>
      </c>
      <c r="N24">
        <v>251</v>
      </c>
      <c r="O24">
        <v>151</v>
      </c>
      <c r="P24">
        <v>101</v>
      </c>
      <c r="Q24">
        <v>67</v>
      </c>
      <c r="R24">
        <v>350</v>
      </c>
      <c r="S24">
        <v>151</v>
      </c>
      <c r="T24">
        <v>201</v>
      </c>
      <c r="U24">
        <v>800</v>
      </c>
      <c r="V24">
        <v>201</v>
      </c>
      <c r="W24">
        <v>251</v>
      </c>
      <c r="X24">
        <v>50</v>
      </c>
      <c r="Y24">
        <v>101</v>
      </c>
      <c r="Z24">
        <v>101</v>
      </c>
    </row>
    <row r="25" spans="2:26">
      <c r="B25">
        <v>21</v>
      </c>
      <c r="C25" t="s">
        <v>113</v>
      </c>
      <c r="D25" t="s">
        <v>541</v>
      </c>
      <c r="E25" s="20">
        <f t="shared" ref="E25:E30" si="2">1/J25</f>
        <v>1.3315579227696406E-3</v>
      </c>
      <c r="F25" s="21">
        <f>AVERAGE(J25:Z25)</f>
        <v>277.23529411764707</v>
      </c>
      <c r="G25" s="19">
        <f t="shared" si="1"/>
        <v>3.6070443454275405E-3</v>
      </c>
      <c r="H25" s="19">
        <f t="shared" si="0"/>
        <v>3.0924197297619127E-3</v>
      </c>
      <c r="I25" s="20"/>
      <c r="J25">
        <v>751</v>
      </c>
      <c r="K25">
        <v>151</v>
      </c>
      <c r="L25">
        <v>151</v>
      </c>
      <c r="M25">
        <v>200</v>
      </c>
      <c r="N25">
        <v>251</v>
      </c>
      <c r="O25">
        <v>251</v>
      </c>
      <c r="P25">
        <v>201</v>
      </c>
      <c r="Q25">
        <v>101</v>
      </c>
      <c r="R25">
        <v>300</v>
      </c>
      <c r="S25">
        <v>251</v>
      </c>
      <c r="T25">
        <v>301</v>
      </c>
      <c r="U25">
        <v>1000</v>
      </c>
      <c r="V25">
        <v>201</v>
      </c>
      <c r="W25">
        <v>201</v>
      </c>
      <c r="X25">
        <v>100</v>
      </c>
      <c r="Y25">
        <v>201</v>
      </c>
      <c r="Z25">
        <v>101</v>
      </c>
    </row>
    <row r="26" spans="2:26">
      <c r="B26">
        <v>22</v>
      </c>
      <c r="C26" t="s">
        <v>220</v>
      </c>
      <c r="D26" t="s">
        <v>542</v>
      </c>
      <c r="E26" s="20">
        <f t="shared" si="2"/>
        <v>1.3315579227696406E-3</v>
      </c>
      <c r="F26" s="21">
        <f>AVERAGE(J26:Z26)</f>
        <v>280.1764705882353</v>
      </c>
      <c r="G26" s="19">
        <f t="shared" si="1"/>
        <v>3.5691790888095739E-3</v>
      </c>
      <c r="H26" s="19">
        <f t="shared" si="0"/>
        <v>3.0599567890757708E-3</v>
      </c>
      <c r="I26" s="20"/>
      <c r="J26">
        <v>751</v>
      </c>
      <c r="K26">
        <v>201</v>
      </c>
      <c r="L26">
        <v>201</v>
      </c>
      <c r="M26">
        <v>200</v>
      </c>
      <c r="N26">
        <v>251</v>
      </c>
      <c r="O26">
        <v>251</v>
      </c>
      <c r="P26">
        <v>201</v>
      </c>
      <c r="Q26">
        <v>201</v>
      </c>
      <c r="R26">
        <v>300</v>
      </c>
      <c r="S26">
        <v>151</v>
      </c>
      <c r="T26">
        <v>301</v>
      </c>
      <c r="U26">
        <v>700</v>
      </c>
      <c r="V26">
        <v>301</v>
      </c>
      <c r="W26">
        <v>201</v>
      </c>
      <c r="X26">
        <v>250</v>
      </c>
      <c r="Y26">
        <v>201</v>
      </c>
      <c r="Z26">
        <v>101</v>
      </c>
    </row>
    <row r="27" spans="2:26">
      <c r="B27">
        <v>23</v>
      </c>
      <c r="C27" t="s">
        <v>92</v>
      </c>
      <c r="D27" t="s">
        <v>543</v>
      </c>
      <c r="E27" s="20">
        <f t="shared" si="2"/>
        <v>1.3315579227696406E-3</v>
      </c>
      <c r="F27" s="21">
        <f>AVERAGE(J27:Z27)</f>
        <v>317.23529411764707</v>
      </c>
      <c r="G27" s="19">
        <f t="shared" si="1"/>
        <v>3.1522343778972741E-3</v>
      </c>
      <c r="H27" s="19">
        <f t="shared" si="0"/>
        <v>2.702498458440181E-3</v>
      </c>
      <c r="I27" s="20"/>
      <c r="J27">
        <v>751</v>
      </c>
      <c r="K27">
        <v>301</v>
      </c>
      <c r="L27">
        <v>301</v>
      </c>
      <c r="M27">
        <v>300</v>
      </c>
      <c r="N27">
        <v>251</v>
      </c>
      <c r="O27">
        <v>251</v>
      </c>
      <c r="P27">
        <v>151</v>
      </c>
      <c r="Q27">
        <v>201</v>
      </c>
      <c r="R27">
        <v>350</v>
      </c>
      <c r="S27">
        <v>251</v>
      </c>
      <c r="T27">
        <v>301</v>
      </c>
      <c r="U27">
        <v>930</v>
      </c>
      <c r="V27">
        <v>301</v>
      </c>
      <c r="W27">
        <v>251</v>
      </c>
      <c r="X27">
        <v>250</v>
      </c>
      <c r="Y27">
        <v>151</v>
      </c>
      <c r="Z27">
        <v>101</v>
      </c>
    </row>
    <row r="28" spans="2:26">
      <c r="B28">
        <v>24</v>
      </c>
      <c r="C28" t="s">
        <v>102</v>
      </c>
      <c r="D28" t="s">
        <v>544</v>
      </c>
      <c r="E28" s="20">
        <f t="shared" si="2"/>
        <v>9.99000999000999E-4</v>
      </c>
      <c r="F28" s="21">
        <f>AVERAGE(J28:Z28)</f>
        <v>330.1764705882353</v>
      </c>
      <c r="G28" s="19">
        <f t="shared" si="1"/>
        <v>3.0286834135043648E-3</v>
      </c>
      <c r="H28" s="19">
        <f t="shared" si="0"/>
        <v>2.5965747704200779E-3</v>
      </c>
      <c r="I28" s="20"/>
      <c r="J28">
        <v>1001</v>
      </c>
      <c r="K28">
        <v>251</v>
      </c>
      <c r="L28">
        <v>251</v>
      </c>
      <c r="M28">
        <v>300</v>
      </c>
      <c r="N28">
        <v>251</v>
      </c>
      <c r="O28">
        <v>251</v>
      </c>
      <c r="P28">
        <v>201</v>
      </c>
      <c r="Q28">
        <v>151</v>
      </c>
      <c r="R28">
        <v>350</v>
      </c>
      <c r="S28">
        <v>201</v>
      </c>
      <c r="T28">
        <v>301</v>
      </c>
      <c r="U28">
        <v>1000</v>
      </c>
      <c r="V28">
        <v>301</v>
      </c>
      <c r="W28">
        <v>251</v>
      </c>
      <c r="X28">
        <v>250</v>
      </c>
      <c r="Y28">
        <v>201</v>
      </c>
      <c r="Z28">
        <v>101</v>
      </c>
    </row>
    <row r="29" spans="2:26">
      <c r="B29">
        <v>25</v>
      </c>
      <c r="C29" t="s">
        <v>95</v>
      </c>
      <c r="D29" t="s">
        <v>545</v>
      </c>
      <c r="E29" s="20">
        <f t="shared" si="2"/>
        <v>1.3315579227696406E-3</v>
      </c>
      <c r="F29" s="21">
        <f>AVERAGE(J29:Z29)</f>
        <v>341.94117647058823</v>
      </c>
      <c r="G29" s="19">
        <f t="shared" si="1"/>
        <v>2.9244796146568035E-3</v>
      </c>
      <c r="H29" s="19">
        <f t="shared" si="0"/>
        <v>2.507237947078599E-3</v>
      </c>
      <c r="I29" s="20"/>
      <c r="J29">
        <v>751</v>
      </c>
      <c r="K29">
        <v>501</v>
      </c>
      <c r="L29">
        <v>501</v>
      </c>
      <c r="M29">
        <v>400</v>
      </c>
      <c r="N29">
        <v>251</v>
      </c>
      <c r="O29">
        <v>251</v>
      </c>
      <c r="P29">
        <v>151</v>
      </c>
      <c r="Q29">
        <v>201</v>
      </c>
      <c r="R29">
        <v>400</v>
      </c>
      <c r="S29">
        <v>251</v>
      </c>
      <c r="T29">
        <v>301</v>
      </c>
      <c r="U29">
        <v>1000</v>
      </c>
      <c r="V29">
        <v>301</v>
      </c>
      <c r="W29">
        <v>201</v>
      </c>
      <c r="X29">
        <v>100</v>
      </c>
      <c r="Y29">
        <v>151</v>
      </c>
      <c r="Z29">
        <v>101</v>
      </c>
    </row>
    <row r="30" spans="2:26">
      <c r="B30">
        <v>26</v>
      </c>
      <c r="C30" t="s">
        <v>553</v>
      </c>
      <c r="D30" t="s">
        <v>546</v>
      </c>
      <c r="E30" s="20">
        <f t="shared" si="2"/>
        <v>1.3315579227696406E-3</v>
      </c>
      <c r="F30" s="21">
        <f>AVERAGE(J30:Z30)</f>
        <v>350.76470588235293</v>
      </c>
      <c r="G30" s="19">
        <f t="shared" si="1"/>
        <v>2.8509139694784507E-3</v>
      </c>
      <c r="H30" s="19">
        <f t="shared" si="0"/>
        <v>2.4441680674774273E-3</v>
      </c>
      <c r="I30" s="20"/>
      <c r="J30">
        <v>751</v>
      </c>
      <c r="K30">
        <v>501</v>
      </c>
      <c r="L30">
        <v>501</v>
      </c>
      <c r="M30">
        <v>400</v>
      </c>
      <c r="N30">
        <v>251</v>
      </c>
      <c r="O30">
        <v>251</v>
      </c>
      <c r="P30">
        <v>201</v>
      </c>
      <c r="Q30">
        <v>201</v>
      </c>
      <c r="R30">
        <v>400</v>
      </c>
      <c r="S30">
        <v>251</v>
      </c>
      <c r="T30">
        <v>301</v>
      </c>
      <c r="U30">
        <v>1000</v>
      </c>
      <c r="V30">
        <v>301</v>
      </c>
      <c r="W30">
        <v>251</v>
      </c>
      <c r="X30">
        <v>100</v>
      </c>
      <c r="Y30">
        <v>201</v>
      </c>
      <c r="Z30">
        <v>101</v>
      </c>
    </row>
    <row r="31" spans="2:26">
      <c r="E31" s="3"/>
      <c r="F31" s="21"/>
      <c r="G31" s="19"/>
      <c r="H31" s="19"/>
      <c r="I31" s="3"/>
    </row>
    <row r="32" spans="2:26">
      <c r="E32" s="3"/>
      <c r="F32" s="21"/>
      <c r="G32" s="19"/>
      <c r="H32" s="19"/>
      <c r="I32" s="3"/>
    </row>
    <row r="33" spans="5:9">
      <c r="E33" s="3"/>
      <c r="F33" s="21"/>
      <c r="G33" s="19"/>
      <c r="H33" s="19"/>
      <c r="I33" s="3"/>
    </row>
    <row r="34" spans="5:9">
      <c r="E34" s="3"/>
      <c r="F34" s="21"/>
      <c r="G34" s="19"/>
      <c r="H34" s="19"/>
      <c r="I34" s="3"/>
    </row>
    <row r="35" spans="5:9">
      <c r="E35" s="3"/>
      <c r="F35" s="21"/>
      <c r="G35" s="19"/>
      <c r="H35" s="19"/>
      <c r="I35" s="3"/>
    </row>
    <row r="36" spans="5:9">
      <c r="E36" s="3"/>
      <c r="F36" s="21"/>
      <c r="G36" s="19"/>
      <c r="H36" s="19"/>
      <c r="I36" s="3"/>
    </row>
    <row r="37" spans="5:9">
      <c r="E37" s="3"/>
      <c r="F37" s="21"/>
      <c r="G37" s="19"/>
      <c r="H37" s="19"/>
      <c r="I37" s="3"/>
    </row>
    <row r="38" spans="5:9">
      <c r="E38" s="3"/>
      <c r="F38" s="21"/>
      <c r="G38" s="19"/>
      <c r="H38" s="19"/>
      <c r="I38" s="3"/>
    </row>
    <row r="39" spans="5:9">
      <c r="E39" s="3"/>
      <c r="F39" s="3"/>
      <c r="G39" s="3"/>
      <c r="H39" s="3"/>
      <c r="I39" s="3"/>
    </row>
    <row r="40" spans="5:9">
      <c r="E40" s="3"/>
      <c r="F40" s="3"/>
      <c r="G40" s="3"/>
      <c r="H40" s="3"/>
      <c r="I40" s="3"/>
    </row>
    <row r="41" spans="5:9">
      <c r="E41" s="3"/>
      <c r="F41" s="3"/>
      <c r="G41" s="3"/>
      <c r="H41" s="3"/>
      <c r="I41" s="3"/>
    </row>
    <row r="42" spans="5:9">
      <c r="E42" s="3"/>
      <c r="F42" s="3"/>
      <c r="G42" s="3"/>
      <c r="H42" s="3"/>
      <c r="I42" s="3"/>
    </row>
    <row r="43" spans="5:9">
      <c r="E43" s="3"/>
      <c r="F43" s="3"/>
      <c r="G43" s="3"/>
      <c r="H43" s="3"/>
      <c r="I43" s="3"/>
    </row>
    <row r="44" spans="5:9">
      <c r="E44" s="3"/>
      <c r="F44" s="3"/>
      <c r="G44" s="3"/>
      <c r="H44" s="3"/>
      <c r="I44" s="3"/>
    </row>
    <row r="45" spans="5:9">
      <c r="E45" s="3"/>
      <c r="F45" s="3"/>
      <c r="G45" s="3"/>
      <c r="H45" s="3"/>
      <c r="I4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A86D-7E08-4C5A-9041-4D98D01062D1}">
  <dimension ref="B1:Z117"/>
  <sheetViews>
    <sheetView topLeftCell="E50" workbookViewId="0">
      <selection activeCell="F81" sqref="F81"/>
    </sheetView>
  </sheetViews>
  <sheetFormatPr defaultRowHeight="13.2"/>
  <cols>
    <col min="4" max="4" width="41.44140625" bestFit="1" customWidth="1"/>
    <col min="5" max="5" width="8.88671875" style="3"/>
    <col min="6" max="6" width="9.5546875" style="3" customWidth="1"/>
    <col min="7" max="9" width="12.6640625" style="3" customWidth="1"/>
  </cols>
  <sheetData>
    <row r="1" spans="2:26" ht="21">
      <c r="E1" s="11"/>
      <c r="F1" s="11"/>
      <c r="G1" s="11"/>
      <c r="H1" s="11"/>
      <c r="I1" s="11"/>
    </row>
    <row r="3" spans="2:26">
      <c r="B3" t="s">
        <v>159</v>
      </c>
      <c r="G3" s="3" t="s">
        <v>90</v>
      </c>
    </row>
    <row r="4" spans="2:26">
      <c r="G4" s="3" t="s">
        <v>89</v>
      </c>
      <c r="J4">
        <v>1</v>
      </c>
      <c r="K4" t="s">
        <v>29</v>
      </c>
      <c r="L4">
        <v>25</v>
      </c>
      <c r="M4" t="s">
        <v>29</v>
      </c>
      <c r="N4" t="s">
        <v>87</v>
      </c>
      <c r="O4" t="s">
        <v>32</v>
      </c>
      <c r="P4" t="s">
        <v>29</v>
      </c>
      <c r="Q4" t="s">
        <v>35</v>
      </c>
      <c r="S4">
        <v>30</v>
      </c>
      <c r="Z4">
        <v>20</v>
      </c>
    </row>
    <row r="5" spans="2:26">
      <c r="J5" t="s">
        <v>28</v>
      </c>
      <c r="K5" t="s">
        <v>34</v>
      </c>
      <c r="L5" t="s">
        <v>31</v>
      </c>
      <c r="M5" t="s">
        <v>30</v>
      </c>
      <c r="N5" t="s">
        <v>28</v>
      </c>
      <c r="O5" t="s">
        <v>33</v>
      </c>
      <c r="P5" t="s">
        <v>34</v>
      </c>
      <c r="Q5" t="s">
        <v>36</v>
      </c>
      <c r="S5" t="s">
        <v>31</v>
      </c>
      <c r="Z5" t="s">
        <v>31</v>
      </c>
    </row>
    <row r="6" spans="2:26">
      <c r="E6" s="3" t="s">
        <v>37</v>
      </c>
      <c r="J6" t="s">
        <v>39</v>
      </c>
      <c r="K6">
        <v>888</v>
      </c>
      <c r="L6" t="s">
        <v>44</v>
      </c>
      <c r="M6" t="s">
        <v>40</v>
      </c>
      <c r="N6" t="s">
        <v>47</v>
      </c>
      <c r="O6" t="s">
        <v>45</v>
      </c>
      <c r="P6" t="s">
        <v>49</v>
      </c>
      <c r="Q6" t="s">
        <v>52</v>
      </c>
      <c r="R6" t="s">
        <v>51</v>
      </c>
      <c r="S6" t="s">
        <v>48</v>
      </c>
      <c r="T6" t="s">
        <v>54</v>
      </c>
      <c r="U6" t="s">
        <v>124</v>
      </c>
      <c r="V6" t="s">
        <v>52</v>
      </c>
      <c r="W6" t="s">
        <v>56</v>
      </c>
      <c r="X6" t="s">
        <v>58</v>
      </c>
      <c r="Y6" t="s">
        <v>57</v>
      </c>
      <c r="Z6" t="s">
        <v>59</v>
      </c>
    </row>
    <row r="7" spans="2:26">
      <c r="E7" s="3" t="s">
        <v>38</v>
      </c>
      <c r="G7" s="3" t="s">
        <v>88</v>
      </c>
      <c r="H7" s="3" t="s">
        <v>91</v>
      </c>
      <c r="K7" t="s">
        <v>43</v>
      </c>
      <c r="M7" t="s">
        <v>41</v>
      </c>
      <c r="O7" t="s">
        <v>46</v>
      </c>
      <c r="P7" t="s">
        <v>50</v>
      </c>
      <c r="Q7" t="s">
        <v>53</v>
      </c>
      <c r="R7" t="s">
        <v>52</v>
      </c>
      <c r="V7" t="s">
        <v>55</v>
      </c>
      <c r="X7" t="s">
        <v>52</v>
      </c>
      <c r="Z7" t="s">
        <v>60</v>
      </c>
    </row>
    <row r="8" spans="2:26">
      <c r="B8">
        <v>1</v>
      </c>
      <c r="D8" t="s">
        <v>125</v>
      </c>
      <c r="E8" s="3">
        <v>0.38</v>
      </c>
      <c r="F8" s="21">
        <f t="shared" ref="F8:F41" si="0">AVERAGE(J8:Z8)</f>
        <v>2.1029411764705888</v>
      </c>
      <c r="G8" s="19">
        <f>1/F8</f>
        <v>0.47552447552447541</v>
      </c>
      <c r="H8" s="19">
        <f>G8/SUM($G$8:$G$41)</f>
        <v>0.37202178831855115</v>
      </c>
      <c r="I8" s="19"/>
      <c r="J8">
        <v>2.1</v>
      </c>
      <c r="K8">
        <v>2</v>
      </c>
      <c r="L8">
        <v>2</v>
      </c>
      <c r="M8">
        <v>2.1</v>
      </c>
      <c r="N8">
        <v>2.15</v>
      </c>
      <c r="O8">
        <v>2.1</v>
      </c>
      <c r="P8">
        <v>2.2000000000000002</v>
      </c>
      <c r="Q8">
        <v>2.1</v>
      </c>
      <c r="R8">
        <v>2.1</v>
      </c>
      <c r="S8">
        <v>2</v>
      </c>
      <c r="T8">
        <v>2.1</v>
      </c>
      <c r="U8">
        <v>2.25</v>
      </c>
      <c r="V8">
        <v>2.2000000000000002</v>
      </c>
      <c r="W8">
        <v>2.0499999999999998</v>
      </c>
      <c r="X8">
        <v>2.1</v>
      </c>
      <c r="Y8">
        <v>2.1</v>
      </c>
      <c r="Z8">
        <v>2.1</v>
      </c>
    </row>
    <row r="9" spans="2:26">
      <c r="B9">
        <v>2</v>
      </c>
      <c r="D9" t="s">
        <v>126</v>
      </c>
      <c r="E9" s="3">
        <v>0.24</v>
      </c>
      <c r="F9" s="21">
        <f t="shared" si="0"/>
        <v>6.6411764705882348</v>
      </c>
      <c r="G9" s="19">
        <f>1/F9</f>
        <v>0.15057573073516387</v>
      </c>
      <c r="H9" s="19">
        <f t="shared" ref="H9:H41" si="1">G9/SUM($G$8:$G$41)</f>
        <v>0.11780140772708775</v>
      </c>
      <c r="J9">
        <v>6.5</v>
      </c>
      <c r="K9">
        <v>7</v>
      </c>
      <c r="L9">
        <v>7.5</v>
      </c>
      <c r="M9">
        <v>6.5</v>
      </c>
      <c r="N9">
        <v>5.5</v>
      </c>
      <c r="O9">
        <v>6</v>
      </c>
      <c r="P9">
        <v>6</v>
      </c>
      <c r="Q9">
        <v>7</v>
      </c>
      <c r="R9">
        <v>8</v>
      </c>
      <c r="S9">
        <v>6</v>
      </c>
      <c r="T9">
        <v>7</v>
      </c>
      <c r="U9">
        <v>6</v>
      </c>
      <c r="V9">
        <v>5.75</v>
      </c>
      <c r="W9">
        <v>6.85</v>
      </c>
      <c r="X9">
        <v>6.5</v>
      </c>
      <c r="Y9">
        <v>6</v>
      </c>
      <c r="Z9">
        <v>8.8000000000000007</v>
      </c>
    </row>
    <row r="10" spans="2:26">
      <c r="B10">
        <v>3</v>
      </c>
      <c r="D10" t="s">
        <v>127</v>
      </c>
      <c r="E10" s="3">
        <v>0.08</v>
      </c>
      <c r="F10" s="21">
        <f t="shared" si="0"/>
        <v>9.264705882352942</v>
      </c>
      <c r="G10" s="19">
        <f t="shared" ref="G10:G41" si="2">1/F10</f>
        <v>0.10793650793650793</v>
      </c>
      <c r="H10" s="19">
        <f t="shared" si="1"/>
        <v>8.4443040840560035E-2</v>
      </c>
      <c r="J10">
        <v>9</v>
      </c>
      <c r="K10">
        <v>11</v>
      </c>
      <c r="L10">
        <v>10</v>
      </c>
      <c r="M10">
        <v>9</v>
      </c>
      <c r="N10">
        <v>8</v>
      </c>
      <c r="O10">
        <v>9</v>
      </c>
      <c r="P10">
        <v>9</v>
      </c>
      <c r="Q10">
        <v>9</v>
      </c>
      <c r="R10">
        <v>11</v>
      </c>
      <c r="S10">
        <v>7.5</v>
      </c>
      <c r="T10">
        <v>9</v>
      </c>
      <c r="U10">
        <v>10</v>
      </c>
      <c r="V10">
        <v>8</v>
      </c>
      <c r="W10">
        <v>9</v>
      </c>
      <c r="X10">
        <v>9</v>
      </c>
      <c r="Y10">
        <v>9</v>
      </c>
      <c r="Z10">
        <v>11</v>
      </c>
    </row>
    <row r="11" spans="2:26">
      <c r="B11">
        <v>4</v>
      </c>
      <c r="D11" t="s">
        <v>128</v>
      </c>
      <c r="E11" s="3">
        <v>0.06</v>
      </c>
      <c r="F11" s="21">
        <f t="shared" si="0"/>
        <v>9.9411764705882355</v>
      </c>
      <c r="G11" s="19">
        <f t="shared" si="2"/>
        <v>0.10059171597633136</v>
      </c>
      <c r="H11" s="19">
        <f t="shared" si="1"/>
        <v>7.8696916759693536E-2</v>
      </c>
      <c r="J11">
        <v>10</v>
      </c>
      <c r="K11">
        <v>11</v>
      </c>
      <c r="L11">
        <v>12</v>
      </c>
      <c r="M11">
        <v>9</v>
      </c>
      <c r="N11">
        <v>9</v>
      </c>
      <c r="O11">
        <v>9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10</v>
      </c>
      <c r="V11">
        <v>7</v>
      </c>
      <c r="W11">
        <v>10</v>
      </c>
      <c r="X11">
        <v>9</v>
      </c>
      <c r="Y11">
        <v>9</v>
      </c>
      <c r="Z11">
        <v>11</v>
      </c>
    </row>
    <row r="12" spans="2:26">
      <c r="B12">
        <v>5</v>
      </c>
      <c r="D12" t="s">
        <v>129</v>
      </c>
      <c r="E12" s="3">
        <v>0.03</v>
      </c>
      <c r="F12" s="21">
        <f t="shared" si="0"/>
        <v>16.705882352941178</v>
      </c>
      <c r="G12" s="19">
        <f t="shared" si="2"/>
        <v>5.9859154929577461E-2</v>
      </c>
      <c r="H12" s="19">
        <f t="shared" si="1"/>
        <v>4.6830207508409175E-2</v>
      </c>
      <c r="J12">
        <v>15</v>
      </c>
      <c r="K12">
        <v>23</v>
      </c>
      <c r="L12">
        <v>23</v>
      </c>
      <c r="M12">
        <v>15</v>
      </c>
      <c r="N12">
        <v>13</v>
      </c>
      <c r="O12">
        <v>13</v>
      </c>
      <c r="P12">
        <v>11</v>
      </c>
      <c r="Q12">
        <v>21</v>
      </c>
      <c r="R12">
        <v>14</v>
      </c>
      <c r="S12">
        <v>17</v>
      </c>
      <c r="T12">
        <v>21</v>
      </c>
      <c r="U12">
        <v>13</v>
      </c>
      <c r="V12">
        <v>15</v>
      </c>
      <c r="W12">
        <v>14</v>
      </c>
      <c r="X12">
        <v>17</v>
      </c>
      <c r="Y12">
        <v>13</v>
      </c>
      <c r="Z12">
        <v>26</v>
      </c>
    </row>
    <row r="13" spans="2:26">
      <c r="B13">
        <v>6</v>
      </c>
      <c r="D13" t="s">
        <v>130</v>
      </c>
      <c r="E13" s="3">
        <v>0.02</v>
      </c>
      <c r="F13" s="21">
        <f t="shared" si="0"/>
        <v>17.705882352941178</v>
      </c>
      <c r="G13" s="19">
        <f t="shared" si="2"/>
        <v>5.6478405315614613E-2</v>
      </c>
      <c r="H13" s="19">
        <f t="shared" si="1"/>
        <v>4.4185312067734898E-2</v>
      </c>
      <c r="J13">
        <v>15</v>
      </c>
      <c r="K13">
        <v>23</v>
      </c>
      <c r="L13">
        <v>23</v>
      </c>
      <c r="M13">
        <v>17</v>
      </c>
      <c r="N13">
        <v>17</v>
      </c>
      <c r="O13">
        <v>17</v>
      </c>
      <c r="P13">
        <v>17</v>
      </c>
      <c r="Q13">
        <v>17</v>
      </c>
      <c r="R13">
        <v>17</v>
      </c>
      <c r="S13">
        <v>15</v>
      </c>
      <c r="T13">
        <v>19</v>
      </c>
      <c r="U13">
        <v>15</v>
      </c>
      <c r="V13">
        <v>19</v>
      </c>
      <c r="W13">
        <v>15</v>
      </c>
      <c r="X13">
        <v>15</v>
      </c>
      <c r="Y13">
        <v>17</v>
      </c>
      <c r="Z13">
        <v>23</v>
      </c>
    </row>
    <row r="14" spans="2:26">
      <c r="B14">
        <v>7</v>
      </c>
      <c r="D14" t="s">
        <v>131</v>
      </c>
      <c r="E14" s="3">
        <v>0.02</v>
      </c>
      <c r="F14" s="21">
        <f t="shared" si="0"/>
        <v>19.882352941176471</v>
      </c>
      <c r="G14" s="19">
        <f t="shared" si="2"/>
        <v>5.0295857988165681E-2</v>
      </c>
      <c r="H14" s="19">
        <f t="shared" si="1"/>
        <v>3.9348458379846768E-2</v>
      </c>
      <c r="J14">
        <v>15</v>
      </c>
      <c r="K14">
        <v>26</v>
      </c>
      <c r="L14">
        <v>26</v>
      </c>
      <c r="M14">
        <v>21</v>
      </c>
      <c r="N14">
        <v>13</v>
      </c>
      <c r="O14">
        <v>13</v>
      </c>
      <c r="P14">
        <v>13</v>
      </c>
      <c r="Q14">
        <v>21</v>
      </c>
      <c r="R14">
        <v>23</v>
      </c>
      <c r="S14">
        <v>17</v>
      </c>
      <c r="T14">
        <v>26</v>
      </c>
      <c r="U14">
        <v>15</v>
      </c>
      <c r="V14">
        <v>23</v>
      </c>
      <c r="W14">
        <v>20</v>
      </c>
      <c r="X14">
        <v>19</v>
      </c>
      <c r="Y14">
        <v>13</v>
      </c>
      <c r="Z14">
        <v>34</v>
      </c>
    </row>
    <row r="15" spans="2:26">
      <c r="B15">
        <v>8</v>
      </c>
      <c r="D15" t="s">
        <v>132</v>
      </c>
      <c r="E15" s="3">
        <v>0.02</v>
      </c>
      <c r="F15" s="21">
        <f t="shared" si="0"/>
        <v>21.882352941176471</v>
      </c>
      <c r="G15" s="19">
        <f t="shared" si="2"/>
        <v>4.5698924731182797E-2</v>
      </c>
      <c r="H15" s="19">
        <f t="shared" si="1"/>
        <v>3.5752093904269373E-2</v>
      </c>
      <c r="J15">
        <v>17</v>
      </c>
      <c r="K15">
        <v>31</v>
      </c>
      <c r="L15">
        <v>34</v>
      </c>
      <c r="M15">
        <v>15</v>
      </c>
      <c r="N15">
        <v>10</v>
      </c>
      <c r="O15">
        <v>17</v>
      </c>
      <c r="P15">
        <v>13</v>
      </c>
      <c r="Q15">
        <v>26</v>
      </c>
      <c r="R15">
        <v>23</v>
      </c>
      <c r="S15">
        <v>15</v>
      </c>
      <c r="T15">
        <v>31</v>
      </c>
      <c r="U15">
        <v>15</v>
      </c>
      <c r="V15">
        <v>26</v>
      </c>
      <c r="W15">
        <v>25</v>
      </c>
      <c r="X15">
        <v>23</v>
      </c>
      <c r="Y15">
        <v>17</v>
      </c>
      <c r="Z15">
        <v>34</v>
      </c>
    </row>
    <row r="16" spans="2:26">
      <c r="B16">
        <v>9</v>
      </c>
      <c r="D16" t="s">
        <v>133</v>
      </c>
      <c r="E16" s="3">
        <v>0.02</v>
      </c>
      <c r="F16" s="21">
        <f t="shared" si="0"/>
        <v>23.941176470588236</v>
      </c>
      <c r="G16" s="19">
        <f t="shared" si="2"/>
        <v>4.1769041769041768E-2</v>
      </c>
      <c r="H16" s="19">
        <f t="shared" si="1"/>
        <v>3.2677589514467337E-2</v>
      </c>
      <c r="J16">
        <v>23</v>
      </c>
      <c r="K16">
        <v>26</v>
      </c>
      <c r="L16">
        <v>26</v>
      </c>
      <c r="M16">
        <v>23</v>
      </c>
      <c r="N16">
        <v>23</v>
      </c>
      <c r="O16">
        <v>21</v>
      </c>
      <c r="P16">
        <v>21</v>
      </c>
      <c r="Q16">
        <v>26</v>
      </c>
      <c r="R16">
        <v>26</v>
      </c>
      <c r="S16">
        <v>21</v>
      </c>
      <c r="T16">
        <v>26</v>
      </c>
      <c r="U16">
        <v>23</v>
      </c>
      <c r="V16">
        <v>21</v>
      </c>
      <c r="W16">
        <v>25</v>
      </c>
      <c r="X16">
        <v>21</v>
      </c>
      <c r="Y16">
        <v>21</v>
      </c>
      <c r="Z16">
        <v>34</v>
      </c>
    </row>
    <row r="17" spans="2:26">
      <c r="B17">
        <v>10</v>
      </c>
      <c r="D17" t="s">
        <v>134</v>
      </c>
      <c r="E17" s="3">
        <v>0.02</v>
      </c>
      <c r="F17" s="21">
        <f t="shared" si="0"/>
        <v>29.294117647058822</v>
      </c>
      <c r="G17" s="19">
        <f t="shared" si="2"/>
        <v>3.4136546184738957E-2</v>
      </c>
      <c r="H17" s="19">
        <f t="shared" si="1"/>
        <v>2.6706383398369893E-2</v>
      </c>
      <c r="J17">
        <v>29</v>
      </c>
      <c r="K17">
        <v>34</v>
      </c>
      <c r="L17">
        <v>34</v>
      </c>
      <c r="M17">
        <v>23</v>
      </c>
      <c r="N17">
        <v>26</v>
      </c>
      <c r="O17">
        <v>26</v>
      </c>
      <c r="P17">
        <v>26</v>
      </c>
      <c r="Q17">
        <v>26</v>
      </c>
      <c r="R17">
        <v>27</v>
      </c>
      <c r="S17">
        <v>29</v>
      </c>
      <c r="T17">
        <v>34</v>
      </c>
      <c r="U17">
        <v>29</v>
      </c>
      <c r="V17">
        <v>41</v>
      </c>
      <c r="W17">
        <v>25</v>
      </c>
      <c r="X17">
        <v>29</v>
      </c>
      <c r="Y17">
        <v>26</v>
      </c>
      <c r="Z17">
        <v>34</v>
      </c>
    </row>
    <row r="18" spans="2:26">
      <c r="B18">
        <v>11</v>
      </c>
      <c r="D18" t="s">
        <v>135</v>
      </c>
      <c r="E18" s="3">
        <v>0.01</v>
      </c>
      <c r="F18" s="21">
        <f t="shared" si="0"/>
        <v>70.647058823529406</v>
      </c>
      <c r="G18" s="19">
        <f t="shared" si="2"/>
        <v>1.4154870940882599E-2</v>
      </c>
      <c r="H18" s="19">
        <f t="shared" si="1"/>
        <v>1.1073920842954377E-2</v>
      </c>
      <c r="J18">
        <v>51</v>
      </c>
      <c r="K18">
        <v>51</v>
      </c>
      <c r="L18">
        <v>67</v>
      </c>
      <c r="M18">
        <v>67</v>
      </c>
      <c r="N18">
        <v>41</v>
      </c>
      <c r="O18">
        <v>51</v>
      </c>
      <c r="P18">
        <v>51</v>
      </c>
      <c r="Q18">
        <v>101</v>
      </c>
      <c r="R18">
        <v>75</v>
      </c>
      <c r="S18">
        <v>41</v>
      </c>
      <c r="T18">
        <v>81</v>
      </c>
      <c r="U18">
        <v>51</v>
      </c>
      <c r="V18">
        <v>101</v>
      </c>
      <c r="W18">
        <v>80</v>
      </c>
      <c r="X18">
        <v>81</v>
      </c>
      <c r="Y18">
        <v>51</v>
      </c>
      <c r="Z18">
        <v>160</v>
      </c>
    </row>
    <row r="19" spans="2:26">
      <c r="B19">
        <v>12</v>
      </c>
      <c r="D19" t="s">
        <v>136</v>
      </c>
      <c r="E19" s="3">
        <v>0.01</v>
      </c>
      <c r="F19" s="21">
        <f t="shared" si="0"/>
        <v>70</v>
      </c>
      <c r="G19" s="19">
        <f t="shared" si="2"/>
        <v>1.4285714285714285E-2</v>
      </c>
      <c r="H19" s="19">
        <f t="shared" si="1"/>
        <v>1.1176284817132946E-2</v>
      </c>
      <c r="J19">
        <v>51</v>
      </c>
      <c r="K19">
        <v>51</v>
      </c>
      <c r="L19">
        <v>51</v>
      </c>
      <c r="M19">
        <v>67</v>
      </c>
      <c r="N19">
        <v>51</v>
      </c>
      <c r="O19">
        <v>51</v>
      </c>
      <c r="P19">
        <v>51</v>
      </c>
      <c r="Q19">
        <v>101</v>
      </c>
      <c r="R19">
        <v>75</v>
      </c>
      <c r="S19">
        <v>51</v>
      </c>
      <c r="T19">
        <v>101</v>
      </c>
      <c r="U19">
        <v>51</v>
      </c>
      <c r="V19">
        <v>126</v>
      </c>
      <c r="W19">
        <v>80</v>
      </c>
      <c r="X19">
        <v>51</v>
      </c>
      <c r="Y19">
        <v>51</v>
      </c>
      <c r="Z19">
        <v>130</v>
      </c>
    </row>
    <row r="20" spans="2:26">
      <c r="B20">
        <v>13</v>
      </c>
      <c r="D20" t="s">
        <v>137</v>
      </c>
      <c r="E20" s="3">
        <v>0.01</v>
      </c>
      <c r="F20" s="21">
        <f t="shared" si="0"/>
        <v>81.941176470588232</v>
      </c>
      <c r="G20" s="19">
        <f t="shared" si="2"/>
        <v>1.2203876525484566E-2</v>
      </c>
      <c r="H20" s="19">
        <f t="shared" si="1"/>
        <v>9.5475799945356835E-3</v>
      </c>
      <c r="J20">
        <v>67</v>
      </c>
      <c r="K20">
        <v>81</v>
      </c>
      <c r="L20">
        <v>81</v>
      </c>
      <c r="M20">
        <v>81</v>
      </c>
      <c r="N20">
        <v>51</v>
      </c>
      <c r="O20">
        <v>51</v>
      </c>
      <c r="P20">
        <v>67</v>
      </c>
      <c r="Q20">
        <v>101</v>
      </c>
      <c r="R20">
        <v>80</v>
      </c>
      <c r="S20">
        <v>67</v>
      </c>
      <c r="T20">
        <v>101</v>
      </c>
      <c r="U20">
        <v>67</v>
      </c>
      <c r="V20">
        <v>126</v>
      </c>
      <c r="W20">
        <v>80</v>
      </c>
      <c r="X20">
        <v>81</v>
      </c>
      <c r="Y20">
        <v>51</v>
      </c>
      <c r="Z20">
        <v>160</v>
      </c>
    </row>
    <row r="21" spans="2:26">
      <c r="B21">
        <v>14</v>
      </c>
      <c r="D21" t="s">
        <v>138</v>
      </c>
      <c r="E21" s="3">
        <v>0.01</v>
      </c>
      <c r="F21" s="21">
        <f t="shared" si="0"/>
        <v>95.058823529411768</v>
      </c>
      <c r="G21" s="19">
        <f t="shared" si="2"/>
        <v>1.0519801980198019E-2</v>
      </c>
      <c r="H21" s="19">
        <f t="shared" si="1"/>
        <v>8.2300612205372554E-3</v>
      </c>
      <c r="J21">
        <v>101</v>
      </c>
      <c r="K21">
        <v>81</v>
      </c>
      <c r="L21">
        <v>81</v>
      </c>
      <c r="M21">
        <v>101</v>
      </c>
      <c r="N21">
        <v>81</v>
      </c>
      <c r="O21">
        <v>67</v>
      </c>
      <c r="P21">
        <v>81</v>
      </c>
      <c r="Q21">
        <v>101</v>
      </c>
      <c r="R21">
        <v>80</v>
      </c>
      <c r="S21">
        <v>81</v>
      </c>
      <c r="T21">
        <v>101</v>
      </c>
      <c r="U21">
        <v>101</v>
      </c>
      <c r="V21">
        <v>101</v>
      </c>
      <c r="W21">
        <v>100</v>
      </c>
      <c r="X21">
        <v>101</v>
      </c>
      <c r="Y21">
        <v>67</v>
      </c>
      <c r="Z21">
        <v>190</v>
      </c>
    </row>
    <row r="22" spans="2:26">
      <c r="B22">
        <v>15</v>
      </c>
      <c r="D22" t="s">
        <v>139</v>
      </c>
      <c r="E22" s="3">
        <v>0.01</v>
      </c>
      <c r="F22" s="21">
        <f t="shared" si="0"/>
        <v>102.58823529411765</v>
      </c>
      <c r="G22" s="19">
        <f t="shared" si="2"/>
        <v>9.7477064220183474E-3</v>
      </c>
      <c r="H22" s="19">
        <f t="shared" si="1"/>
        <v>7.6260200300391082E-3</v>
      </c>
      <c r="J22">
        <v>101</v>
      </c>
      <c r="K22">
        <v>81</v>
      </c>
      <c r="L22">
        <v>81</v>
      </c>
      <c r="M22">
        <v>101</v>
      </c>
      <c r="N22">
        <v>101</v>
      </c>
      <c r="O22">
        <v>81</v>
      </c>
      <c r="P22">
        <v>101</v>
      </c>
      <c r="Q22">
        <v>101</v>
      </c>
      <c r="R22">
        <v>80</v>
      </c>
      <c r="S22">
        <v>101</v>
      </c>
      <c r="T22">
        <v>101</v>
      </c>
      <c r="U22">
        <v>101</v>
      </c>
      <c r="V22">
        <v>126</v>
      </c>
      <c r="W22">
        <v>80</v>
      </c>
      <c r="X22">
        <v>126</v>
      </c>
      <c r="Y22">
        <v>81</v>
      </c>
      <c r="Z22">
        <v>200</v>
      </c>
    </row>
    <row r="23" spans="2:26">
      <c r="B23">
        <v>16</v>
      </c>
      <c r="D23" t="s">
        <v>140</v>
      </c>
      <c r="E23" s="3">
        <v>0.01</v>
      </c>
      <c r="F23" s="21">
        <f t="shared" si="0"/>
        <v>122.23529411764706</v>
      </c>
      <c r="G23" s="19">
        <f t="shared" si="2"/>
        <v>8.1809432146294509E-3</v>
      </c>
      <c r="H23" s="19">
        <f t="shared" si="1"/>
        <v>6.4002786007642956E-3</v>
      </c>
      <c r="J23">
        <v>67</v>
      </c>
      <c r="K23">
        <v>101</v>
      </c>
      <c r="L23">
        <v>101</v>
      </c>
      <c r="M23">
        <v>126</v>
      </c>
      <c r="N23">
        <v>67</v>
      </c>
      <c r="O23">
        <v>81</v>
      </c>
      <c r="P23">
        <v>81</v>
      </c>
      <c r="Q23">
        <v>101</v>
      </c>
      <c r="R23">
        <v>130</v>
      </c>
      <c r="S23">
        <v>67</v>
      </c>
      <c r="T23">
        <v>151</v>
      </c>
      <c r="U23">
        <v>151</v>
      </c>
      <c r="V23">
        <v>126</v>
      </c>
      <c r="W23">
        <v>80</v>
      </c>
      <c r="X23">
        <v>67</v>
      </c>
      <c r="Y23">
        <v>81</v>
      </c>
      <c r="Z23">
        <v>500</v>
      </c>
    </row>
    <row r="24" spans="2:26">
      <c r="B24">
        <v>17</v>
      </c>
      <c r="D24" t="s">
        <v>141</v>
      </c>
      <c r="E24" s="3">
        <v>0.01</v>
      </c>
      <c r="F24" s="21">
        <f t="shared" si="0"/>
        <v>123.17647058823529</v>
      </c>
      <c r="G24" s="19">
        <f t="shared" si="2"/>
        <v>8.1184336198662846E-3</v>
      </c>
      <c r="H24" s="19">
        <f t="shared" si="1"/>
        <v>6.3513748483229257E-3</v>
      </c>
      <c r="J24">
        <v>101</v>
      </c>
      <c r="K24">
        <v>101</v>
      </c>
      <c r="L24">
        <v>101</v>
      </c>
      <c r="M24">
        <v>151</v>
      </c>
      <c r="N24">
        <v>101</v>
      </c>
      <c r="O24">
        <v>101</v>
      </c>
      <c r="P24">
        <v>101</v>
      </c>
      <c r="Q24">
        <v>101</v>
      </c>
      <c r="R24">
        <v>130</v>
      </c>
      <c r="S24">
        <v>101</v>
      </c>
      <c r="T24">
        <v>101</v>
      </c>
      <c r="U24">
        <v>101</v>
      </c>
      <c r="V24">
        <v>201</v>
      </c>
      <c r="W24">
        <v>100</v>
      </c>
      <c r="X24">
        <v>101</v>
      </c>
      <c r="Y24">
        <v>101</v>
      </c>
      <c r="Z24">
        <v>300</v>
      </c>
    </row>
    <row r="25" spans="2:26">
      <c r="B25">
        <v>18</v>
      </c>
      <c r="D25" t="s">
        <v>142</v>
      </c>
      <c r="E25" s="3">
        <v>0.01</v>
      </c>
      <c r="F25" s="21">
        <f t="shared" si="0"/>
        <v>122</v>
      </c>
      <c r="G25" s="19">
        <f t="shared" si="2"/>
        <v>8.1967213114754103E-3</v>
      </c>
      <c r="H25" s="19">
        <f t="shared" si="1"/>
        <v>6.4126224360598876E-3</v>
      </c>
      <c r="J25">
        <v>151</v>
      </c>
      <c r="K25">
        <v>101</v>
      </c>
      <c r="L25">
        <v>101</v>
      </c>
      <c r="M25">
        <v>126</v>
      </c>
      <c r="N25">
        <v>126</v>
      </c>
      <c r="O25">
        <v>101</v>
      </c>
      <c r="P25">
        <v>101</v>
      </c>
      <c r="Q25">
        <v>101</v>
      </c>
      <c r="R25">
        <v>130</v>
      </c>
      <c r="S25">
        <v>81</v>
      </c>
      <c r="T25">
        <v>101</v>
      </c>
      <c r="U25">
        <v>151</v>
      </c>
      <c r="V25">
        <v>81</v>
      </c>
      <c r="W25">
        <v>100</v>
      </c>
      <c r="X25">
        <v>151</v>
      </c>
      <c r="Y25">
        <v>101</v>
      </c>
      <c r="Z25">
        <v>270</v>
      </c>
    </row>
    <row r="26" spans="2:26">
      <c r="B26">
        <v>19</v>
      </c>
      <c r="D26" t="s">
        <v>143</v>
      </c>
      <c r="E26" s="3">
        <v>0.01</v>
      </c>
      <c r="F26" s="21">
        <f t="shared" si="0"/>
        <v>145.23529411764707</v>
      </c>
      <c r="G26" s="19">
        <f t="shared" si="2"/>
        <v>6.8853786958282702E-3</v>
      </c>
      <c r="H26" s="19">
        <f t="shared" si="1"/>
        <v>5.38670673648773E-3</v>
      </c>
      <c r="J26">
        <v>151</v>
      </c>
      <c r="K26">
        <v>101</v>
      </c>
      <c r="L26">
        <v>101</v>
      </c>
      <c r="M26">
        <v>151</v>
      </c>
      <c r="N26">
        <v>151</v>
      </c>
      <c r="O26">
        <v>151</v>
      </c>
      <c r="P26">
        <v>101</v>
      </c>
      <c r="Q26">
        <v>101</v>
      </c>
      <c r="R26">
        <v>130</v>
      </c>
      <c r="S26">
        <v>151</v>
      </c>
      <c r="T26">
        <v>151</v>
      </c>
      <c r="U26">
        <v>151</v>
      </c>
      <c r="V26">
        <v>201</v>
      </c>
      <c r="W26">
        <v>125</v>
      </c>
      <c r="X26">
        <v>101</v>
      </c>
      <c r="Y26">
        <v>151</v>
      </c>
      <c r="Z26">
        <v>300</v>
      </c>
    </row>
    <row r="27" spans="2:26">
      <c r="B27">
        <v>20</v>
      </c>
      <c r="D27" t="s">
        <v>144</v>
      </c>
      <c r="E27" s="3">
        <v>0.01</v>
      </c>
      <c r="F27" s="21">
        <f t="shared" si="0"/>
        <v>150.23529411764707</v>
      </c>
      <c r="G27" s="19">
        <f t="shared" si="2"/>
        <v>6.6562255285826152E-3</v>
      </c>
      <c r="H27" s="19">
        <f t="shared" si="1"/>
        <v>5.2074310620157426E-3</v>
      </c>
      <c r="J27">
        <v>101</v>
      </c>
      <c r="K27">
        <v>126</v>
      </c>
      <c r="L27">
        <v>126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200</v>
      </c>
      <c r="S27">
        <v>101</v>
      </c>
      <c r="T27">
        <v>151</v>
      </c>
      <c r="U27">
        <v>301</v>
      </c>
      <c r="V27">
        <v>201</v>
      </c>
      <c r="W27">
        <v>150</v>
      </c>
      <c r="X27">
        <v>151</v>
      </c>
      <c r="Y27">
        <v>101</v>
      </c>
      <c r="Z27">
        <v>340</v>
      </c>
    </row>
    <row r="28" spans="2:26">
      <c r="B28">
        <v>21</v>
      </c>
      <c r="D28" t="s">
        <v>145</v>
      </c>
      <c r="E28" s="20">
        <f t="shared" ref="E28:E33" si="3">1/J28</f>
        <v>6.6225165562913907E-3</v>
      </c>
      <c r="F28" s="21">
        <f t="shared" si="0"/>
        <v>155.8235294117647</v>
      </c>
      <c r="G28" s="19">
        <f t="shared" si="2"/>
        <v>6.4175160437901103E-3</v>
      </c>
      <c r="H28" s="19">
        <f t="shared" si="1"/>
        <v>5.0206790986742954E-3</v>
      </c>
      <c r="I28" s="20"/>
      <c r="J28">
        <v>151</v>
      </c>
      <c r="K28">
        <v>126</v>
      </c>
      <c r="L28">
        <v>151</v>
      </c>
      <c r="M28">
        <v>151</v>
      </c>
      <c r="N28">
        <v>126</v>
      </c>
      <c r="O28">
        <v>126</v>
      </c>
      <c r="P28">
        <v>126</v>
      </c>
      <c r="Q28">
        <v>101</v>
      </c>
      <c r="R28">
        <v>150</v>
      </c>
      <c r="S28">
        <v>151</v>
      </c>
      <c r="T28">
        <v>201</v>
      </c>
      <c r="U28">
        <v>151</v>
      </c>
      <c r="V28">
        <v>201</v>
      </c>
      <c r="W28">
        <v>100</v>
      </c>
      <c r="X28">
        <v>151</v>
      </c>
      <c r="Y28">
        <v>126</v>
      </c>
      <c r="Z28">
        <v>360</v>
      </c>
    </row>
    <row r="29" spans="2:26">
      <c r="B29">
        <v>22</v>
      </c>
      <c r="D29" t="s">
        <v>146</v>
      </c>
      <c r="E29" s="20">
        <f t="shared" si="3"/>
        <v>6.6225165562913907E-3</v>
      </c>
      <c r="F29" s="21">
        <f t="shared" si="0"/>
        <v>172.58823529411765</v>
      </c>
      <c r="G29" s="19">
        <f t="shared" si="2"/>
        <v>5.794137695978187E-3</v>
      </c>
      <c r="H29" s="19">
        <f t="shared" si="1"/>
        <v>4.5329853211957078E-3</v>
      </c>
      <c r="I29" s="20"/>
      <c r="J29">
        <v>151</v>
      </c>
      <c r="K29">
        <v>201</v>
      </c>
      <c r="L29">
        <v>201</v>
      </c>
      <c r="M29">
        <v>151</v>
      </c>
      <c r="N29">
        <v>151</v>
      </c>
      <c r="O29">
        <v>151</v>
      </c>
      <c r="P29">
        <v>101</v>
      </c>
      <c r="Q29">
        <v>101</v>
      </c>
      <c r="R29">
        <v>220</v>
      </c>
      <c r="S29">
        <v>151</v>
      </c>
      <c r="T29">
        <v>201</v>
      </c>
      <c r="U29">
        <v>151</v>
      </c>
      <c r="V29">
        <v>201</v>
      </c>
      <c r="W29">
        <v>150</v>
      </c>
      <c r="X29">
        <v>151</v>
      </c>
      <c r="Y29">
        <v>151</v>
      </c>
      <c r="Z29">
        <v>350</v>
      </c>
    </row>
    <row r="30" spans="2:26">
      <c r="B30">
        <v>23</v>
      </c>
      <c r="D30" t="s">
        <v>147</v>
      </c>
      <c r="E30" s="20">
        <f t="shared" si="3"/>
        <v>4.9751243781094526E-3</v>
      </c>
      <c r="F30" s="21">
        <f t="shared" si="0"/>
        <v>187.58823529411765</v>
      </c>
      <c r="G30" s="19">
        <f t="shared" si="2"/>
        <v>5.3308247099404203E-3</v>
      </c>
      <c r="H30" s="19">
        <f t="shared" si="1"/>
        <v>4.1705170687952988E-3</v>
      </c>
      <c r="I30" s="20"/>
      <c r="J30">
        <v>201</v>
      </c>
      <c r="K30">
        <v>126</v>
      </c>
      <c r="L30">
        <v>151</v>
      </c>
      <c r="M30">
        <v>151</v>
      </c>
      <c r="N30">
        <v>176</v>
      </c>
      <c r="O30">
        <v>151</v>
      </c>
      <c r="P30">
        <v>151</v>
      </c>
      <c r="Q30">
        <v>101</v>
      </c>
      <c r="R30">
        <v>150</v>
      </c>
      <c r="S30">
        <v>151</v>
      </c>
      <c r="T30">
        <v>251</v>
      </c>
      <c r="U30">
        <v>201</v>
      </c>
      <c r="V30">
        <v>201</v>
      </c>
      <c r="W30">
        <v>200</v>
      </c>
      <c r="X30">
        <v>176</v>
      </c>
      <c r="Y30">
        <v>151</v>
      </c>
      <c r="Z30">
        <v>500</v>
      </c>
    </row>
    <row r="31" spans="2:26">
      <c r="B31">
        <v>24</v>
      </c>
      <c r="D31" t="s">
        <v>148</v>
      </c>
      <c r="E31" s="20">
        <f t="shared" si="3"/>
        <v>4.9751243781094526E-3</v>
      </c>
      <c r="F31" s="21">
        <f t="shared" si="0"/>
        <v>229.64705882352942</v>
      </c>
      <c r="G31" s="19">
        <f t="shared" si="2"/>
        <v>4.3545081967213111E-3</v>
      </c>
      <c r="H31" s="19">
        <f t="shared" si="1"/>
        <v>3.4067056691568149E-3</v>
      </c>
      <c r="I31" s="20"/>
      <c r="J31">
        <v>201</v>
      </c>
      <c r="K31">
        <v>201</v>
      </c>
      <c r="L31">
        <v>201</v>
      </c>
      <c r="M31">
        <v>201</v>
      </c>
      <c r="N31">
        <v>201</v>
      </c>
      <c r="O31">
        <v>201</v>
      </c>
      <c r="P31">
        <v>151</v>
      </c>
      <c r="Q31">
        <v>101</v>
      </c>
      <c r="R31">
        <v>160</v>
      </c>
      <c r="S31">
        <v>151</v>
      </c>
      <c r="T31">
        <v>251</v>
      </c>
      <c r="U31">
        <v>201</v>
      </c>
      <c r="V31">
        <v>301</v>
      </c>
      <c r="W31">
        <v>150</v>
      </c>
      <c r="X31">
        <v>201</v>
      </c>
      <c r="Y31">
        <v>201</v>
      </c>
      <c r="Z31">
        <v>830</v>
      </c>
    </row>
    <row r="32" spans="2:26">
      <c r="B32">
        <v>25</v>
      </c>
      <c r="D32" t="s">
        <v>149</v>
      </c>
      <c r="E32" s="20">
        <f t="shared" si="3"/>
        <v>4.9751243781094526E-3</v>
      </c>
      <c r="F32" s="21">
        <f t="shared" si="0"/>
        <v>233.76470588235293</v>
      </c>
      <c r="G32" s="19">
        <f t="shared" si="2"/>
        <v>4.2778057372924007E-3</v>
      </c>
      <c r="H32" s="19">
        <f t="shared" si="1"/>
        <v>3.3466982718641687E-3</v>
      </c>
      <c r="I32" s="20"/>
      <c r="J32">
        <v>201</v>
      </c>
      <c r="K32">
        <v>201</v>
      </c>
      <c r="L32">
        <v>201</v>
      </c>
      <c r="M32">
        <v>201</v>
      </c>
      <c r="N32">
        <v>201</v>
      </c>
      <c r="O32">
        <v>201</v>
      </c>
      <c r="P32">
        <v>201</v>
      </c>
      <c r="Q32">
        <v>101</v>
      </c>
      <c r="R32">
        <v>250</v>
      </c>
      <c r="S32">
        <v>201</v>
      </c>
      <c r="T32">
        <v>251</v>
      </c>
      <c r="U32">
        <v>201</v>
      </c>
      <c r="V32">
        <v>251</v>
      </c>
      <c r="W32">
        <v>200</v>
      </c>
      <c r="X32">
        <v>201</v>
      </c>
      <c r="Y32">
        <v>201</v>
      </c>
      <c r="Z32">
        <v>710</v>
      </c>
    </row>
    <row r="33" spans="2:26">
      <c r="B33">
        <v>26</v>
      </c>
      <c r="D33" t="s">
        <v>150</v>
      </c>
      <c r="E33" s="20">
        <f t="shared" si="3"/>
        <v>3.9840637450199202E-3</v>
      </c>
      <c r="F33" s="21">
        <f t="shared" si="0"/>
        <v>244.58823529411765</v>
      </c>
      <c r="G33" s="19">
        <f t="shared" si="2"/>
        <v>4.0885040885040884E-3</v>
      </c>
      <c r="H33" s="19">
        <f t="shared" si="1"/>
        <v>3.1986000318393955E-3</v>
      </c>
      <c r="I33" s="20"/>
      <c r="J33">
        <v>251</v>
      </c>
      <c r="K33">
        <v>201</v>
      </c>
      <c r="L33">
        <v>201</v>
      </c>
      <c r="M33">
        <v>151</v>
      </c>
      <c r="N33">
        <v>176</v>
      </c>
      <c r="O33">
        <v>151</v>
      </c>
      <c r="P33">
        <v>101</v>
      </c>
      <c r="Q33">
        <v>101</v>
      </c>
      <c r="R33">
        <v>300</v>
      </c>
      <c r="S33">
        <v>201</v>
      </c>
      <c r="T33">
        <v>251</v>
      </c>
      <c r="U33">
        <v>250</v>
      </c>
      <c r="V33">
        <v>501</v>
      </c>
      <c r="W33">
        <v>250</v>
      </c>
      <c r="X33">
        <v>101</v>
      </c>
      <c r="Y33">
        <v>151</v>
      </c>
      <c r="Z33">
        <v>820</v>
      </c>
    </row>
    <row r="34" spans="2:26">
      <c r="B34">
        <v>27</v>
      </c>
      <c r="D34" t="s">
        <v>151</v>
      </c>
      <c r="F34" s="21">
        <f t="shared" si="0"/>
        <v>266.70588235294116</v>
      </c>
      <c r="G34" s="19">
        <f t="shared" si="2"/>
        <v>3.7494486104984563E-3</v>
      </c>
      <c r="H34" s="19">
        <f t="shared" si="1"/>
        <v>2.9333433904693883E-3</v>
      </c>
      <c r="J34">
        <v>301</v>
      </c>
      <c r="K34">
        <v>251</v>
      </c>
      <c r="L34">
        <v>251</v>
      </c>
      <c r="M34">
        <v>251</v>
      </c>
      <c r="N34">
        <v>251</v>
      </c>
      <c r="O34">
        <v>201</v>
      </c>
      <c r="P34">
        <v>201</v>
      </c>
      <c r="Q34">
        <v>101</v>
      </c>
      <c r="R34">
        <v>220</v>
      </c>
      <c r="S34">
        <v>251</v>
      </c>
      <c r="T34">
        <v>251</v>
      </c>
      <c r="U34">
        <v>301</v>
      </c>
      <c r="V34">
        <v>251</v>
      </c>
      <c r="W34">
        <v>250</v>
      </c>
      <c r="X34">
        <v>251</v>
      </c>
      <c r="Y34">
        <v>201</v>
      </c>
      <c r="Z34">
        <v>750</v>
      </c>
    </row>
    <row r="35" spans="2:26">
      <c r="B35">
        <v>28</v>
      </c>
      <c r="D35" t="s">
        <v>152</v>
      </c>
      <c r="F35" s="21">
        <f t="shared" si="0"/>
        <v>272</v>
      </c>
      <c r="G35" s="19">
        <f t="shared" si="2"/>
        <v>3.6764705882352941E-3</v>
      </c>
      <c r="H35" s="19">
        <f t="shared" si="1"/>
        <v>2.8762497691150967E-3</v>
      </c>
      <c r="J35">
        <v>251</v>
      </c>
      <c r="K35">
        <v>251</v>
      </c>
      <c r="L35">
        <v>251</v>
      </c>
      <c r="M35">
        <v>251</v>
      </c>
      <c r="N35">
        <v>251</v>
      </c>
      <c r="O35">
        <v>201</v>
      </c>
      <c r="P35">
        <v>201</v>
      </c>
      <c r="Q35">
        <v>101</v>
      </c>
      <c r="R35">
        <v>250</v>
      </c>
      <c r="S35">
        <v>201</v>
      </c>
      <c r="T35">
        <v>501</v>
      </c>
      <c r="U35">
        <v>251</v>
      </c>
      <c r="V35">
        <v>351</v>
      </c>
      <c r="W35">
        <v>250</v>
      </c>
      <c r="X35">
        <v>251</v>
      </c>
      <c r="Y35">
        <v>201</v>
      </c>
      <c r="Z35">
        <v>610</v>
      </c>
    </row>
    <row r="36" spans="2:26">
      <c r="B36">
        <v>29</v>
      </c>
      <c r="D36" t="s">
        <v>153</v>
      </c>
      <c r="F36" s="21">
        <f t="shared" si="0"/>
        <v>291.94117647058823</v>
      </c>
      <c r="G36" s="19">
        <f t="shared" si="2"/>
        <v>3.4253475720330447E-3</v>
      </c>
      <c r="H36" s="19">
        <f t="shared" si="1"/>
        <v>2.6797862043901285E-3</v>
      </c>
      <c r="J36">
        <v>251</v>
      </c>
      <c r="K36">
        <v>251</v>
      </c>
      <c r="L36">
        <v>251</v>
      </c>
      <c r="M36">
        <v>201</v>
      </c>
      <c r="N36">
        <v>251</v>
      </c>
      <c r="O36">
        <v>251</v>
      </c>
      <c r="P36">
        <v>151</v>
      </c>
      <c r="Q36">
        <v>101</v>
      </c>
      <c r="R36">
        <v>250</v>
      </c>
      <c r="S36">
        <v>251</v>
      </c>
      <c r="T36">
        <v>251</v>
      </c>
      <c r="U36">
        <v>250</v>
      </c>
      <c r="V36">
        <v>501</v>
      </c>
      <c r="W36">
        <v>250</v>
      </c>
      <c r="X36">
        <v>251</v>
      </c>
      <c r="Y36">
        <v>251</v>
      </c>
      <c r="Z36">
        <v>1000</v>
      </c>
    </row>
    <row r="37" spans="2:26">
      <c r="B37">
        <v>30</v>
      </c>
      <c r="D37" t="s">
        <v>154</v>
      </c>
      <c r="F37" s="21">
        <f t="shared" si="0"/>
        <v>303.76470588235293</v>
      </c>
      <c r="G37" s="19">
        <f t="shared" si="2"/>
        <v>3.2920216886134779E-3</v>
      </c>
      <c r="H37" s="19">
        <f t="shared" si="1"/>
        <v>2.5754800411286224E-3</v>
      </c>
      <c r="J37">
        <v>251</v>
      </c>
      <c r="K37">
        <v>251</v>
      </c>
      <c r="L37">
        <v>251</v>
      </c>
      <c r="M37">
        <v>201</v>
      </c>
      <c r="N37">
        <v>251</v>
      </c>
      <c r="O37">
        <v>201</v>
      </c>
      <c r="P37">
        <v>151</v>
      </c>
      <c r="Q37">
        <v>101</v>
      </c>
      <c r="R37">
        <v>350</v>
      </c>
      <c r="S37">
        <v>201</v>
      </c>
      <c r="T37">
        <v>501</v>
      </c>
      <c r="U37">
        <v>251</v>
      </c>
      <c r="V37">
        <v>501</v>
      </c>
      <c r="W37">
        <v>250</v>
      </c>
      <c r="X37">
        <v>251</v>
      </c>
      <c r="Y37">
        <v>201</v>
      </c>
      <c r="Z37">
        <v>1000</v>
      </c>
    </row>
    <row r="38" spans="2:26">
      <c r="B38">
        <v>31</v>
      </c>
      <c r="D38" t="s">
        <v>155</v>
      </c>
      <c r="F38" s="21">
        <f t="shared" si="0"/>
        <v>302</v>
      </c>
      <c r="G38" s="19">
        <f t="shared" si="2"/>
        <v>3.3112582781456954E-3</v>
      </c>
      <c r="H38" s="19">
        <f t="shared" si="1"/>
        <v>2.5905295933751865E-3</v>
      </c>
      <c r="J38">
        <v>301</v>
      </c>
      <c r="K38">
        <v>251</v>
      </c>
      <c r="L38">
        <v>251</v>
      </c>
      <c r="M38">
        <v>251</v>
      </c>
      <c r="N38">
        <v>251</v>
      </c>
      <c r="O38">
        <v>251</v>
      </c>
      <c r="P38">
        <v>201</v>
      </c>
      <c r="Q38">
        <v>101</v>
      </c>
      <c r="R38">
        <v>270</v>
      </c>
      <c r="S38">
        <v>201</v>
      </c>
      <c r="T38">
        <v>501</v>
      </c>
      <c r="U38">
        <v>301</v>
      </c>
      <c r="V38">
        <v>301</v>
      </c>
      <c r="W38">
        <v>200</v>
      </c>
      <c r="X38">
        <v>251</v>
      </c>
      <c r="Y38">
        <v>251</v>
      </c>
      <c r="Z38">
        <v>1000</v>
      </c>
    </row>
    <row r="39" spans="2:26">
      <c r="B39">
        <v>32</v>
      </c>
      <c r="D39" t="s">
        <v>156</v>
      </c>
      <c r="F39" s="21">
        <f t="shared" si="0"/>
        <v>330.23529411764707</v>
      </c>
      <c r="G39" s="19">
        <f t="shared" si="2"/>
        <v>3.0281439258995368E-3</v>
      </c>
      <c r="H39" s="19">
        <f t="shared" si="1"/>
        <v>2.3690379288187043E-3</v>
      </c>
      <c r="J39">
        <v>401</v>
      </c>
      <c r="K39">
        <v>301</v>
      </c>
      <c r="L39">
        <v>301</v>
      </c>
      <c r="M39">
        <v>251</v>
      </c>
      <c r="N39">
        <v>301</v>
      </c>
      <c r="O39">
        <v>251</v>
      </c>
      <c r="P39">
        <v>201</v>
      </c>
      <c r="Q39">
        <v>101</v>
      </c>
      <c r="R39">
        <v>350</v>
      </c>
      <c r="S39">
        <v>251</v>
      </c>
      <c r="T39">
        <v>501</v>
      </c>
      <c r="U39">
        <v>401</v>
      </c>
      <c r="V39">
        <v>201</v>
      </c>
      <c r="W39">
        <v>300</v>
      </c>
      <c r="X39">
        <v>251</v>
      </c>
      <c r="Y39">
        <v>251</v>
      </c>
      <c r="Z39">
        <v>1000</v>
      </c>
    </row>
    <row r="40" spans="2:26">
      <c r="B40">
        <v>33</v>
      </c>
      <c r="D40" t="s">
        <v>157</v>
      </c>
      <c r="F40" s="21">
        <f t="shared" si="0"/>
        <v>342.58823529411762</v>
      </c>
      <c r="G40" s="19">
        <f t="shared" si="2"/>
        <v>2.918956043956044E-3</v>
      </c>
      <c r="H40" s="19">
        <f t="shared" si="1"/>
        <v>2.2836158881161068E-3</v>
      </c>
      <c r="J40">
        <v>501</v>
      </c>
      <c r="K40">
        <v>301</v>
      </c>
      <c r="L40">
        <v>301</v>
      </c>
      <c r="M40">
        <v>251</v>
      </c>
      <c r="N40">
        <v>301</v>
      </c>
      <c r="O40">
        <v>301</v>
      </c>
      <c r="P40">
        <v>201</v>
      </c>
      <c r="Q40">
        <v>101</v>
      </c>
      <c r="R40">
        <v>300</v>
      </c>
      <c r="S40">
        <v>201</v>
      </c>
      <c r="T40">
        <v>501</v>
      </c>
      <c r="U40">
        <v>501</v>
      </c>
      <c r="V40">
        <v>351</v>
      </c>
      <c r="W40">
        <v>200</v>
      </c>
      <c r="X40">
        <v>251</v>
      </c>
      <c r="Y40">
        <v>301</v>
      </c>
      <c r="Z40">
        <v>960</v>
      </c>
    </row>
    <row r="41" spans="2:26">
      <c r="B41">
        <v>34</v>
      </c>
      <c r="D41" t="s">
        <v>158</v>
      </c>
      <c r="F41" s="21">
        <f t="shared" si="0"/>
        <v>365.52941176470586</v>
      </c>
      <c r="G41" s="19">
        <f t="shared" si="2"/>
        <v>2.7357579658834892E-3</v>
      </c>
      <c r="H41" s="19">
        <f t="shared" si="1"/>
        <v>2.1402927152217909E-3</v>
      </c>
      <c r="J41">
        <v>501</v>
      </c>
      <c r="K41">
        <v>301</v>
      </c>
      <c r="L41">
        <v>301</v>
      </c>
      <c r="M41">
        <v>251</v>
      </c>
      <c r="N41">
        <v>301</v>
      </c>
      <c r="O41">
        <v>301</v>
      </c>
      <c r="P41">
        <v>201</v>
      </c>
      <c r="Q41">
        <v>101</v>
      </c>
      <c r="R41">
        <v>350</v>
      </c>
      <c r="S41">
        <v>251</v>
      </c>
      <c r="T41">
        <v>501</v>
      </c>
      <c r="U41">
        <v>501</v>
      </c>
      <c r="V41">
        <v>501</v>
      </c>
      <c r="W41">
        <v>300</v>
      </c>
      <c r="X41">
        <v>251</v>
      </c>
      <c r="Y41">
        <v>301</v>
      </c>
      <c r="Z41">
        <v>1000</v>
      </c>
    </row>
    <row r="49" spans="2:23">
      <c r="B49" s="69" t="s">
        <v>28</v>
      </c>
      <c r="C49" s="54" t="s">
        <v>29</v>
      </c>
      <c r="D49" s="46" t="s">
        <v>498</v>
      </c>
      <c r="E49" s="54" t="s">
        <v>32</v>
      </c>
      <c r="F49" s="54" t="s">
        <v>35</v>
      </c>
      <c r="G49" s="47">
        <v>30</v>
      </c>
      <c r="H49" s="67"/>
      <c r="I49" s="67"/>
      <c r="J49" s="67"/>
      <c r="K49" s="67"/>
      <c r="L49" s="67"/>
      <c r="M49" s="67"/>
      <c r="N49" s="67"/>
      <c r="O49" s="47">
        <v>20</v>
      </c>
    </row>
    <row r="50" spans="2:23">
      <c r="B50" s="69"/>
      <c r="C50" s="54" t="s">
        <v>34</v>
      </c>
      <c r="D50" s="54" t="s">
        <v>499</v>
      </c>
      <c r="E50" s="54" t="s">
        <v>33</v>
      </c>
      <c r="F50" s="54" t="s">
        <v>36</v>
      </c>
      <c r="G50" s="54" t="s">
        <v>31</v>
      </c>
      <c r="H50" s="67"/>
      <c r="I50" s="67"/>
      <c r="J50" s="67"/>
      <c r="K50" s="67"/>
      <c r="L50" s="67"/>
      <c r="M50" s="67"/>
      <c r="N50" s="67"/>
      <c r="O50" s="54" t="s">
        <v>31</v>
      </c>
    </row>
    <row r="51" spans="2:23">
      <c r="B51" s="48" t="s">
        <v>37</v>
      </c>
      <c r="C51" s="68" t="s">
        <v>39</v>
      </c>
      <c r="D51" s="55">
        <v>888</v>
      </c>
      <c r="E51" s="68" t="s">
        <v>44</v>
      </c>
      <c r="F51" s="55" t="s">
        <v>40</v>
      </c>
      <c r="G51" s="68" t="s">
        <v>47</v>
      </c>
      <c r="H51" s="55" t="s">
        <v>49</v>
      </c>
      <c r="I51" s="55" t="s">
        <v>42</v>
      </c>
      <c r="J51" s="55" t="s">
        <v>45</v>
      </c>
      <c r="K51" s="55" t="s">
        <v>52</v>
      </c>
      <c r="L51" s="68" t="s">
        <v>48</v>
      </c>
      <c r="M51" s="56" t="s">
        <v>51</v>
      </c>
      <c r="N51" s="66" t="s">
        <v>124</v>
      </c>
      <c r="O51" s="56" t="s">
        <v>52</v>
      </c>
      <c r="P51" s="66" t="s">
        <v>56</v>
      </c>
      <c r="Q51" s="66" t="s">
        <v>54</v>
      </c>
      <c r="R51" s="56" t="s">
        <v>58</v>
      </c>
      <c r="S51" s="66" t="s">
        <v>57</v>
      </c>
      <c r="T51" s="55" t="s">
        <v>59</v>
      </c>
    </row>
    <row r="52" spans="2:23">
      <c r="B52" s="48" t="s">
        <v>38</v>
      </c>
      <c r="C52" s="68"/>
      <c r="D52" s="55" t="s">
        <v>43</v>
      </c>
      <c r="E52" s="68"/>
      <c r="F52" s="55" t="s">
        <v>41</v>
      </c>
      <c r="G52" s="68"/>
      <c r="H52" s="55" t="s">
        <v>50</v>
      </c>
      <c r="I52" s="55" t="s">
        <v>43</v>
      </c>
      <c r="J52" s="55" t="s">
        <v>46</v>
      </c>
      <c r="K52" s="55" t="s">
        <v>53</v>
      </c>
      <c r="L52" s="68"/>
      <c r="M52" s="56" t="s">
        <v>52</v>
      </c>
      <c r="N52" s="66"/>
      <c r="O52" s="56" t="s">
        <v>55</v>
      </c>
      <c r="P52" s="66"/>
      <c r="Q52" s="66"/>
      <c r="R52" s="56" t="s">
        <v>52</v>
      </c>
      <c r="S52" s="66"/>
      <c r="T52" s="55" t="s">
        <v>60</v>
      </c>
    </row>
    <row r="53" spans="2:23">
      <c r="B53" s="58">
        <v>1</v>
      </c>
      <c r="C53" s="60" t="s">
        <v>549</v>
      </c>
      <c r="D53" s="61" t="s">
        <v>510</v>
      </c>
      <c r="E53" s="62">
        <v>0.51</v>
      </c>
      <c r="F53" s="58" t="s">
        <v>511</v>
      </c>
      <c r="G53" s="58" t="s">
        <v>512</v>
      </c>
      <c r="H53" s="58" t="s">
        <v>511</v>
      </c>
      <c r="I53" s="58" t="s">
        <v>512</v>
      </c>
      <c r="J53" s="58" t="s">
        <v>511</v>
      </c>
      <c r="K53" s="58" t="s">
        <v>513</v>
      </c>
      <c r="L53" s="58" t="s">
        <v>514</v>
      </c>
      <c r="M53" s="58" t="s">
        <v>515</v>
      </c>
      <c r="N53" s="58" t="s">
        <v>516</v>
      </c>
      <c r="O53" s="58" t="s">
        <v>511</v>
      </c>
      <c r="P53" s="58" t="s">
        <v>511</v>
      </c>
      <c r="Q53" s="58" t="s">
        <v>512</v>
      </c>
      <c r="R53" s="58" t="s">
        <v>517</v>
      </c>
      <c r="S53" s="58" t="s">
        <v>514</v>
      </c>
      <c r="T53" s="58" t="s">
        <v>518</v>
      </c>
      <c r="U53" s="58" t="s">
        <v>514</v>
      </c>
      <c r="V53" s="58" t="s">
        <v>514</v>
      </c>
      <c r="W53" s="58" t="s">
        <v>519</v>
      </c>
    </row>
    <row r="54" spans="2:23">
      <c r="B54" s="58">
        <v>2</v>
      </c>
      <c r="C54" s="60"/>
      <c r="D54" s="61" t="s">
        <v>520</v>
      </c>
      <c r="E54" s="62">
        <v>0.09</v>
      </c>
      <c r="F54" s="58">
        <v>5</v>
      </c>
      <c r="G54" s="58">
        <v>8</v>
      </c>
      <c r="H54" s="58">
        <v>8</v>
      </c>
      <c r="I54" s="58">
        <v>6</v>
      </c>
      <c r="J54" s="58">
        <v>8</v>
      </c>
      <c r="K54" s="58">
        <v>19</v>
      </c>
      <c r="L54" s="58">
        <v>6</v>
      </c>
      <c r="M54" s="58">
        <v>15</v>
      </c>
      <c r="N54" s="58">
        <v>8</v>
      </c>
      <c r="O54" s="58">
        <v>8</v>
      </c>
      <c r="P54" s="58">
        <v>6</v>
      </c>
      <c r="Q54" s="58">
        <v>9</v>
      </c>
      <c r="R54" s="58">
        <v>17</v>
      </c>
      <c r="S54" s="58">
        <v>7</v>
      </c>
      <c r="T54" s="58">
        <v>8</v>
      </c>
      <c r="U54" s="58">
        <v>6</v>
      </c>
      <c r="V54" s="58">
        <v>9</v>
      </c>
      <c r="W54" s="58">
        <v>10</v>
      </c>
    </row>
    <row r="55" spans="2:23">
      <c r="B55" s="58">
        <v>3</v>
      </c>
      <c r="C55" s="60"/>
      <c r="D55" s="61" t="s">
        <v>521</v>
      </c>
      <c r="E55" s="62">
        <v>0.09</v>
      </c>
      <c r="F55" s="58">
        <v>6</v>
      </c>
      <c r="G55" s="58">
        <v>11</v>
      </c>
      <c r="H55" s="58">
        <v>11</v>
      </c>
      <c r="I55" s="58">
        <v>8</v>
      </c>
      <c r="J55" s="58">
        <v>11</v>
      </c>
      <c r="K55" s="58">
        <v>8</v>
      </c>
      <c r="L55" s="58" t="s">
        <v>522</v>
      </c>
      <c r="M55" s="58">
        <v>21</v>
      </c>
      <c r="N55" s="58">
        <v>13</v>
      </c>
      <c r="O55" s="58">
        <v>10</v>
      </c>
      <c r="P55" s="58">
        <v>6</v>
      </c>
      <c r="Q55" s="58" t="s">
        <v>523</v>
      </c>
      <c r="R55" s="58">
        <v>8</v>
      </c>
      <c r="S55" s="58">
        <v>9</v>
      </c>
      <c r="T55" s="58">
        <v>7</v>
      </c>
      <c r="U55" s="58" t="s">
        <v>522</v>
      </c>
      <c r="V55" s="58">
        <v>11</v>
      </c>
      <c r="W55" s="58">
        <v>14</v>
      </c>
    </row>
    <row r="56" spans="2:23">
      <c r="B56" s="58">
        <v>4</v>
      </c>
      <c r="C56" s="60"/>
      <c r="D56" s="61" t="s">
        <v>524</v>
      </c>
      <c r="E56" s="62">
        <v>7.0000000000000007E-2</v>
      </c>
      <c r="F56" s="58">
        <v>11</v>
      </c>
      <c r="G56" s="58">
        <v>13</v>
      </c>
      <c r="H56" s="58">
        <v>13</v>
      </c>
      <c r="I56" s="58">
        <v>13</v>
      </c>
      <c r="J56" s="58">
        <v>15</v>
      </c>
      <c r="K56" s="58">
        <v>7</v>
      </c>
      <c r="L56" s="58">
        <v>10</v>
      </c>
      <c r="M56" s="58">
        <v>17</v>
      </c>
      <c r="N56" s="58">
        <v>14</v>
      </c>
      <c r="O56" s="58">
        <v>15</v>
      </c>
      <c r="P56" s="58">
        <v>10</v>
      </c>
      <c r="Q56" s="58">
        <v>9</v>
      </c>
      <c r="R56" s="58">
        <v>5</v>
      </c>
      <c r="S56" s="58">
        <v>11</v>
      </c>
      <c r="T56" s="58">
        <v>8</v>
      </c>
      <c r="U56" s="58">
        <v>10</v>
      </c>
      <c r="V56" s="58">
        <v>11</v>
      </c>
      <c r="W56" s="58">
        <v>14</v>
      </c>
    </row>
    <row r="57" spans="2:23">
      <c r="B57" s="58">
        <v>5</v>
      </c>
      <c r="C57" s="60"/>
      <c r="D57" s="61" t="s">
        <v>525</v>
      </c>
      <c r="E57" s="62">
        <v>0.05</v>
      </c>
      <c r="F57" s="58">
        <v>15</v>
      </c>
      <c r="G57" s="58">
        <v>15</v>
      </c>
      <c r="H57" s="58">
        <v>15</v>
      </c>
      <c r="I57" s="58">
        <v>15</v>
      </c>
      <c r="J57" s="58">
        <v>21</v>
      </c>
      <c r="K57" s="58">
        <v>12</v>
      </c>
      <c r="L57" s="58">
        <v>19</v>
      </c>
      <c r="M57" s="58">
        <v>5</v>
      </c>
      <c r="N57" s="58">
        <v>17</v>
      </c>
      <c r="O57" s="58">
        <v>21</v>
      </c>
      <c r="P57" s="58">
        <v>17</v>
      </c>
      <c r="Q57" s="58">
        <v>21</v>
      </c>
      <c r="R57" s="58">
        <v>11</v>
      </c>
      <c r="S57" s="58">
        <v>15</v>
      </c>
      <c r="T57" s="58">
        <v>14</v>
      </c>
      <c r="U57" s="58">
        <v>19</v>
      </c>
      <c r="V57" s="58">
        <v>21</v>
      </c>
      <c r="W57" s="58">
        <v>19</v>
      </c>
    </row>
    <row r="58" spans="2:23">
      <c r="B58" s="58">
        <v>6</v>
      </c>
      <c r="C58" s="60"/>
      <c r="D58" s="61" t="s">
        <v>526</v>
      </c>
      <c r="E58" s="62">
        <v>0.03</v>
      </c>
      <c r="F58" s="58">
        <v>34</v>
      </c>
      <c r="G58" s="58">
        <v>21</v>
      </c>
      <c r="H58" s="58">
        <v>21</v>
      </c>
      <c r="I58" s="58">
        <v>20</v>
      </c>
      <c r="J58" s="58">
        <v>26</v>
      </c>
      <c r="K58" s="58">
        <v>26</v>
      </c>
      <c r="L58" s="58">
        <v>17</v>
      </c>
      <c r="M58" s="58">
        <v>101</v>
      </c>
      <c r="N58" s="58">
        <v>25</v>
      </c>
      <c r="O58" s="58">
        <v>9</v>
      </c>
      <c r="P58" s="58">
        <v>21</v>
      </c>
      <c r="Q58" s="58">
        <v>26</v>
      </c>
      <c r="R58" s="58">
        <v>26</v>
      </c>
      <c r="S58" s="58">
        <v>26</v>
      </c>
      <c r="T58" s="58">
        <v>14</v>
      </c>
      <c r="U58" s="58">
        <v>17</v>
      </c>
      <c r="V58" s="58">
        <v>21</v>
      </c>
      <c r="W58" s="58">
        <v>40</v>
      </c>
    </row>
    <row r="59" spans="2:23">
      <c r="B59" s="58">
        <v>7</v>
      </c>
      <c r="C59" s="60"/>
      <c r="D59" s="61" t="s">
        <v>527</v>
      </c>
      <c r="E59" s="62">
        <v>0.03</v>
      </c>
      <c r="F59" s="58">
        <v>34</v>
      </c>
      <c r="G59" s="58">
        <v>51</v>
      </c>
      <c r="H59" s="58">
        <v>51</v>
      </c>
      <c r="I59" s="58">
        <v>20</v>
      </c>
      <c r="J59" s="58">
        <v>41</v>
      </c>
      <c r="K59" s="58">
        <v>23</v>
      </c>
      <c r="L59" s="58">
        <v>34</v>
      </c>
      <c r="M59" s="58">
        <v>9</v>
      </c>
      <c r="N59" s="58">
        <v>33</v>
      </c>
      <c r="O59" s="58">
        <v>34</v>
      </c>
      <c r="P59" s="58">
        <v>34</v>
      </c>
      <c r="Q59" s="58">
        <v>31</v>
      </c>
      <c r="R59" s="58">
        <v>26</v>
      </c>
      <c r="S59" s="58">
        <v>21</v>
      </c>
      <c r="T59" s="58">
        <v>25</v>
      </c>
      <c r="U59" s="58">
        <v>34</v>
      </c>
      <c r="V59" s="58">
        <v>51</v>
      </c>
      <c r="W59" s="58">
        <v>48</v>
      </c>
    </row>
    <row r="60" spans="2:23">
      <c r="B60" s="58">
        <v>8</v>
      </c>
      <c r="C60" s="60"/>
      <c r="D60" s="61" t="s">
        <v>528</v>
      </c>
      <c r="E60" s="62">
        <v>0.02</v>
      </c>
      <c r="F60" s="58">
        <v>41</v>
      </c>
      <c r="G60" s="58">
        <v>51</v>
      </c>
      <c r="H60" s="58">
        <v>51</v>
      </c>
      <c r="I60" s="58">
        <v>45</v>
      </c>
      <c r="J60" s="58">
        <v>67</v>
      </c>
      <c r="K60" s="58">
        <v>26</v>
      </c>
      <c r="L60" s="58">
        <v>51</v>
      </c>
      <c r="M60" s="58">
        <v>8</v>
      </c>
      <c r="N60" s="58">
        <v>50</v>
      </c>
      <c r="O60" s="58">
        <v>51</v>
      </c>
      <c r="P60" s="58">
        <v>34</v>
      </c>
      <c r="Q60" s="58">
        <v>26</v>
      </c>
      <c r="R60" s="58">
        <v>19</v>
      </c>
      <c r="S60" s="58">
        <v>41</v>
      </c>
      <c r="T60" s="58">
        <v>25</v>
      </c>
      <c r="U60" s="58">
        <v>51</v>
      </c>
      <c r="V60" s="58">
        <v>51</v>
      </c>
      <c r="W60" s="58">
        <v>60</v>
      </c>
    </row>
    <row r="61" spans="2:23">
      <c r="B61" s="58">
        <v>9</v>
      </c>
      <c r="C61" s="60"/>
      <c r="D61" s="61" t="s">
        <v>529</v>
      </c>
      <c r="E61" s="62">
        <v>0.02</v>
      </c>
      <c r="F61" s="58">
        <v>51</v>
      </c>
      <c r="G61" s="58">
        <v>51</v>
      </c>
      <c r="H61" s="58">
        <v>51</v>
      </c>
      <c r="I61" s="58">
        <v>35</v>
      </c>
      <c r="J61" s="58">
        <v>51</v>
      </c>
      <c r="K61" s="58">
        <v>19</v>
      </c>
      <c r="L61" s="58">
        <v>81</v>
      </c>
      <c r="M61" s="58">
        <v>26</v>
      </c>
      <c r="N61" s="58">
        <v>40</v>
      </c>
      <c r="O61" s="58">
        <v>67</v>
      </c>
      <c r="P61" s="58">
        <v>51</v>
      </c>
      <c r="Q61" s="58">
        <v>51</v>
      </c>
      <c r="R61" s="58">
        <v>19</v>
      </c>
      <c r="S61" s="58">
        <v>67</v>
      </c>
      <c r="T61" s="58">
        <v>25</v>
      </c>
      <c r="U61" s="58">
        <v>81</v>
      </c>
      <c r="V61" s="58">
        <v>51</v>
      </c>
      <c r="W61" s="58">
        <v>80</v>
      </c>
    </row>
    <row r="62" spans="2:23">
      <c r="B62" s="58">
        <v>10</v>
      </c>
      <c r="C62" s="60"/>
      <c r="D62" s="61" t="s">
        <v>530</v>
      </c>
      <c r="E62" s="62">
        <v>0.01</v>
      </c>
      <c r="F62" s="58">
        <v>67</v>
      </c>
      <c r="G62" s="58">
        <v>51</v>
      </c>
      <c r="H62" s="58">
        <v>51</v>
      </c>
      <c r="I62" s="58">
        <v>60</v>
      </c>
      <c r="J62" s="58">
        <v>67</v>
      </c>
      <c r="K62" s="58">
        <v>34</v>
      </c>
      <c r="L62" s="58">
        <v>101</v>
      </c>
      <c r="M62" s="58">
        <v>5</v>
      </c>
      <c r="N62" s="58">
        <v>75</v>
      </c>
      <c r="O62" s="58">
        <v>67</v>
      </c>
      <c r="P62" s="58">
        <v>51</v>
      </c>
      <c r="Q62" s="58">
        <v>51</v>
      </c>
      <c r="R62" s="58">
        <v>34</v>
      </c>
      <c r="S62" s="58">
        <v>81</v>
      </c>
      <c r="T62" s="58">
        <v>25</v>
      </c>
      <c r="U62" s="58">
        <v>101</v>
      </c>
      <c r="V62" s="58">
        <v>51</v>
      </c>
      <c r="W62" s="58">
        <v>95</v>
      </c>
    </row>
    <row r="63" spans="2:23">
      <c r="B63" s="58">
        <v>11</v>
      </c>
      <c r="C63" s="60"/>
      <c r="D63" s="61" t="s">
        <v>531</v>
      </c>
      <c r="E63" s="62">
        <v>0.01</v>
      </c>
      <c r="F63" s="58">
        <v>151</v>
      </c>
      <c r="G63" s="58">
        <v>151</v>
      </c>
      <c r="H63" s="58">
        <v>151</v>
      </c>
      <c r="I63" s="58">
        <v>100</v>
      </c>
      <c r="J63" s="58">
        <v>101</v>
      </c>
      <c r="K63" s="58">
        <v>101</v>
      </c>
      <c r="L63" s="58">
        <v>34</v>
      </c>
      <c r="M63" s="58">
        <v>101</v>
      </c>
      <c r="N63" s="58">
        <v>100</v>
      </c>
      <c r="O63" s="58">
        <v>51</v>
      </c>
      <c r="P63" s="58">
        <v>81</v>
      </c>
      <c r="Q63" s="58">
        <v>101</v>
      </c>
      <c r="R63" s="58">
        <v>126</v>
      </c>
      <c r="S63" s="58">
        <v>67</v>
      </c>
      <c r="T63" s="58">
        <v>25</v>
      </c>
      <c r="U63" s="58">
        <v>34</v>
      </c>
      <c r="V63" s="58">
        <v>51</v>
      </c>
      <c r="W63" s="58">
        <v>190</v>
      </c>
    </row>
    <row r="64" spans="2:23">
      <c r="B64" s="58">
        <v>12</v>
      </c>
      <c r="C64" s="60"/>
      <c r="D64" s="61" t="s">
        <v>532</v>
      </c>
      <c r="E64" s="62">
        <v>0.01</v>
      </c>
      <c r="F64" s="58">
        <v>151</v>
      </c>
      <c r="G64" s="58">
        <v>101</v>
      </c>
      <c r="H64" s="58">
        <v>101</v>
      </c>
      <c r="I64" s="58">
        <v>100</v>
      </c>
      <c r="J64" s="58">
        <v>101</v>
      </c>
      <c r="K64" s="58">
        <v>126</v>
      </c>
      <c r="L64" s="58">
        <v>51</v>
      </c>
      <c r="M64" s="58">
        <v>41</v>
      </c>
      <c r="N64" s="58">
        <v>110</v>
      </c>
      <c r="O64" s="58">
        <v>101</v>
      </c>
      <c r="P64" s="58">
        <v>101</v>
      </c>
      <c r="Q64" s="58">
        <v>126</v>
      </c>
      <c r="R64" s="58">
        <v>151</v>
      </c>
      <c r="S64" s="58">
        <v>67</v>
      </c>
      <c r="T64" s="58">
        <v>25</v>
      </c>
      <c r="U64" s="58">
        <v>51</v>
      </c>
      <c r="V64" s="58">
        <v>51</v>
      </c>
      <c r="W64" s="58">
        <v>190</v>
      </c>
    </row>
    <row r="65" spans="2:23">
      <c r="B65" s="58">
        <v>13</v>
      </c>
      <c r="C65" s="60"/>
      <c r="D65" s="61" t="s">
        <v>533</v>
      </c>
      <c r="E65" s="62">
        <v>0.01</v>
      </c>
      <c r="F65" s="58">
        <v>151</v>
      </c>
      <c r="G65" s="58">
        <v>81</v>
      </c>
      <c r="H65" s="58">
        <v>81</v>
      </c>
      <c r="I65" s="58">
        <v>100</v>
      </c>
      <c r="J65" s="58">
        <v>251</v>
      </c>
      <c r="K65" s="58">
        <v>251</v>
      </c>
      <c r="L65" s="58">
        <v>81</v>
      </c>
      <c r="M65" s="58">
        <v>151</v>
      </c>
      <c r="N65" s="58">
        <v>110</v>
      </c>
      <c r="O65" s="58">
        <v>101</v>
      </c>
      <c r="P65" s="58">
        <v>151</v>
      </c>
      <c r="Q65" s="58">
        <v>101</v>
      </c>
      <c r="R65" s="58">
        <v>301</v>
      </c>
      <c r="S65" s="58">
        <v>101</v>
      </c>
      <c r="T65" s="58">
        <v>25</v>
      </c>
      <c r="U65" s="58">
        <v>81</v>
      </c>
      <c r="V65" s="58">
        <v>51</v>
      </c>
      <c r="W65" s="58">
        <v>180</v>
      </c>
    </row>
    <row r="66" spans="2:23">
      <c r="B66" s="58">
        <v>14</v>
      </c>
      <c r="C66" s="60"/>
      <c r="D66" s="61" t="s">
        <v>534</v>
      </c>
      <c r="E66" s="62">
        <v>0.01</v>
      </c>
      <c r="F66" s="58">
        <v>251</v>
      </c>
      <c r="G66" s="58">
        <v>151</v>
      </c>
      <c r="H66" s="58">
        <v>151</v>
      </c>
      <c r="I66" s="58">
        <v>125</v>
      </c>
      <c r="J66" s="58">
        <v>101</v>
      </c>
      <c r="K66" s="58">
        <v>126</v>
      </c>
      <c r="L66" s="58">
        <v>101</v>
      </c>
      <c r="M66" s="58">
        <v>81</v>
      </c>
      <c r="N66" s="58">
        <v>180</v>
      </c>
      <c r="O66" s="58">
        <v>101</v>
      </c>
      <c r="P66" s="58">
        <v>151</v>
      </c>
      <c r="Q66" s="58">
        <v>176</v>
      </c>
      <c r="R66" s="58">
        <v>151</v>
      </c>
      <c r="S66" s="58">
        <v>151</v>
      </c>
      <c r="T66" s="58">
        <v>50</v>
      </c>
      <c r="U66" s="58">
        <v>101</v>
      </c>
      <c r="V66" s="58">
        <v>101</v>
      </c>
      <c r="W66" s="58">
        <v>290</v>
      </c>
    </row>
    <row r="67" spans="2:23">
      <c r="B67" s="58">
        <v>15</v>
      </c>
      <c r="C67" s="60"/>
      <c r="D67" s="61" t="s">
        <v>535</v>
      </c>
      <c r="E67" s="62">
        <v>0.01</v>
      </c>
      <c r="F67" s="58">
        <v>501</v>
      </c>
      <c r="G67" s="58">
        <v>151</v>
      </c>
      <c r="H67" s="58">
        <v>151</v>
      </c>
      <c r="I67" s="58">
        <v>150</v>
      </c>
      <c r="J67" s="58">
        <v>251</v>
      </c>
      <c r="K67" s="58">
        <v>151</v>
      </c>
      <c r="L67" s="58">
        <v>126</v>
      </c>
      <c r="M67" s="58">
        <v>81</v>
      </c>
      <c r="N67" s="58">
        <v>200</v>
      </c>
      <c r="O67" s="58">
        <v>101</v>
      </c>
      <c r="P67" s="58">
        <v>81</v>
      </c>
      <c r="Q67" s="58">
        <v>151</v>
      </c>
      <c r="R67" s="58">
        <v>201</v>
      </c>
      <c r="S67" s="58">
        <v>201</v>
      </c>
      <c r="T67" s="58">
        <v>100</v>
      </c>
      <c r="U67" s="58">
        <v>126</v>
      </c>
      <c r="V67" s="58">
        <v>101</v>
      </c>
      <c r="W67" s="58">
        <v>430</v>
      </c>
    </row>
    <row r="68" spans="2:23">
      <c r="B68" s="58">
        <v>16</v>
      </c>
      <c r="C68" s="60"/>
      <c r="D68" s="61" t="s">
        <v>536</v>
      </c>
      <c r="E68" s="58" t="s">
        <v>500</v>
      </c>
      <c r="F68" s="58">
        <v>501</v>
      </c>
      <c r="G68" s="58">
        <v>151</v>
      </c>
      <c r="H68" s="58">
        <v>151</v>
      </c>
      <c r="I68" s="58">
        <v>150</v>
      </c>
      <c r="J68" s="58">
        <v>151</v>
      </c>
      <c r="K68" s="58">
        <v>151</v>
      </c>
      <c r="L68" s="58">
        <v>126</v>
      </c>
      <c r="M68" s="58">
        <v>81</v>
      </c>
      <c r="N68" s="58">
        <v>180</v>
      </c>
      <c r="O68" s="58">
        <v>201</v>
      </c>
      <c r="P68" s="58">
        <v>201</v>
      </c>
      <c r="Q68" s="58">
        <v>176</v>
      </c>
      <c r="R68" s="58">
        <v>201</v>
      </c>
      <c r="S68" s="58">
        <v>151</v>
      </c>
      <c r="T68" s="58">
        <v>50</v>
      </c>
      <c r="U68" s="58">
        <v>126</v>
      </c>
      <c r="V68" s="58">
        <v>101</v>
      </c>
      <c r="W68" s="58">
        <v>460</v>
      </c>
    </row>
    <row r="69" spans="2:23">
      <c r="B69" s="58">
        <v>17</v>
      </c>
      <c r="C69" s="60"/>
      <c r="D69" s="61" t="s">
        <v>537</v>
      </c>
      <c r="E69" s="58" t="s">
        <v>500</v>
      </c>
      <c r="F69" s="58">
        <v>501</v>
      </c>
      <c r="G69" s="58">
        <v>151</v>
      </c>
      <c r="H69" s="58">
        <v>151</v>
      </c>
      <c r="I69" s="58">
        <v>150</v>
      </c>
      <c r="J69" s="58">
        <v>101</v>
      </c>
      <c r="K69" s="58">
        <v>81</v>
      </c>
      <c r="L69" s="58">
        <v>201</v>
      </c>
      <c r="M69" s="58">
        <v>17</v>
      </c>
      <c r="N69" s="58">
        <v>250</v>
      </c>
      <c r="O69" s="58">
        <v>151</v>
      </c>
      <c r="P69" s="58">
        <v>201</v>
      </c>
      <c r="Q69" s="58">
        <v>201</v>
      </c>
      <c r="R69" s="58">
        <v>126</v>
      </c>
      <c r="S69" s="58">
        <v>201</v>
      </c>
      <c r="T69" s="58">
        <v>100</v>
      </c>
      <c r="U69" s="58">
        <v>201</v>
      </c>
      <c r="V69" s="58">
        <v>101</v>
      </c>
      <c r="W69" s="58">
        <v>820</v>
      </c>
    </row>
    <row r="70" spans="2:23">
      <c r="B70" s="58">
        <v>18</v>
      </c>
      <c r="C70" s="60"/>
      <c r="D70" s="61" t="s">
        <v>538</v>
      </c>
      <c r="E70" s="58" t="s">
        <v>500</v>
      </c>
      <c r="F70" s="58">
        <v>501</v>
      </c>
      <c r="G70" s="58">
        <v>151</v>
      </c>
      <c r="H70" s="58">
        <v>151</v>
      </c>
      <c r="I70" s="58">
        <v>150</v>
      </c>
      <c r="J70" s="58">
        <v>151</v>
      </c>
      <c r="K70" s="58">
        <v>126</v>
      </c>
      <c r="L70" s="58">
        <v>201</v>
      </c>
      <c r="M70" s="58">
        <v>41</v>
      </c>
      <c r="N70" s="58">
        <v>220</v>
      </c>
      <c r="O70" s="58">
        <v>101</v>
      </c>
      <c r="P70" s="58">
        <v>201</v>
      </c>
      <c r="Q70" s="58">
        <v>251</v>
      </c>
      <c r="R70" s="58">
        <v>151</v>
      </c>
      <c r="S70" s="58">
        <v>251</v>
      </c>
      <c r="T70" s="58">
        <v>50</v>
      </c>
      <c r="U70" s="58">
        <v>201</v>
      </c>
      <c r="V70" s="58">
        <v>101</v>
      </c>
      <c r="W70" s="58">
        <v>750</v>
      </c>
    </row>
    <row r="71" spans="2:23">
      <c r="B71" s="58">
        <v>19</v>
      </c>
      <c r="C71" s="60"/>
      <c r="D71" s="61" t="s">
        <v>539</v>
      </c>
      <c r="E71" s="58" t="s">
        <v>500</v>
      </c>
      <c r="F71" s="58">
        <v>751</v>
      </c>
      <c r="G71" s="58">
        <v>151</v>
      </c>
      <c r="H71" s="58">
        <v>151</v>
      </c>
      <c r="I71" s="58">
        <v>200</v>
      </c>
      <c r="J71" s="58">
        <v>251</v>
      </c>
      <c r="K71" s="58">
        <v>151</v>
      </c>
      <c r="L71" s="58">
        <v>201</v>
      </c>
      <c r="M71" s="58">
        <v>151</v>
      </c>
      <c r="N71" s="58">
        <v>250</v>
      </c>
      <c r="O71" s="58">
        <v>101</v>
      </c>
      <c r="P71" s="58">
        <v>301</v>
      </c>
      <c r="Q71" s="58">
        <v>176</v>
      </c>
      <c r="R71" s="58">
        <v>201</v>
      </c>
      <c r="S71" s="58">
        <v>201</v>
      </c>
      <c r="T71" s="58">
        <v>50</v>
      </c>
      <c r="U71" s="58">
        <v>201</v>
      </c>
      <c r="V71" s="58">
        <v>101</v>
      </c>
      <c r="W71" s="58">
        <v>1000</v>
      </c>
    </row>
    <row r="72" spans="2:23">
      <c r="B72" s="58">
        <v>20</v>
      </c>
      <c r="C72" s="60"/>
      <c r="D72" s="61" t="s">
        <v>540</v>
      </c>
      <c r="E72" s="58" t="s">
        <v>500</v>
      </c>
      <c r="F72" s="58">
        <v>501</v>
      </c>
      <c r="G72" s="58">
        <v>251</v>
      </c>
      <c r="H72" s="58">
        <v>251</v>
      </c>
      <c r="I72" s="58">
        <v>200</v>
      </c>
      <c r="J72" s="58">
        <v>251</v>
      </c>
      <c r="K72" s="58">
        <v>151</v>
      </c>
      <c r="L72" s="58">
        <v>101</v>
      </c>
      <c r="M72" s="58">
        <v>67</v>
      </c>
      <c r="N72" s="58">
        <v>350</v>
      </c>
      <c r="O72" s="58">
        <v>151</v>
      </c>
      <c r="P72" s="58">
        <v>201</v>
      </c>
      <c r="Q72" s="58">
        <v>501</v>
      </c>
      <c r="R72" s="58">
        <v>201</v>
      </c>
      <c r="S72" s="58">
        <v>251</v>
      </c>
      <c r="T72" s="58">
        <v>50</v>
      </c>
      <c r="U72" s="58">
        <v>101</v>
      </c>
      <c r="V72" s="58">
        <v>101</v>
      </c>
      <c r="W72" s="58">
        <v>800</v>
      </c>
    </row>
    <row r="73" spans="2:23">
      <c r="B73" s="58">
        <v>21</v>
      </c>
      <c r="C73" s="60"/>
      <c r="D73" s="61" t="s">
        <v>541</v>
      </c>
      <c r="E73" s="58" t="s">
        <v>500</v>
      </c>
      <c r="F73" s="58">
        <v>751</v>
      </c>
      <c r="G73" s="58">
        <v>151</v>
      </c>
      <c r="H73" s="58">
        <v>151</v>
      </c>
      <c r="I73" s="58">
        <v>200</v>
      </c>
      <c r="J73" s="58">
        <v>251</v>
      </c>
      <c r="K73" s="58">
        <v>251</v>
      </c>
      <c r="L73" s="58">
        <v>201</v>
      </c>
      <c r="M73" s="58">
        <v>101</v>
      </c>
      <c r="N73" s="58">
        <v>300</v>
      </c>
      <c r="O73" s="58">
        <v>251</v>
      </c>
      <c r="P73" s="58">
        <v>301</v>
      </c>
      <c r="Q73" s="58">
        <v>501</v>
      </c>
      <c r="R73" s="58">
        <v>201</v>
      </c>
      <c r="S73" s="58">
        <v>201</v>
      </c>
      <c r="T73" s="58">
        <v>100</v>
      </c>
      <c r="U73" s="58">
        <v>201</v>
      </c>
      <c r="V73" s="58">
        <v>101</v>
      </c>
      <c r="W73" s="58">
        <v>1000</v>
      </c>
    </row>
    <row r="74" spans="2:23">
      <c r="B74" s="58">
        <v>22</v>
      </c>
      <c r="C74" s="60"/>
      <c r="D74" s="61" t="s">
        <v>542</v>
      </c>
      <c r="E74" s="58" t="s">
        <v>500</v>
      </c>
      <c r="F74" s="58">
        <v>751</v>
      </c>
      <c r="G74" s="58">
        <v>201</v>
      </c>
      <c r="H74" s="58">
        <v>201</v>
      </c>
      <c r="I74" s="58">
        <v>200</v>
      </c>
      <c r="J74" s="58">
        <v>251</v>
      </c>
      <c r="K74" s="58">
        <v>251</v>
      </c>
      <c r="L74" s="58">
        <v>201</v>
      </c>
      <c r="M74" s="58">
        <v>201</v>
      </c>
      <c r="N74" s="58">
        <v>300</v>
      </c>
      <c r="O74" s="58">
        <v>151</v>
      </c>
      <c r="P74" s="58">
        <v>301</v>
      </c>
      <c r="Q74" s="58">
        <v>301</v>
      </c>
      <c r="R74" s="58">
        <v>301</v>
      </c>
      <c r="S74" s="58">
        <v>201</v>
      </c>
      <c r="T74" s="58">
        <v>250</v>
      </c>
      <c r="U74" s="58">
        <v>201</v>
      </c>
      <c r="V74" s="58">
        <v>101</v>
      </c>
      <c r="W74" s="58">
        <v>700</v>
      </c>
    </row>
    <row r="75" spans="2:23">
      <c r="B75" s="58">
        <v>23</v>
      </c>
      <c r="C75" s="60"/>
      <c r="D75" s="61" t="s">
        <v>543</v>
      </c>
      <c r="E75" s="58" t="s">
        <v>500</v>
      </c>
      <c r="F75" s="58">
        <v>751</v>
      </c>
      <c r="G75" s="58">
        <v>301</v>
      </c>
      <c r="H75" s="58">
        <v>301</v>
      </c>
      <c r="I75" s="58">
        <v>300</v>
      </c>
      <c r="J75" s="58">
        <v>251</v>
      </c>
      <c r="K75" s="58">
        <v>251</v>
      </c>
      <c r="L75" s="58">
        <v>151</v>
      </c>
      <c r="M75" s="58">
        <v>201</v>
      </c>
      <c r="N75" s="58">
        <v>350</v>
      </c>
      <c r="O75" s="58">
        <v>251</v>
      </c>
      <c r="P75" s="58">
        <v>301</v>
      </c>
      <c r="Q75" s="58">
        <v>251</v>
      </c>
      <c r="R75" s="58">
        <v>301</v>
      </c>
      <c r="S75" s="58">
        <v>251</v>
      </c>
      <c r="T75" s="58">
        <v>250</v>
      </c>
      <c r="U75" s="58">
        <v>151</v>
      </c>
      <c r="V75" s="58">
        <v>101</v>
      </c>
      <c r="W75" s="58">
        <v>930</v>
      </c>
    </row>
    <row r="76" spans="2:23">
      <c r="B76" s="58">
        <v>24</v>
      </c>
      <c r="C76" s="60"/>
      <c r="D76" s="61" t="s">
        <v>544</v>
      </c>
      <c r="E76" s="58" t="s">
        <v>500</v>
      </c>
      <c r="F76" s="58">
        <v>1001</v>
      </c>
      <c r="G76" s="58">
        <v>251</v>
      </c>
      <c r="H76" s="58">
        <v>251</v>
      </c>
      <c r="I76" s="58">
        <v>300</v>
      </c>
      <c r="J76" s="58">
        <v>251</v>
      </c>
      <c r="K76" s="58">
        <v>251</v>
      </c>
      <c r="L76" s="58">
        <v>201</v>
      </c>
      <c r="M76" s="58">
        <v>151</v>
      </c>
      <c r="N76" s="58">
        <v>350</v>
      </c>
      <c r="O76" s="58">
        <v>201</v>
      </c>
      <c r="P76" s="58">
        <v>301</v>
      </c>
      <c r="Q76" s="58">
        <v>501</v>
      </c>
      <c r="R76" s="58">
        <v>301</v>
      </c>
      <c r="S76" s="58">
        <v>251</v>
      </c>
      <c r="T76" s="58">
        <v>250</v>
      </c>
      <c r="U76" s="58">
        <v>201</v>
      </c>
      <c r="V76" s="58">
        <v>101</v>
      </c>
      <c r="W76" s="58">
        <v>1000</v>
      </c>
    </row>
    <row r="77" spans="2:23">
      <c r="B77" s="58">
        <v>25</v>
      </c>
      <c r="C77" s="60"/>
      <c r="D77" s="61" t="s">
        <v>545</v>
      </c>
      <c r="E77" s="58" t="s">
        <v>500</v>
      </c>
      <c r="F77" s="58">
        <v>751</v>
      </c>
      <c r="G77" s="58">
        <v>501</v>
      </c>
      <c r="H77" s="58">
        <v>501</v>
      </c>
      <c r="I77" s="58">
        <v>400</v>
      </c>
      <c r="J77" s="58">
        <v>251</v>
      </c>
      <c r="K77" s="58">
        <v>251</v>
      </c>
      <c r="L77" s="58">
        <v>151</v>
      </c>
      <c r="M77" s="58">
        <v>201</v>
      </c>
      <c r="N77" s="58">
        <v>400</v>
      </c>
      <c r="O77" s="58">
        <v>251</v>
      </c>
      <c r="P77" s="58">
        <v>301</v>
      </c>
      <c r="Q77" s="58">
        <v>501</v>
      </c>
      <c r="R77" s="58">
        <v>301</v>
      </c>
      <c r="S77" s="58">
        <v>201</v>
      </c>
      <c r="T77" s="58">
        <v>100</v>
      </c>
      <c r="U77" s="58">
        <v>151</v>
      </c>
      <c r="V77" s="58">
        <v>101</v>
      </c>
      <c r="W77" s="58">
        <v>1000</v>
      </c>
    </row>
    <row r="78" spans="2:23">
      <c r="B78" s="58">
        <v>26</v>
      </c>
      <c r="C78" s="60"/>
      <c r="D78" s="61" t="s">
        <v>546</v>
      </c>
      <c r="E78" s="58" t="s">
        <v>500</v>
      </c>
      <c r="F78" s="58">
        <v>751</v>
      </c>
      <c r="G78" s="58">
        <v>501</v>
      </c>
      <c r="H78" s="58">
        <v>501</v>
      </c>
      <c r="I78" s="58">
        <v>400</v>
      </c>
      <c r="J78" s="58">
        <v>251</v>
      </c>
      <c r="K78" s="58">
        <v>251</v>
      </c>
      <c r="L78" s="58">
        <v>201</v>
      </c>
      <c r="M78" s="58">
        <v>201</v>
      </c>
      <c r="N78" s="58">
        <v>400</v>
      </c>
      <c r="O78" s="58">
        <v>251</v>
      </c>
      <c r="P78" s="58">
        <v>301</v>
      </c>
      <c r="Q78" s="58">
        <v>501</v>
      </c>
      <c r="R78" s="58">
        <v>301</v>
      </c>
      <c r="S78" s="58">
        <v>251</v>
      </c>
      <c r="T78" s="58">
        <v>100</v>
      </c>
      <c r="U78" s="58">
        <v>201</v>
      </c>
      <c r="V78" s="58">
        <v>101</v>
      </c>
      <c r="W78" s="58">
        <v>1000</v>
      </c>
    </row>
    <row r="79" spans="2:23" ht="13.2" customHeight="1">
      <c r="B79" s="65" t="s">
        <v>195</v>
      </c>
      <c r="C79" s="65"/>
      <c r="D79" s="65"/>
      <c r="E79" s="65"/>
      <c r="F79" s="63">
        <v>44335</v>
      </c>
      <c r="G79" s="63">
        <v>44335</v>
      </c>
      <c r="H79" s="63">
        <v>44335</v>
      </c>
      <c r="I79" s="63">
        <v>44335</v>
      </c>
      <c r="J79" s="63">
        <v>44335</v>
      </c>
      <c r="K79" s="63">
        <v>44334</v>
      </c>
      <c r="L79" s="63">
        <v>44335</v>
      </c>
      <c r="M79" s="63">
        <v>44334</v>
      </c>
      <c r="N79" s="63">
        <v>44335</v>
      </c>
      <c r="O79" s="63">
        <v>44335</v>
      </c>
      <c r="P79" s="63">
        <v>44335</v>
      </c>
      <c r="Q79" s="63">
        <v>44335</v>
      </c>
      <c r="R79" s="63">
        <v>44335</v>
      </c>
      <c r="S79" s="63">
        <v>44335</v>
      </c>
      <c r="T79" s="63">
        <v>44335</v>
      </c>
      <c r="U79" s="63">
        <v>44335</v>
      </c>
      <c r="V79" s="63">
        <v>44335</v>
      </c>
      <c r="W79" s="63">
        <v>44335</v>
      </c>
    </row>
    <row r="80" spans="2:23" ht="13.2" customHeight="1">
      <c r="B80" s="65"/>
      <c r="C80" s="65"/>
      <c r="D80" s="65"/>
      <c r="E80" s="65"/>
      <c r="F80" s="59">
        <v>2019</v>
      </c>
      <c r="G80" s="59">
        <v>2019</v>
      </c>
      <c r="H80" s="59">
        <v>2019</v>
      </c>
      <c r="I80" s="59">
        <v>2019</v>
      </c>
      <c r="J80" s="59">
        <v>2019</v>
      </c>
      <c r="K80" s="59">
        <v>2019</v>
      </c>
      <c r="L80" s="59">
        <v>2019</v>
      </c>
      <c r="M80" s="59">
        <v>2019</v>
      </c>
      <c r="N80" s="59">
        <v>2019</v>
      </c>
      <c r="O80" s="59">
        <v>2019</v>
      </c>
      <c r="P80" s="59">
        <v>2019</v>
      </c>
      <c r="Q80" s="59">
        <v>2019</v>
      </c>
      <c r="R80" s="59">
        <v>2019</v>
      </c>
      <c r="S80" s="59">
        <v>2019</v>
      </c>
      <c r="T80" s="59">
        <v>2019</v>
      </c>
      <c r="U80" s="59">
        <v>2019</v>
      </c>
      <c r="V80" s="59">
        <v>2019</v>
      </c>
      <c r="W80" s="59">
        <v>2019</v>
      </c>
    </row>
    <row r="86" spans="2:23">
      <c r="B86" t="s">
        <v>28</v>
      </c>
      <c r="C86" t="s">
        <v>29</v>
      </c>
      <c r="D86" t="s">
        <v>87</v>
      </c>
      <c r="E86" s="3" t="s">
        <v>32</v>
      </c>
      <c r="F86" s="3" t="s">
        <v>35</v>
      </c>
      <c r="G86" s="3">
        <v>30</v>
      </c>
      <c r="O86">
        <v>20</v>
      </c>
    </row>
    <row r="87" spans="2:23">
      <c r="C87" t="s">
        <v>34</v>
      </c>
      <c r="D87" t="s">
        <v>499</v>
      </c>
      <c r="E87" s="3" t="s">
        <v>33</v>
      </c>
      <c r="F87" s="3" t="s">
        <v>36</v>
      </c>
      <c r="G87" s="3" t="s">
        <v>31</v>
      </c>
      <c r="O87" t="s">
        <v>31</v>
      </c>
    </row>
    <row r="88" spans="2:23">
      <c r="B88" t="s">
        <v>37</v>
      </c>
      <c r="C88" t="s">
        <v>39</v>
      </c>
      <c r="D88">
        <v>888</v>
      </c>
      <c r="E88" s="3" t="s">
        <v>44</v>
      </c>
      <c r="F88" s="3" t="s">
        <v>40</v>
      </c>
      <c r="G88" s="3" t="s">
        <v>47</v>
      </c>
      <c r="H88" s="3" t="s">
        <v>49</v>
      </c>
      <c r="I88" s="3" t="s">
        <v>42</v>
      </c>
      <c r="J88" t="s">
        <v>45</v>
      </c>
      <c r="K88" t="s">
        <v>52</v>
      </c>
      <c r="L88" t="s">
        <v>48</v>
      </c>
      <c r="M88" t="s">
        <v>51</v>
      </c>
      <c r="N88" t="s">
        <v>124</v>
      </c>
      <c r="O88" t="s">
        <v>52</v>
      </c>
      <c r="P88" t="s">
        <v>56</v>
      </c>
      <c r="Q88" t="s">
        <v>54</v>
      </c>
      <c r="R88" t="s">
        <v>58</v>
      </c>
      <c r="S88" t="s">
        <v>57</v>
      </c>
      <c r="T88" t="s">
        <v>59</v>
      </c>
    </row>
    <row r="89" spans="2:23">
      <c r="B89" t="s">
        <v>38</v>
      </c>
      <c r="D89" t="s">
        <v>43</v>
      </c>
      <c r="F89" s="3" t="s">
        <v>41</v>
      </c>
      <c r="H89" s="3" t="s">
        <v>50</v>
      </c>
      <c r="I89" s="3" t="s">
        <v>43</v>
      </c>
      <c r="J89" t="s">
        <v>46</v>
      </c>
      <c r="K89" t="s">
        <v>53</v>
      </c>
      <c r="M89" t="s">
        <v>52</v>
      </c>
      <c r="O89" t="s">
        <v>55</v>
      </c>
      <c r="R89" t="s">
        <v>52</v>
      </c>
      <c r="T89" t="s">
        <v>60</v>
      </c>
    </row>
    <row r="90" spans="2:23">
      <c r="B90">
        <v>1</v>
      </c>
      <c r="D90" t="s">
        <v>125</v>
      </c>
      <c r="E90" s="3">
        <v>0.47</v>
      </c>
      <c r="F90" s="3">
        <v>1.7</v>
      </c>
      <c r="G90" s="3">
        <v>1.75</v>
      </c>
      <c r="H90" s="3">
        <v>1.75</v>
      </c>
      <c r="I90" s="3">
        <v>1.62</v>
      </c>
      <c r="J90">
        <v>1.62</v>
      </c>
      <c r="K90">
        <v>1.67</v>
      </c>
      <c r="L90">
        <v>1.64</v>
      </c>
      <c r="M90">
        <v>1.67</v>
      </c>
      <c r="N90">
        <v>1.67</v>
      </c>
      <c r="O90">
        <v>1.67</v>
      </c>
      <c r="P90">
        <v>1.76</v>
      </c>
      <c r="Q90">
        <v>1.65</v>
      </c>
      <c r="R90">
        <v>1.67</v>
      </c>
      <c r="S90">
        <v>1.65</v>
      </c>
      <c r="T90">
        <v>1.65</v>
      </c>
      <c r="U90">
        <v>1.67</v>
      </c>
      <c r="V90">
        <v>1.67</v>
      </c>
      <c r="W90">
        <v>1.73</v>
      </c>
    </row>
    <row r="91" spans="2:23">
      <c r="B91">
        <v>2</v>
      </c>
      <c r="D91" t="s">
        <v>127</v>
      </c>
      <c r="E91" s="3">
        <v>0.12</v>
      </c>
      <c r="F91" s="3">
        <v>7</v>
      </c>
      <c r="G91" s="3">
        <v>7.5</v>
      </c>
      <c r="H91" s="3">
        <v>7.5</v>
      </c>
      <c r="I91" s="3">
        <v>6</v>
      </c>
      <c r="J91">
        <v>7.5</v>
      </c>
      <c r="K91">
        <v>6.5</v>
      </c>
      <c r="L91">
        <v>6</v>
      </c>
      <c r="M91">
        <v>6</v>
      </c>
      <c r="N91">
        <v>6.5</v>
      </c>
      <c r="O91">
        <v>6</v>
      </c>
      <c r="P91">
        <v>8.1</v>
      </c>
      <c r="Q91">
        <v>6.5</v>
      </c>
      <c r="R91">
        <v>6</v>
      </c>
      <c r="S91">
        <v>7</v>
      </c>
      <c r="T91">
        <v>6.5</v>
      </c>
      <c r="U91">
        <v>6.5</v>
      </c>
      <c r="V91">
        <v>6</v>
      </c>
      <c r="W91">
        <v>8.6</v>
      </c>
    </row>
    <row r="92" spans="2:23">
      <c r="B92">
        <v>3</v>
      </c>
      <c r="D92" t="s">
        <v>126</v>
      </c>
      <c r="E92" s="3">
        <v>7.0000000000000007E-2</v>
      </c>
      <c r="F92" s="3">
        <v>12</v>
      </c>
      <c r="G92" s="3">
        <v>13</v>
      </c>
      <c r="H92" s="3">
        <v>13</v>
      </c>
      <c r="I92" s="3">
        <v>11</v>
      </c>
      <c r="J92">
        <v>12</v>
      </c>
      <c r="K92">
        <v>11</v>
      </c>
      <c r="L92">
        <v>10</v>
      </c>
      <c r="M92">
        <v>9</v>
      </c>
      <c r="N92">
        <v>13</v>
      </c>
      <c r="O92">
        <v>11</v>
      </c>
      <c r="P92">
        <v>14</v>
      </c>
      <c r="Q92">
        <v>11</v>
      </c>
      <c r="R92">
        <v>13</v>
      </c>
      <c r="S92">
        <v>16</v>
      </c>
      <c r="T92">
        <v>15</v>
      </c>
      <c r="U92">
        <v>10</v>
      </c>
      <c r="V92">
        <v>9</v>
      </c>
      <c r="W92">
        <v>18</v>
      </c>
    </row>
    <row r="93" spans="2:23">
      <c r="B93">
        <v>4</v>
      </c>
      <c r="D93" t="s">
        <v>133</v>
      </c>
      <c r="E93" s="3">
        <v>0.06</v>
      </c>
      <c r="F93" s="3">
        <v>13</v>
      </c>
      <c r="G93" s="3">
        <v>15</v>
      </c>
      <c r="H93" s="3">
        <v>15</v>
      </c>
      <c r="I93" s="3">
        <v>11</v>
      </c>
      <c r="J93">
        <v>13</v>
      </c>
      <c r="K93">
        <v>13</v>
      </c>
      <c r="L93">
        <v>12</v>
      </c>
      <c r="M93">
        <v>11</v>
      </c>
      <c r="N93">
        <v>15</v>
      </c>
      <c r="O93">
        <v>12</v>
      </c>
      <c r="P93">
        <v>14</v>
      </c>
      <c r="Q93">
        <v>12</v>
      </c>
      <c r="R93">
        <v>12</v>
      </c>
      <c r="S93">
        <v>16</v>
      </c>
      <c r="T93">
        <v>15</v>
      </c>
      <c r="U93">
        <v>11</v>
      </c>
      <c r="V93">
        <v>11</v>
      </c>
      <c r="W93">
        <v>17</v>
      </c>
    </row>
    <row r="94" spans="2:23">
      <c r="B94">
        <v>5</v>
      </c>
      <c r="D94" t="s">
        <v>130</v>
      </c>
      <c r="E94" s="3">
        <v>0.04</v>
      </c>
      <c r="F94" s="3">
        <v>19</v>
      </c>
      <c r="G94" s="3">
        <v>23</v>
      </c>
      <c r="H94" s="3">
        <v>23</v>
      </c>
      <c r="I94" s="3">
        <v>19</v>
      </c>
      <c r="J94">
        <v>19</v>
      </c>
      <c r="K94">
        <v>21</v>
      </c>
      <c r="L94">
        <v>14</v>
      </c>
      <c r="M94">
        <v>15</v>
      </c>
      <c r="N94">
        <v>21</v>
      </c>
      <c r="O94">
        <v>15</v>
      </c>
      <c r="P94">
        <v>20</v>
      </c>
      <c r="Q94">
        <v>17</v>
      </c>
      <c r="R94">
        <v>23</v>
      </c>
      <c r="S94">
        <v>18</v>
      </c>
      <c r="T94">
        <v>26</v>
      </c>
      <c r="U94">
        <v>21</v>
      </c>
      <c r="V94">
        <v>15</v>
      </c>
      <c r="W94">
        <v>28</v>
      </c>
    </row>
    <row r="95" spans="2:23">
      <c r="B95">
        <v>6</v>
      </c>
      <c r="D95" t="s">
        <v>131</v>
      </c>
      <c r="E95" s="3">
        <v>0.04</v>
      </c>
      <c r="F95" s="3">
        <v>17</v>
      </c>
      <c r="G95" s="3">
        <v>31</v>
      </c>
      <c r="H95" s="3">
        <v>31</v>
      </c>
      <c r="I95" s="3">
        <v>19</v>
      </c>
      <c r="J95">
        <v>17</v>
      </c>
      <c r="K95">
        <v>17</v>
      </c>
      <c r="L95">
        <v>14</v>
      </c>
      <c r="M95">
        <v>17</v>
      </c>
      <c r="N95">
        <v>21</v>
      </c>
      <c r="O95">
        <v>12</v>
      </c>
      <c r="P95">
        <v>20</v>
      </c>
      <c r="Q95">
        <v>15</v>
      </c>
      <c r="R95">
        <v>26</v>
      </c>
      <c r="S95">
        <v>20</v>
      </c>
      <c r="T95">
        <v>26</v>
      </c>
      <c r="U95">
        <v>15</v>
      </c>
      <c r="V95">
        <v>17</v>
      </c>
      <c r="W95">
        <v>36</v>
      </c>
    </row>
    <row r="96" spans="2:23">
      <c r="B96">
        <v>7</v>
      </c>
      <c r="D96" t="s">
        <v>128</v>
      </c>
      <c r="E96" s="3">
        <v>0.04</v>
      </c>
      <c r="F96" s="3">
        <v>19</v>
      </c>
      <c r="G96" s="3">
        <v>31</v>
      </c>
      <c r="H96" s="3">
        <v>31</v>
      </c>
      <c r="I96" s="3">
        <v>19</v>
      </c>
      <c r="J96">
        <v>19</v>
      </c>
      <c r="K96">
        <v>17</v>
      </c>
      <c r="L96">
        <v>14</v>
      </c>
      <c r="M96">
        <v>21</v>
      </c>
      <c r="N96">
        <v>15</v>
      </c>
      <c r="O96">
        <v>17</v>
      </c>
      <c r="P96">
        <v>23</v>
      </c>
      <c r="Q96">
        <v>17</v>
      </c>
      <c r="R96">
        <v>16</v>
      </c>
      <c r="S96">
        <v>20</v>
      </c>
      <c r="T96">
        <v>21</v>
      </c>
      <c r="U96">
        <v>17</v>
      </c>
      <c r="V96">
        <v>21</v>
      </c>
      <c r="W96">
        <v>34</v>
      </c>
    </row>
    <row r="97" spans="2:23">
      <c r="B97">
        <v>8</v>
      </c>
      <c r="D97" t="s">
        <v>129</v>
      </c>
      <c r="E97" s="3">
        <v>0.03</v>
      </c>
      <c r="F97" s="3">
        <v>23</v>
      </c>
      <c r="G97" s="3">
        <v>34</v>
      </c>
      <c r="H97" s="3">
        <v>31</v>
      </c>
      <c r="I97" s="3">
        <v>21</v>
      </c>
      <c r="J97">
        <v>23</v>
      </c>
      <c r="K97">
        <v>21</v>
      </c>
      <c r="L97">
        <v>14</v>
      </c>
      <c r="M97">
        <v>21</v>
      </c>
      <c r="N97">
        <v>26</v>
      </c>
      <c r="O97">
        <v>19</v>
      </c>
      <c r="P97">
        <v>22</v>
      </c>
      <c r="Q97">
        <v>21</v>
      </c>
      <c r="R97">
        <v>23</v>
      </c>
      <c r="S97">
        <v>20</v>
      </c>
      <c r="T97">
        <v>26</v>
      </c>
      <c r="U97">
        <v>21</v>
      </c>
      <c r="V97">
        <v>21</v>
      </c>
      <c r="W97">
        <v>30</v>
      </c>
    </row>
    <row r="98" spans="2:23">
      <c r="B98">
        <v>9</v>
      </c>
      <c r="D98" t="s">
        <v>132</v>
      </c>
      <c r="E98" s="3">
        <v>0.03</v>
      </c>
      <c r="F98" s="3">
        <v>34</v>
      </c>
      <c r="G98" s="3">
        <v>34</v>
      </c>
      <c r="H98" s="3">
        <v>34</v>
      </c>
      <c r="I98" s="3">
        <v>29</v>
      </c>
      <c r="J98">
        <v>29</v>
      </c>
      <c r="K98">
        <v>34</v>
      </c>
      <c r="L98">
        <v>20</v>
      </c>
      <c r="M98">
        <v>26</v>
      </c>
      <c r="N98">
        <v>34</v>
      </c>
      <c r="O98">
        <v>29</v>
      </c>
      <c r="P98">
        <v>26</v>
      </c>
      <c r="Q98">
        <v>29</v>
      </c>
      <c r="R98">
        <v>31</v>
      </c>
      <c r="S98">
        <v>27</v>
      </c>
      <c r="T98">
        <v>34</v>
      </c>
      <c r="U98">
        <v>34</v>
      </c>
      <c r="V98">
        <v>26</v>
      </c>
      <c r="W98">
        <v>38</v>
      </c>
    </row>
    <row r="99" spans="2:23">
      <c r="B99">
        <v>10</v>
      </c>
      <c r="D99" t="s">
        <v>139</v>
      </c>
      <c r="E99" s="3">
        <v>0.02</v>
      </c>
      <c r="F99" s="3">
        <v>51</v>
      </c>
      <c r="G99" s="3">
        <v>41</v>
      </c>
      <c r="H99" s="3">
        <v>41</v>
      </c>
      <c r="I99" s="3">
        <v>34</v>
      </c>
      <c r="J99">
        <v>34</v>
      </c>
      <c r="K99">
        <v>34</v>
      </c>
      <c r="L99">
        <v>20</v>
      </c>
      <c r="M99">
        <v>26</v>
      </c>
      <c r="N99">
        <v>34</v>
      </c>
      <c r="O99">
        <v>34</v>
      </c>
      <c r="P99">
        <v>35</v>
      </c>
      <c r="Q99">
        <v>41</v>
      </c>
      <c r="R99">
        <v>34</v>
      </c>
      <c r="S99">
        <v>35</v>
      </c>
      <c r="T99">
        <v>41</v>
      </c>
      <c r="U99">
        <v>29</v>
      </c>
      <c r="V99">
        <v>26</v>
      </c>
      <c r="W99">
        <v>55</v>
      </c>
    </row>
    <row r="100" spans="2:23">
      <c r="B100">
        <v>11</v>
      </c>
      <c r="D100" t="s">
        <v>134</v>
      </c>
      <c r="E100" s="3">
        <v>0.01</v>
      </c>
      <c r="F100" s="3">
        <v>101</v>
      </c>
      <c r="G100" s="3">
        <v>101</v>
      </c>
      <c r="H100" s="3">
        <v>101</v>
      </c>
      <c r="I100" s="3">
        <v>67</v>
      </c>
      <c r="J100">
        <v>67</v>
      </c>
      <c r="K100">
        <v>67</v>
      </c>
      <c r="L100">
        <v>25</v>
      </c>
      <c r="M100">
        <v>51</v>
      </c>
      <c r="N100">
        <v>67</v>
      </c>
      <c r="O100">
        <v>51</v>
      </c>
      <c r="P100">
        <v>80</v>
      </c>
      <c r="Q100">
        <v>81</v>
      </c>
      <c r="R100">
        <v>151</v>
      </c>
      <c r="S100">
        <v>70</v>
      </c>
      <c r="T100">
        <v>101</v>
      </c>
      <c r="U100">
        <v>81</v>
      </c>
      <c r="V100">
        <v>51</v>
      </c>
      <c r="W100">
        <v>200</v>
      </c>
    </row>
    <row r="101" spans="2:23">
      <c r="B101">
        <v>12</v>
      </c>
      <c r="D101" t="s">
        <v>138</v>
      </c>
      <c r="E101" s="3">
        <v>0.01</v>
      </c>
      <c r="F101" s="3">
        <v>126</v>
      </c>
      <c r="G101" s="3">
        <v>101</v>
      </c>
      <c r="H101" s="3">
        <v>101</v>
      </c>
      <c r="I101" s="3">
        <v>101</v>
      </c>
      <c r="J101">
        <v>101</v>
      </c>
      <c r="K101">
        <v>101</v>
      </c>
      <c r="L101">
        <v>50</v>
      </c>
      <c r="M101">
        <v>101</v>
      </c>
      <c r="N101">
        <v>101</v>
      </c>
      <c r="O101">
        <v>101</v>
      </c>
      <c r="P101">
        <v>120</v>
      </c>
      <c r="Q101">
        <v>101</v>
      </c>
      <c r="R101">
        <v>151</v>
      </c>
      <c r="S101">
        <v>100</v>
      </c>
      <c r="T101">
        <v>101</v>
      </c>
      <c r="U101">
        <v>101</v>
      </c>
      <c r="V101">
        <v>101</v>
      </c>
      <c r="W101">
        <v>280</v>
      </c>
    </row>
    <row r="102" spans="2:23">
      <c r="B102">
        <v>13</v>
      </c>
      <c r="D102" t="s">
        <v>142</v>
      </c>
      <c r="E102" s="3">
        <v>0.01</v>
      </c>
      <c r="F102" s="3">
        <v>176</v>
      </c>
      <c r="G102" s="3">
        <v>101</v>
      </c>
      <c r="H102" s="3">
        <v>101</v>
      </c>
      <c r="I102" s="3">
        <v>151</v>
      </c>
      <c r="J102">
        <v>126</v>
      </c>
      <c r="K102">
        <v>101</v>
      </c>
      <c r="L102">
        <v>50</v>
      </c>
      <c r="M102">
        <v>81</v>
      </c>
      <c r="N102">
        <v>101</v>
      </c>
      <c r="O102">
        <v>101</v>
      </c>
      <c r="P102">
        <v>150</v>
      </c>
      <c r="Q102">
        <v>151</v>
      </c>
      <c r="R102">
        <v>151</v>
      </c>
      <c r="S102">
        <v>150</v>
      </c>
      <c r="T102">
        <v>101</v>
      </c>
      <c r="U102">
        <v>151</v>
      </c>
      <c r="V102">
        <v>81</v>
      </c>
      <c r="W102">
        <v>480</v>
      </c>
    </row>
    <row r="103" spans="2:23">
      <c r="B103">
        <v>14</v>
      </c>
      <c r="D103" t="s">
        <v>135</v>
      </c>
      <c r="E103" s="3">
        <v>0.01</v>
      </c>
      <c r="F103" s="3">
        <v>176</v>
      </c>
      <c r="G103" s="3">
        <v>81</v>
      </c>
      <c r="H103" s="3">
        <v>81</v>
      </c>
      <c r="I103" s="3">
        <v>151</v>
      </c>
      <c r="J103">
        <v>126</v>
      </c>
      <c r="K103">
        <v>126</v>
      </c>
      <c r="L103">
        <v>50</v>
      </c>
      <c r="M103">
        <v>101</v>
      </c>
      <c r="N103">
        <v>101</v>
      </c>
      <c r="O103">
        <v>101</v>
      </c>
      <c r="P103">
        <v>130</v>
      </c>
      <c r="Q103">
        <v>151</v>
      </c>
      <c r="R103">
        <v>151</v>
      </c>
      <c r="S103">
        <v>150</v>
      </c>
      <c r="T103">
        <v>151</v>
      </c>
      <c r="U103">
        <v>151</v>
      </c>
      <c r="V103">
        <v>101</v>
      </c>
      <c r="W103">
        <v>380</v>
      </c>
    </row>
    <row r="104" spans="2:23">
      <c r="B104">
        <v>15</v>
      </c>
      <c r="D104" t="s">
        <v>136</v>
      </c>
      <c r="E104" s="3">
        <v>0.01</v>
      </c>
      <c r="F104" s="3">
        <v>176</v>
      </c>
      <c r="G104" s="3">
        <v>81</v>
      </c>
      <c r="H104" s="3">
        <v>81</v>
      </c>
      <c r="I104" s="3">
        <v>151</v>
      </c>
      <c r="J104">
        <v>126</v>
      </c>
      <c r="K104">
        <v>126</v>
      </c>
      <c r="L104">
        <v>50</v>
      </c>
      <c r="M104">
        <v>126</v>
      </c>
      <c r="N104">
        <v>101</v>
      </c>
      <c r="O104">
        <v>81</v>
      </c>
      <c r="P104">
        <v>130</v>
      </c>
      <c r="Q104">
        <v>151</v>
      </c>
      <c r="R104">
        <v>151</v>
      </c>
      <c r="S104">
        <v>150</v>
      </c>
      <c r="T104">
        <v>151</v>
      </c>
      <c r="U104">
        <v>151</v>
      </c>
      <c r="V104">
        <v>126</v>
      </c>
      <c r="W104">
        <v>440</v>
      </c>
    </row>
    <row r="105" spans="2:23">
      <c r="B105">
        <v>16</v>
      </c>
      <c r="D105" t="s">
        <v>145</v>
      </c>
      <c r="E105" s="3">
        <v>0.01</v>
      </c>
      <c r="F105" s="3">
        <v>176</v>
      </c>
      <c r="G105" s="3">
        <v>151</v>
      </c>
      <c r="H105" s="3">
        <v>151</v>
      </c>
      <c r="I105" s="3">
        <v>151</v>
      </c>
      <c r="J105">
        <v>126</v>
      </c>
      <c r="K105">
        <v>126</v>
      </c>
      <c r="L105">
        <v>50</v>
      </c>
      <c r="M105">
        <v>81</v>
      </c>
      <c r="N105">
        <v>101</v>
      </c>
      <c r="O105">
        <v>101</v>
      </c>
      <c r="P105">
        <v>150</v>
      </c>
      <c r="Q105">
        <v>151</v>
      </c>
      <c r="R105">
        <v>251</v>
      </c>
      <c r="S105">
        <v>150</v>
      </c>
      <c r="T105">
        <v>151</v>
      </c>
      <c r="U105">
        <v>151</v>
      </c>
      <c r="V105">
        <v>81</v>
      </c>
      <c r="W105">
        <v>270</v>
      </c>
    </row>
    <row r="106" spans="2:23">
      <c r="B106">
        <v>17</v>
      </c>
      <c r="D106" t="s">
        <v>137</v>
      </c>
      <c r="E106" s="3">
        <v>0.01</v>
      </c>
      <c r="F106" s="3">
        <v>251</v>
      </c>
      <c r="G106" s="3">
        <v>101</v>
      </c>
      <c r="H106" s="3">
        <v>101</v>
      </c>
      <c r="I106" s="3">
        <v>201</v>
      </c>
      <c r="J106">
        <v>151</v>
      </c>
      <c r="K106">
        <v>151</v>
      </c>
      <c r="L106">
        <v>50</v>
      </c>
      <c r="M106">
        <v>101</v>
      </c>
      <c r="N106">
        <v>101</v>
      </c>
      <c r="O106">
        <v>101</v>
      </c>
      <c r="P106">
        <v>120</v>
      </c>
      <c r="Q106">
        <v>201</v>
      </c>
      <c r="R106">
        <v>201</v>
      </c>
      <c r="S106">
        <v>150</v>
      </c>
      <c r="T106">
        <v>151</v>
      </c>
      <c r="U106">
        <v>151</v>
      </c>
      <c r="V106">
        <v>101</v>
      </c>
      <c r="W106">
        <v>440</v>
      </c>
    </row>
    <row r="107" spans="2:23">
      <c r="B107">
        <v>18</v>
      </c>
      <c r="D107" t="s">
        <v>140</v>
      </c>
      <c r="E107" s="3" t="s">
        <v>500</v>
      </c>
      <c r="F107" s="3">
        <v>226</v>
      </c>
      <c r="G107" s="3">
        <v>101</v>
      </c>
      <c r="H107" s="3">
        <v>101</v>
      </c>
      <c r="I107" s="3">
        <v>201</v>
      </c>
      <c r="J107">
        <v>151</v>
      </c>
      <c r="K107">
        <v>126</v>
      </c>
      <c r="L107">
        <v>50</v>
      </c>
      <c r="M107">
        <v>126</v>
      </c>
      <c r="N107">
        <v>101</v>
      </c>
      <c r="O107">
        <v>101</v>
      </c>
      <c r="P107">
        <v>150</v>
      </c>
      <c r="Q107">
        <v>201</v>
      </c>
      <c r="R107">
        <v>151</v>
      </c>
      <c r="S107">
        <v>200</v>
      </c>
      <c r="T107">
        <v>251</v>
      </c>
      <c r="U107">
        <v>201</v>
      </c>
      <c r="V107">
        <v>126</v>
      </c>
      <c r="W107">
        <v>850</v>
      </c>
    </row>
    <row r="108" spans="2:23">
      <c r="B108">
        <v>19</v>
      </c>
      <c r="D108" t="s">
        <v>146</v>
      </c>
      <c r="E108" s="3" t="s">
        <v>500</v>
      </c>
      <c r="F108" s="3">
        <v>226</v>
      </c>
      <c r="G108" s="3">
        <v>201</v>
      </c>
      <c r="H108" s="3">
        <v>201</v>
      </c>
      <c r="I108" s="3">
        <v>151</v>
      </c>
      <c r="J108">
        <v>151</v>
      </c>
      <c r="K108">
        <v>101</v>
      </c>
      <c r="L108">
        <v>50</v>
      </c>
      <c r="M108">
        <v>151</v>
      </c>
      <c r="N108">
        <v>101</v>
      </c>
      <c r="O108">
        <v>151</v>
      </c>
      <c r="P108">
        <v>220</v>
      </c>
      <c r="Q108">
        <v>201</v>
      </c>
      <c r="R108">
        <v>301</v>
      </c>
      <c r="S108">
        <v>200</v>
      </c>
      <c r="T108">
        <v>201</v>
      </c>
      <c r="U108">
        <v>151</v>
      </c>
      <c r="V108">
        <v>151</v>
      </c>
      <c r="W108">
        <v>440</v>
      </c>
    </row>
    <row r="109" spans="2:23">
      <c r="B109">
        <v>20</v>
      </c>
      <c r="D109" t="s">
        <v>143</v>
      </c>
      <c r="E109" s="3" t="s">
        <v>500</v>
      </c>
      <c r="F109" s="3">
        <v>226</v>
      </c>
      <c r="G109" s="3">
        <v>126</v>
      </c>
      <c r="H109" s="3">
        <v>126</v>
      </c>
      <c r="I109" s="3">
        <v>201</v>
      </c>
      <c r="J109">
        <v>251</v>
      </c>
      <c r="K109">
        <v>201</v>
      </c>
      <c r="L109">
        <v>100</v>
      </c>
      <c r="M109">
        <v>201</v>
      </c>
      <c r="N109">
        <v>101</v>
      </c>
      <c r="O109">
        <v>151</v>
      </c>
      <c r="P109">
        <v>150</v>
      </c>
      <c r="Q109">
        <v>201</v>
      </c>
      <c r="R109">
        <v>251</v>
      </c>
      <c r="S109">
        <v>200</v>
      </c>
      <c r="T109">
        <v>201</v>
      </c>
      <c r="U109">
        <v>201</v>
      </c>
      <c r="V109">
        <v>201</v>
      </c>
      <c r="W109">
        <v>660</v>
      </c>
    </row>
    <row r="110" spans="2:23">
      <c r="B110">
        <v>21</v>
      </c>
      <c r="D110" t="s">
        <v>144</v>
      </c>
      <c r="E110" s="3" t="s">
        <v>500</v>
      </c>
      <c r="F110" s="3">
        <v>226</v>
      </c>
      <c r="G110" s="3">
        <v>151</v>
      </c>
      <c r="H110" s="3">
        <v>151</v>
      </c>
      <c r="I110" s="3">
        <v>251</v>
      </c>
      <c r="J110">
        <v>201</v>
      </c>
      <c r="K110">
        <v>201</v>
      </c>
      <c r="L110">
        <v>100</v>
      </c>
      <c r="M110">
        <v>151</v>
      </c>
      <c r="N110">
        <v>101</v>
      </c>
      <c r="O110">
        <v>151</v>
      </c>
      <c r="P110">
        <v>200</v>
      </c>
      <c r="Q110">
        <v>201</v>
      </c>
      <c r="R110">
        <v>251</v>
      </c>
      <c r="S110">
        <v>200</v>
      </c>
      <c r="T110">
        <v>251</v>
      </c>
      <c r="U110">
        <v>201</v>
      </c>
      <c r="V110">
        <v>151</v>
      </c>
      <c r="W110">
        <v>1000</v>
      </c>
    </row>
    <row r="111" spans="2:23">
      <c r="B111">
        <v>22</v>
      </c>
      <c r="D111" t="s">
        <v>141</v>
      </c>
      <c r="E111" s="3" t="s">
        <v>500</v>
      </c>
      <c r="F111" s="3">
        <v>401</v>
      </c>
      <c r="G111" s="3">
        <v>151</v>
      </c>
      <c r="H111" s="3">
        <v>151</v>
      </c>
      <c r="I111" s="3">
        <v>251</v>
      </c>
      <c r="J111">
        <v>251</v>
      </c>
      <c r="K111">
        <v>201</v>
      </c>
      <c r="L111">
        <v>50</v>
      </c>
      <c r="M111">
        <v>151</v>
      </c>
      <c r="N111">
        <v>101</v>
      </c>
      <c r="O111">
        <v>101</v>
      </c>
      <c r="P111">
        <v>170</v>
      </c>
      <c r="Q111">
        <v>301</v>
      </c>
      <c r="R111">
        <v>251</v>
      </c>
      <c r="S111">
        <v>250</v>
      </c>
      <c r="T111">
        <v>251</v>
      </c>
      <c r="U111">
        <v>201</v>
      </c>
      <c r="V111">
        <v>151</v>
      </c>
      <c r="W111">
        <v>500</v>
      </c>
    </row>
    <row r="112" spans="2:23">
      <c r="B112">
        <v>23</v>
      </c>
      <c r="D112" t="s">
        <v>148</v>
      </c>
      <c r="E112" s="3" t="s">
        <v>500</v>
      </c>
      <c r="F112" s="3">
        <v>401</v>
      </c>
      <c r="G112" s="3">
        <v>201</v>
      </c>
      <c r="H112" s="3">
        <v>201</v>
      </c>
      <c r="I112" s="3">
        <v>251</v>
      </c>
      <c r="J112">
        <v>251</v>
      </c>
      <c r="K112">
        <v>201</v>
      </c>
      <c r="L112">
        <v>250</v>
      </c>
      <c r="M112">
        <v>201</v>
      </c>
      <c r="N112">
        <v>101</v>
      </c>
      <c r="O112">
        <v>151</v>
      </c>
      <c r="P112">
        <v>160</v>
      </c>
      <c r="Q112">
        <v>301</v>
      </c>
      <c r="R112">
        <v>301</v>
      </c>
      <c r="S112">
        <v>300</v>
      </c>
      <c r="T112">
        <v>251</v>
      </c>
      <c r="U112">
        <v>251</v>
      </c>
      <c r="V112">
        <v>201</v>
      </c>
      <c r="W112">
        <v>800</v>
      </c>
    </row>
    <row r="113" spans="2:23">
      <c r="B113">
        <v>24</v>
      </c>
      <c r="D113" t="s">
        <v>149</v>
      </c>
      <c r="E113" s="3" t="s">
        <v>500</v>
      </c>
      <c r="F113" s="3">
        <v>401</v>
      </c>
      <c r="G113" s="3">
        <v>251</v>
      </c>
      <c r="H113" s="3">
        <v>251</v>
      </c>
      <c r="I113" s="3">
        <v>201</v>
      </c>
      <c r="J113">
        <v>251</v>
      </c>
      <c r="K113">
        <v>201</v>
      </c>
      <c r="L113">
        <v>100</v>
      </c>
      <c r="M113">
        <v>201</v>
      </c>
      <c r="N113">
        <v>101</v>
      </c>
      <c r="O113">
        <v>201</v>
      </c>
      <c r="P113">
        <v>250</v>
      </c>
      <c r="Q113">
        <v>301</v>
      </c>
      <c r="R113">
        <v>301</v>
      </c>
      <c r="S113">
        <v>300</v>
      </c>
      <c r="T113">
        <v>351</v>
      </c>
      <c r="U113">
        <v>251</v>
      </c>
      <c r="V113">
        <v>201</v>
      </c>
      <c r="W113">
        <v>1000</v>
      </c>
    </row>
    <row r="114" spans="2:23">
      <c r="B114">
        <v>25</v>
      </c>
      <c r="D114" t="s">
        <v>150</v>
      </c>
      <c r="E114" s="3" t="s">
        <v>500</v>
      </c>
      <c r="F114" s="3">
        <v>401</v>
      </c>
      <c r="G114" s="3">
        <v>251</v>
      </c>
      <c r="H114" s="3">
        <v>251</v>
      </c>
      <c r="I114" s="3">
        <v>201</v>
      </c>
      <c r="J114">
        <v>251</v>
      </c>
      <c r="K114">
        <v>201</v>
      </c>
      <c r="L114">
        <v>100</v>
      </c>
      <c r="M114">
        <v>201</v>
      </c>
      <c r="N114">
        <v>101</v>
      </c>
      <c r="O114">
        <v>201</v>
      </c>
      <c r="P114">
        <v>300</v>
      </c>
      <c r="Q114">
        <v>301</v>
      </c>
      <c r="R114">
        <v>501</v>
      </c>
      <c r="S114">
        <v>400</v>
      </c>
      <c r="T114">
        <v>151</v>
      </c>
      <c r="U114">
        <v>251</v>
      </c>
      <c r="V114">
        <v>201</v>
      </c>
      <c r="W114">
        <v>690</v>
      </c>
    </row>
    <row r="115" spans="2:23">
      <c r="B115">
        <v>26</v>
      </c>
      <c r="D115" t="s">
        <v>153</v>
      </c>
      <c r="E115" s="3" t="s">
        <v>500</v>
      </c>
      <c r="F115" s="3">
        <v>751</v>
      </c>
      <c r="G115" s="3">
        <v>301</v>
      </c>
      <c r="H115" s="3">
        <v>301</v>
      </c>
      <c r="I115" s="3">
        <v>201</v>
      </c>
      <c r="J115">
        <v>351</v>
      </c>
      <c r="K115">
        <v>201</v>
      </c>
      <c r="L115">
        <v>100</v>
      </c>
      <c r="M115">
        <v>251</v>
      </c>
      <c r="N115">
        <v>101</v>
      </c>
      <c r="O115">
        <v>251</v>
      </c>
      <c r="P115">
        <v>250</v>
      </c>
      <c r="Q115">
        <v>501</v>
      </c>
      <c r="R115">
        <v>501</v>
      </c>
      <c r="S115">
        <v>400</v>
      </c>
      <c r="T115">
        <v>251</v>
      </c>
      <c r="U115">
        <v>251</v>
      </c>
      <c r="V115">
        <v>251</v>
      </c>
      <c r="W115">
        <v>700</v>
      </c>
    </row>
    <row r="116" spans="2:23">
      <c r="B116" t="s">
        <v>195</v>
      </c>
      <c r="F116" s="3">
        <v>0.75555555555555554</v>
      </c>
      <c r="G116" s="3">
        <v>0.72083333333333333</v>
      </c>
      <c r="H116" s="3">
        <v>0.75555555555555554</v>
      </c>
      <c r="I116" s="3">
        <v>0.75555555555555554</v>
      </c>
      <c r="J116">
        <v>0.75555555555555554</v>
      </c>
      <c r="K116">
        <v>0.73472222222222217</v>
      </c>
      <c r="L116">
        <v>0.72083333333333333</v>
      </c>
      <c r="M116">
        <v>0.75555555555555554</v>
      </c>
      <c r="N116">
        <v>0.73472222222222217</v>
      </c>
      <c r="O116">
        <v>0.75555555555555554</v>
      </c>
      <c r="P116">
        <v>0.75555555555555554</v>
      </c>
      <c r="Q116">
        <v>0.75555555555555554</v>
      </c>
      <c r="R116">
        <v>0.73472222222222217</v>
      </c>
      <c r="S116">
        <v>0.75555555555555554</v>
      </c>
      <c r="T116">
        <v>0.73472222222222217</v>
      </c>
      <c r="U116">
        <v>0.73472222222222217</v>
      </c>
      <c r="V116">
        <v>0.75555555555555554</v>
      </c>
      <c r="W116">
        <v>0.75555555555555554</v>
      </c>
    </row>
    <row r="117" spans="2:23">
      <c r="B117" t="s">
        <v>501</v>
      </c>
      <c r="F117" s="3">
        <v>0.71388888888888891</v>
      </c>
      <c r="G117" s="3">
        <v>0.72083333333333333</v>
      </c>
      <c r="H117" s="3">
        <v>0.72777777777777775</v>
      </c>
      <c r="I117" s="3">
        <v>0.69305555555555554</v>
      </c>
      <c r="J117">
        <v>0.75555555555555554</v>
      </c>
      <c r="K117">
        <v>0.56874999999999998</v>
      </c>
      <c r="L117">
        <v>0.57638888888888895</v>
      </c>
      <c r="M117">
        <v>0.71388888888888891</v>
      </c>
      <c r="N117">
        <v>0.58958333333333335</v>
      </c>
      <c r="O117">
        <v>0.70833333333333337</v>
      </c>
      <c r="P117">
        <v>0.68611111111111101</v>
      </c>
      <c r="Q117">
        <v>0.67222222222222217</v>
      </c>
      <c r="R117">
        <v>0.73472222222222217</v>
      </c>
      <c r="S117">
        <v>0.75555555555555554</v>
      </c>
      <c r="T117">
        <v>0.69305555555555554</v>
      </c>
      <c r="U117">
        <v>0.70833333333333337</v>
      </c>
      <c r="V117">
        <v>0.71388888888888891</v>
      </c>
      <c r="W117">
        <v>0.75555555555555554</v>
      </c>
    </row>
  </sheetData>
  <mergeCells count="17">
    <mergeCell ref="L49:L50"/>
    <mergeCell ref="B79:E80"/>
    <mergeCell ref="P51:P52"/>
    <mergeCell ref="Q51:Q52"/>
    <mergeCell ref="S51:S52"/>
    <mergeCell ref="M49:M50"/>
    <mergeCell ref="N49:N50"/>
    <mergeCell ref="C51:C52"/>
    <mergeCell ref="E51:E52"/>
    <mergeCell ref="G51:G52"/>
    <mergeCell ref="L51:L52"/>
    <mergeCell ref="N51:N52"/>
    <mergeCell ref="B49:B50"/>
    <mergeCell ref="H49:H50"/>
    <mergeCell ref="I49:I50"/>
    <mergeCell ref="J49:J50"/>
    <mergeCell ref="K49:K50"/>
  </mergeCells>
  <hyperlinks>
    <hyperlink ref="D53" r:id="rId1" tooltip="Eurovision 2019 Netherlands: Duncan Laurence - &quot;Arcade&quot;" display="https://eurovisionworld.com/eurovision/2019/netherlands" xr:uid="{B67679AE-6394-4F93-A089-FC190A5DEC70}"/>
    <hyperlink ref="D54" r:id="rId2" tooltip="Eurovision 2019 Italy: Mahmood - &quot;Soldi&quot;" display="https://eurovisionworld.com/eurovision/2019/italy" xr:uid="{4E0EFA96-149F-48E7-A8E9-9FA6E816F87C}"/>
    <hyperlink ref="D55" r:id="rId3" tooltip="Eurovision 2019 Switzerland: Luca Hänni - &quot;She Got Me&quot;" display="https://eurovisionworld.com/eurovision/2019/switzerland" xr:uid="{57CD647B-A5FB-4E6D-88D0-0F389A937847}"/>
    <hyperlink ref="D56" r:id="rId4" tooltip="Eurovision 2019 Australia: Kate Miller-Heidke - &quot;Zero Gravity&quot;" display="https://eurovisionworld.com/eurovision/2019/australia" xr:uid="{7323F0C8-008B-444F-8756-4C2ED02B54DE}"/>
    <hyperlink ref="D57" r:id="rId5" tooltip="Eurovision 2019 Sweden: John Lundvik - &quot;Too Late for Love&quot;" display="https://eurovisionworld.com/eurovision/2019/sweden" xr:uid="{28054863-B04E-4045-9F6A-E1F593D3FD95}"/>
    <hyperlink ref="D58" r:id="rId6" tooltip="Eurovision 2019 Norway: KEiiNO - &quot;Spirit in the Sky&quot;" display="https://eurovisionworld.com/eurovision/2019/norway" xr:uid="{9618E238-FBEF-40AB-98AE-02C024EDC11A}"/>
    <hyperlink ref="D59" r:id="rId7" tooltip="Eurovision 2019 Azerbaijan: Chingiz - &quot;Truth&quot;" display="https://eurovisionworld.com/eurovision/2019/azerbaijan" xr:uid="{6F200F48-BC46-4638-8AB5-A0455E57ECCD}"/>
    <hyperlink ref="D60" r:id="rId8" tooltip="Eurovision 2019 Russia: Sergey Lazarev - &quot;Scream&quot;" display="https://eurovisionworld.com/eurovision/2019/russia" xr:uid="{B14D2649-AC7A-4AD9-81E4-B89F54D6E6C4}"/>
    <hyperlink ref="D61" r:id="rId9" tooltip="Eurovision 2019 Iceland: Hatari - &quot;Hatrið mun sigra&quot;" display="https://eurovisionworld.com/eurovision/2019/iceland" xr:uid="{496DD334-8699-40C2-A76A-08E7643CAE20}"/>
    <hyperlink ref="D62" r:id="rId10" tooltip="Eurovision 2019 France: Bilal Hassani - &quot;Roi&quot;" display="https://eurovisionworld.com/eurovision/2019/france" xr:uid="{936D9322-9DDA-4CAC-A01E-EEA493A5D093}"/>
    <hyperlink ref="D63" r:id="rId11" tooltip="Eurovision 2019 Denmark: Leonora - &quot;Love Is Forever&quot;" display="https://eurovisionworld.com/eurovision/2019/denmark" xr:uid="{6769808F-031F-4EDA-8369-AB19E13E0073}"/>
    <hyperlink ref="D64" r:id="rId12" tooltip="Eurovision 2019 Cyprus: Tamta - &quot;Replay&quot;" display="https://eurovisionworld.com/eurovision/2019/cyprus" xr:uid="{0F17A394-0318-4427-B29C-7A2B4028DB34}"/>
    <hyperlink ref="D65" r:id="rId13" tooltip="Eurovision 2019 Estonia: Victor Crone - &quot;Storm&quot;" display="https://eurovisionworld.com/eurovision/2019/estonia" xr:uid="{8BA56EF5-C670-487F-A10B-E0CB6544204B}"/>
    <hyperlink ref="D66" r:id="rId14" tooltip="Eurovision 2019 Spain: Miki - &quot;La Venda&quot;" display="https://eurovisionworld.com/eurovision/2019/spain" xr:uid="{0206AAB3-3601-441C-973F-87A20BC745D4}"/>
    <hyperlink ref="D67" r:id="rId15" tooltip="Eurovision 2019 North Macedonia: Tamara Todevska - &quot;Proud&quot;" display="https://eurovisionworld.com/eurovision/2019/north-macedonia" xr:uid="{EB5686D9-7856-46F3-9EE1-4227F787824E}"/>
    <hyperlink ref="D68" r:id="rId16" tooltip="Eurovision 2019 Czech Republic: Lake Malawi - &quot;Friend of a Friend&quot;" display="https://eurovisionworld.com/eurovision/2019/czech-republic" xr:uid="{5AF4D8B4-7065-4BFD-913A-E1F1321568FF}"/>
    <hyperlink ref="D69" r:id="rId17" tooltip="Eurovision 2019 Malta: Michela - &quot;Chameleon&quot;" display="https://eurovisionworld.com/eurovision/2019/malta" xr:uid="{75131A5E-22DC-452F-A000-E63F1F17DA47}"/>
    <hyperlink ref="D70" r:id="rId18" tooltip="Eurovision 2019 Greece: Katerine Duska - &quot;Better Love&quot;" display="https://eurovisionworld.com/eurovision/2019/greece" xr:uid="{C017A98F-96D0-4301-95C5-CDBD223307BE}"/>
    <hyperlink ref="D71" r:id="rId19" tooltip="Eurovision 2019 Serbia: Nevena Božović - &quot;Kruna&quot;" display="https://eurovisionworld.com/eurovision/2019/serbia" xr:uid="{04845C4B-8405-4804-B8C9-3C955C47D168}"/>
    <hyperlink ref="D72" r:id="rId20" tooltip="Eurovision 2019 United Kingdom: Michael Rice - &quot;Bigger Than Us&quot;" display="https://eurovisionworld.com/eurovision/2019/united-kingdom" xr:uid="{F7EF8114-E4DA-4445-9624-B302C79BCB9D}"/>
    <hyperlink ref="D73" r:id="rId21" tooltip="Eurovision 2019 Slovenia: Zala Kralj &amp; Gašper Šantl  - &quot;Sebi&quot;" display="https://eurovisionworld.com/eurovision/2019/slovenia" xr:uid="{50DF8C5F-6C91-4139-902B-A6649D2217E2}"/>
    <hyperlink ref="D74" r:id="rId22" tooltip="Eurovision 2019 Belarus: Zena - &quot;Like It&quot;" display="https://eurovisionworld.com/eurovision/2019/belarus" xr:uid="{C0E97294-BBAB-416C-8EB0-DCDCA89297BB}"/>
    <hyperlink ref="D75" r:id="rId23" tooltip="Eurovision 2019 Israel: Kobi Marimi - &quot;Home&quot;" display="https://eurovisionworld.com/eurovision/2019/israel" xr:uid="{419002FA-4522-4CE0-8C5C-918028D02E52}"/>
    <hyperlink ref="D76" r:id="rId24" tooltip="Eurovision 2019 Albania: Jonida Maliqi - &quot;Ktheju Tokës&quot;" display="https://eurovisionworld.com/eurovision/2019/albania" xr:uid="{7DD96EB8-A774-4AC5-B5D0-1D106002EFC2}"/>
    <hyperlink ref="D77" r:id="rId25" tooltip="Eurovision 2019 Germany: S!sters - &quot;Sister&quot;" display="https://eurovisionworld.com/eurovision/2019/germany" xr:uid="{194DD494-CBD2-4F32-B00B-95939895CB8A}"/>
    <hyperlink ref="D78" r:id="rId26" tooltip="Eurovision 2019 San Marino: Serhat - &quot;Say Na Na Na&quot;" display="https://eurovisionworld.com/eurovision/2019/san-marino" xr:uid="{A36B39E7-AD45-444B-A1FB-85F64C3B8F5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W40"/>
  <sheetViews>
    <sheetView workbookViewId="0">
      <selection sqref="A1:XFD1"/>
    </sheetView>
  </sheetViews>
  <sheetFormatPr defaultColWidth="9.109375" defaultRowHeight="13.2"/>
  <cols>
    <col min="1" max="16384" width="9.109375" style="3"/>
  </cols>
  <sheetData>
    <row r="1" spans="1:23" s="57" customFormat="1" ht="21"/>
    <row r="2" spans="1:23">
      <c r="A2" s="17"/>
    </row>
    <row r="3" spans="1:2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AD63"/>
  <sheetViews>
    <sheetView workbookViewId="0">
      <selection activeCell="C6" sqref="C6"/>
    </sheetView>
  </sheetViews>
  <sheetFormatPr defaultColWidth="9.109375" defaultRowHeight="13.2"/>
  <cols>
    <col min="1" max="2" width="9.109375" style="3"/>
    <col min="3" max="4" width="43.109375" style="3" bestFit="1" customWidth="1"/>
    <col min="5" max="5" width="9.109375" style="3"/>
    <col min="6" max="6" width="9.5546875" style="3" bestFit="1" customWidth="1"/>
    <col min="7" max="7" width="12.6640625" style="3" bestFit="1" customWidth="1"/>
    <col min="8" max="9" width="12.6640625" style="3" customWidth="1"/>
    <col min="10" max="10" width="7.5546875" style="3" bestFit="1" customWidth="1"/>
    <col min="11" max="11" width="15.5546875" style="3" bestFit="1" customWidth="1"/>
    <col min="12" max="12" width="15.6640625" style="3" bestFit="1" customWidth="1"/>
    <col min="13" max="13" width="7.5546875" style="3" bestFit="1" customWidth="1"/>
    <col min="14" max="14" width="13.109375" style="3" bestFit="1" customWidth="1"/>
    <col min="15" max="15" width="6.5546875" style="3" bestFit="1" customWidth="1"/>
    <col min="16" max="16" width="9" style="3" bestFit="1" customWidth="1"/>
    <col min="17" max="17" width="12.88671875" style="3" bestFit="1" customWidth="1"/>
    <col min="18" max="18" width="10.33203125" style="3" bestFit="1" customWidth="1"/>
    <col min="19" max="19" width="10.88671875" style="3" bestFit="1" customWidth="1"/>
    <col min="20" max="20" width="10.109375" style="3" bestFit="1" customWidth="1"/>
    <col min="21" max="21" width="5.88671875" style="3" bestFit="1" customWidth="1"/>
    <col min="22" max="22" width="11.33203125" style="3" bestFit="1" customWidth="1"/>
    <col min="23" max="23" width="9.88671875" style="3" bestFit="1" customWidth="1"/>
    <col min="24" max="24" width="7.33203125" style="3" bestFit="1" customWidth="1"/>
    <col min="25" max="25" width="9" style="3" bestFit="1" customWidth="1"/>
    <col min="26" max="26" width="19.6640625" style="3" bestFit="1" customWidth="1"/>
    <col min="27" max="16384" width="9.109375" style="3"/>
  </cols>
  <sheetData>
    <row r="1" spans="2:26" s="11" customFormat="1" ht="21">
      <c r="B1" s="11" t="s">
        <v>1</v>
      </c>
    </row>
    <row r="2" spans="2:26">
      <c r="G2" s="3" t="s">
        <v>90</v>
      </c>
    </row>
    <row r="3" spans="2:26">
      <c r="G3" s="3" t="s">
        <v>89</v>
      </c>
    </row>
    <row r="4" spans="2:26">
      <c r="E4" s="3" t="s">
        <v>38</v>
      </c>
      <c r="G4" s="3" t="s">
        <v>88</v>
      </c>
      <c r="H4" s="3" t="s">
        <v>91</v>
      </c>
      <c r="J4" t="s">
        <v>39</v>
      </c>
      <c r="K4" s="23" t="s">
        <v>198</v>
      </c>
      <c r="L4" s="23" t="s">
        <v>196</v>
      </c>
      <c r="M4" t="s">
        <v>44</v>
      </c>
      <c r="N4" s="23" t="s">
        <v>197</v>
      </c>
      <c r="O4" t="s">
        <v>47</v>
      </c>
      <c r="P4" t="s">
        <v>48</v>
      </c>
      <c r="Q4" s="23" t="s">
        <v>199</v>
      </c>
      <c r="R4" s="3" t="s">
        <v>207</v>
      </c>
      <c r="S4" s="3" t="s">
        <v>208</v>
      </c>
      <c r="T4" s="23" t="s">
        <v>200</v>
      </c>
      <c r="U4" s="23" t="s">
        <v>54</v>
      </c>
      <c r="V4" s="23" t="s">
        <v>205</v>
      </c>
      <c r="W4" t="s">
        <v>56</v>
      </c>
      <c r="X4" t="s">
        <v>57</v>
      </c>
      <c r="Y4" s="23" t="s">
        <v>203</v>
      </c>
      <c r="Z4" s="23" t="s">
        <v>206</v>
      </c>
    </row>
    <row r="5" spans="2:26">
      <c r="B5" s="3">
        <v>1</v>
      </c>
      <c r="C5" t="s">
        <v>93</v>
      </c>
      <c r="D5" s="3" t="s">
        <v>61</v>
      </c>
      <c r="E5" s="3">
        <v>0.38</v>
      </c>
      <c r="F5" s="21">
        <f>AVERAGE(J5:Z5)</f>
        <v>2.1852941176470591</v>
      </c>
      <c r="G5" s="19">
        <f>1/F5</f>
        <v>0.45760430686406456</v>
      </c>
      <c r="H5" s="22">
        <f>G5/SUM($G$5:$G$30)</f>
        <v>0.37869322833992036</v>
      </c>
      <c r="I5" s="19"/>
      <c r="J5" s="3">
        <v>2</v>
      </c>
      <c r="K5" s="3">
        <v>2.2000000000000002</v>
      </c>
      <c r="L5" s="3">
        <v>2.25</v>
      </c>
      <c r="M5" s="3">
        <v>2.25</v>
      </c>
      <c r="N5" s="3">
        <v>2.2000000000000002</v>
      </c>
      <c r="O5" s="3">
        <v>2.1</v>
      </c>
      <c r="P5" s="3">
        <v>2.25</v>
      </c>
      <c r="Q5" s="3">
        <v>2.2000000000000002</v>
      </c>
      <c r="R5" s="3">
        <v>2.15</v>
      </c>
      <c r="S5" s="3">
        <v>2.25</v>
      </c>
      <c r="T5" s="3">
        <v>2.38</v>
      </c>
      <c r="U5" s="3">
        <v>2</v>
      </c>
      <c r="V5" s="3">
        <v>2.1</v>
      </c>
      <c r="W5" s="3">
        <v>2.1</v>
      </c>
      <c r="X5" s="3">
        <v>2.2000000000000002</v>
      </c>
      <c r="Y5" s="3">
        <v>2.2000000000000002</v>
      </c>
      <c r="Z5" s="3">
        <v>2.3199999999999998</v>
      </c>
    </row>
    <row r="6" spans="2:26">
      <c r="B6" s="3">
        <v>2</v>
      </c>
      <c r="C6" t="s">
        <v>92</v>
      </c>
      <c r="D6" s="3" t="s">
        <v>62</v>
      </c>
      <c r="E6" s="3">
        <v>0.24</v>
      </c>
      <c r="F6" s="21">
        <f t="shared" ref="F6:F30" si="0">AVERAGE(J6:Z6)</f>
        <v>3.4000000000000004</v>
      </c>
      <c r="G6" s="19">
        <f>1/F6</f>
        <v>0.29411764705882348</v>
      </c>
      <c r="H6" s="22">
        <f t="shared" ref="H6:H30" si="1">G6/SUM($G$5:$G$30)</f>
        <v>0.24339884831882422</v>
      </c>
      <c r="J6" s="3">
        <v>3.25</v>
      </c>
      <c r="K6" s="3">
        <v>3.5</v>
      </c>
      <c r="L6" s="3">
        <v>3.25</v>
      </c>
      <c r="M6" s="3">
        <v>3.25</v>
      </c>
      <c r="N6" s="3">
        <v>3.25</v>
      </c>
      <c r="O6" s="3">
        <v>3.75</v>
      </c>
      <c r="P6" s="3">
        <v>3.5</v>
      </c>
      <c r="Q6" s="3">
        <v>4</v>
      </c>
      <c r="R6" s="3">
        <v>3.6</v>
      </c>
      <c r="S6" s="3">
        <v>3.25</v>
      </c>
      <c r="T6" s="3">
        <v>3.25</v>
      </c>
      <c r="U6" s="3">
        <v>3.4</v>
      </c>
      <c r="V6" s="3">
        <v>3.2</v>
      </c>
      <c r="W6" s="3">
        <v>3.1</v>
      </c>
      <c r="X6" s="3">
        <v>3.25</v>
      </c>
      <c r="Y6" s="3">
        <v>3.25</v>
      </c>
      <c r="Z6" s="3">
        <v>3.75</v>
      </c>
    </row>
    <row r="7" spans="2:26">
      <c r="B7" s="3">
        <v>3</v>
      </c>
      <c r="C7" s="3" t="s">
        <v>95</v>
      </c>
      <c r="D7" s="3" t="s">
        <v>63</v>
      </c>
      <c r="E7" s="3">
        <v>0.08</v>
      </c>
      <c r="F7" s="21">
        <f t="shared" si="0"/>
        <v>9.4058823529411768</v>
      </c>
      <c r="G7" s="19">
        <f t="shared" ref="G7:G30" si="2">1/F7</f>
        <v>0.10631644777986241</v>
      </c>
      <c r="H7" s="22">
        <f t="shared" si="1"/>
        <v>8.7982823219687561E-2</v>
      </c>
      <c r="J7" s="3">
        <v>7.5</v>
      </c>
      <c r="K7" s="3">
        <v>6.5</v>
      </c>
      <c r="L7" s="3">
        <v>7</v>
      </c>
      <c r="M7" s="3">
        <v>8</v>
      </c>
      <c r="N7" s="3">
        <v>6.5</v>
      </c>
      <c r="O7" s="3">
        <v>23</v>
      </c>
      <c r="P7" s="3">
        <v>6.5</v>
      </c>
      <c r="Q7" s="3">
        <v>26</v>
      </c>
      <c r="R7" s="3">
        <v>8.5</v>
      </c>
      <c r="S7" s="3">
        <v>8</v>
      </c>
      <c r="T7" s="3">
        <v>8</v>
      </c>
      <c r="U7" s="3">
        <v>7.5</v>
      </c>
      <c r="V7" s="3">
        <v>7</v>
      </c>
      <c r="W7" s="3">
        <v>8</v>
      </c>
      <c r="X7" s="3">
        <v>6.5</v>
      </c>
      <c r="Y7" s="3">
        <v>7</v>
      </c>
      <c r="Z7" s="3">
        <v>8.4</v>
      </c>
    </row>
    <row r="8" spans="2:26">
      <c r="B8" s="3">
        <v>4</v>
      </c>
      <c r="C8" s="3" t="s">
        <v>107</v>
      </c>
      <c r="D8" s="3" t="s">
        <v>64</v>
      </c>
      <c r="E8" s="3">
        <v>0.06</v>
      </c>
      <c r="F8" s="21">
        <f t="shared" si="0"/>
        <v>14.941176470588236</v>
      </c>
      <c r="G8" s="19">
        <f t="shared" si="2"/>
        <v>6.6929133858267709E-2</v>
      </c>
      <c r="H8" s="22">
        <f t="shared" si="1"/>
        <v>5.5387611940267874E-2</v>
      </c>
      <c r="J8" s="3">
        <v>17</v>
      </c>
      <c r="K8" s="3">
        <v>13</v>
      </c>
      <c r="L8" s="3">
        <v>15</v>
      </c>
      <c r="M8" s="3">
        <v>18</v>
      </c>
      <c r="N8" s="3">
        <v>12</v>
      </c>
      <c r="O8" s="3">
        <v>8</v>
      </c>
      <c r="P8" s="3">
        <v>15</v>
      </c>
      <c r="Q8" s="3">
        <v>8</v>
      </c>
      <c r="R8" s="3">
        <v>19</v>
      </c>
      <c r="S8" s="3">
        <v>18</v>
      </c>
      <c r="T8" s="3">
        <v>15</v>
      </c>
      <c r="U8" s="3">
        <v>17</v>
      </c>
      <c r="V8" s="3">
        <v>15</v>
      </c>
      <c r="W8" s="3">
        <v>18</v>
      </c>
      <c r="X8" s="3">
        <v>12</v>
      </c>
      <c r="Y8" s="3">
        <v>15</v>
      </c>
      <c r="Z8" s="3">
        <v>19</v>
      </c>
    </row>
    <row r="9" spans="2:26">
      <c r="B9" s="3">
        <v>5</v>
      </c>
      <c r="C9" s="3" t="s">
        <v>99</v>
      </c>
      <c r="D9" s="3" t="s">
        <v>65</v>
      </c>
      <c r="E9" s="3">
        <v>0.03</v>
      </c>
      <c r="F9" s="21">
        <f t="shared" si="0"/>
        <v>28.294117647058822</v>
      </c>
      <c r="G9" s="19">
        <f t="shared" si="2"/>
        <v>3.5343035343035345E-2</v>
      </c>
      <c r="H9" s="22">
        <f t="shared" si="1"/>
        <v>2.9248343935193436E-2</v>
      </c>
      <c r="J9" s="3">
        <v>34</v>
      </c>
      <c r="K9" s="3">
        <v>26</v>
      </c>
      <c r="L9" s="3">
        <v>21</v>
      </c>
      <c r="M9" s="3">
        <v>33</v>
      </c>
      <c r="N9" s="3">
        <v>26</v>
      </c>
      <c r="O9" s="3">
        <v>31</v>
      </c>
      <c r="P9" s="3">
        <v>34</v>
      </c>
      <c r="Q9" s="3">
        <v>29</v>
      </c>
      <c r="R9" s="3">
        <v>26</v>
      </c>
      <c r="S9" s="3">
        <v>33</v>
      </c>
      <c r="T9" s="3">
        <v>26</v>
      </c>
      <c r="U9" s="3">
        <v>26</v>
      </c>
      <c r="V9" s="3">
        <v>26</v>
      </c>
      <c r="W9" s="3">
        <v>25</v>
      </c>
      <c r="X9" s="3">
        <v>26</v>
      </c>
      <c r="Y9" s="3">
        <v>21</v>
      </c>
      <c r="Z9" s="3">
        <v>38</v>
      </c>
    </row>
    <row r="10" spans="2:26">
      <c r="B10" s="3">
        <v>6</v>
      </c>
      <c r="C10" s="3" t="s">
        <v>98</v>
      </c>
      <c r="D10" s="3" t="s">
        <v>66</v>
      </c>
      <c r="E10" s="3">
        <v>0.02</v>
      </c>
      <c r="F10" s="21">
        <f t="shared" si="0"/>
        <v>36.176470588235297</v>
      </c>
      <c r="G10" s="19">
        <f t="shared" si="2"/>
        <v>2.7642276422764227E-2</v>
      </c>
      <c r="H10" s="22">
        <f t="shared" si="1"/>
        <v>2.2875534037118766E-2</v>
      </c>
      <c r="J10" s="3">
        <v>41</v>
      </c>
      <c r="K10" s="3">
        <v>41</v>
      </c>
      <c r="L10" s="3">
        <v>34</v>
      </c>
      <c r="M10" s="3">
        <v>36</v>
      </c>
      <c r="N10" s="3">
        <v>34</v>
      </c>
      <c r="O10" s="3">
        <v>21</v>
      </c>
      <c r="P10" s="3">
        <v>34</v>
      </c>
      <c r="Q10" s="3">
        <v>26</v>
      </c>
      <c r="R10" s="3">
        <v>40</v>
      </c>
      <c r="S10" s="3">
        <v>36</v>
      </c>
      <c r="T10" s="3">
        <v>34</v>
      </c>
      <c r="U10" s="3">
        <v>51</v>
      </c>
      <c r="V10" s="3">
        <v>41</v>
      </c>
      <c r="W10" s="3">
        <v>35</v>
      </c>
      <c r="X10" s="3">
        <v>34</v>
      </c>
      <c r="Y10" s="3">
        <v>29</v>
      </c>
      <c r="Z10" s="3">
        <v>48</v>
      </c>
    </row>
    <row r="11" spans="2:26">
      <c r="B11" s="3">
        <v>7</v>
      </c>
      <c r="C11" s="3" t="s">
        <v>103</v>
      </c>
      <c r="D11" s="3" t="s">
        <v>67</v>
      </c>
      <c r="E11" s="3">
        <v>0.02</v>
      </c>
      <c r="F11" s="21">
        <f t="shared" si="0"/>
        <v>40</v>
      </c>
      <c r="G11" s="19">
        <f t="shared" si="2"/>
        <v>2.5000000000000001E-2</v>
      </c>
      <c r="H11" s="22">
        <f t="shared" si="1"/>
        <v>2.0688902107100064E-2</v>
      </c>
      <c r="J11" s="3">
        <v>51</v>
      </c>
      <c r="K11" s="3">
        <v>41</v>
      </c>
      <c r="L11" s="3">
        <v>41</v>
      </c>
      <c r="M11" s="3">
        <v>41</v>
      </c>
      <c r="N11" s="3">
        <v>34</v>
      </c>
      <c r="O11" s="3">
        <v>23</v>
      </c>
      <c r="P11" s="3">
        <v>41</v>
      </c>
      <c r="Q11" s="3">
        <v>21</v>
      </c>
      <c r="R11" s="3">
        <v>55</v>
      </c>
      <c r="S11" s="3">
        <v>41</v>
      </c>
      <c r="T11" s="3">
        <v>41</v>
      </c>
      <c r="U11" s="3">
        <v>34</v>
      </c>
      <c r="V11" s="3">
        <v>41</v>
      </c>
      <c r="W11" s="3">
        <v>30</v>
      </c>
      <c r="X11" s="3">
        <v>34</v>
      </c>
      <c r="Y11" s="3">
        <v>41</v>
      </c>
      <c r="Z11" s="3">
        <v>70</v>
      </c>
    </row>
    <row r="12" spans="2:26">
      <c r="B12" s="3">
        <v>8</v>
      </c>
      <c r="C12" s="3" t="s">
        <v>116</v>
      </c>
      <c r="D12" s="3" t="s">
        <v>68</v>
      </c>
      <c r="E12" s="3">
        <v>0.02</v>
      </c>
      <c r="F12" s="21">
        <f t="shared" si="0"/>
        <v>44.588235294117645</v>
      </c>
      <c r="G12" s="19">
        <f t="shared" si="2"/>
        <v>2.2427440633245383E-2</v>
      </c>
      <c r="H12" s="22">
        <f t="shared" si="1"/>
        <v>1.8559964950960479E-2</v>
      </c>
      <c r="J12" s="3">
        <v>51</v>
      </c>
      <c r="K12" s="3">
        <v>34</v>
      </c>
      <c r="L12" s="3">
        <v>21</v>
      </c>
      <c r="M12" s="3">
        <v>31</v>
      </c>
      <c r="N12" s="3">
        <v>19</v>
      </c>
      <c r="O12" s="3">
        <v>201</v>
      </c>
      <c r="P12" s="3">
        <v>11</v>
      </c>
      <c r="Q12" s="3">
        <v>51</v>
      </c>
      <c r="R12" s="3">
        <v>41</v>
      </c>
      <c r="S12" s="3">
        <v>31</v>
      </c>
      <c r="T12" s="3">
        <v>17</v>
      </c>
      <c r="U12" s="3">
        <v>51</v>
      </c>
      <c r="V12" s="3">
        <v>41</v>
      </c>
      <c r="W12" s="3">
        <v>50</v>
      </c>
      <c r="X12" s="3">
        <v>19</v>
      </c>
      <c r="Y12" s="3">
        <v>29</v>
      </c>
      <c r="Z12" s="3">
        <v>60</v>
      </c>
    </row>
    <row r="13" spans="2:26">
      <c r="B13" s="3">
        <v>9</v>
      </c>
      <c r="C13" s="3" t="s">
        <v>106</v>
      </c>
      <c r="D13" s="3" t="s">
        <v>69</v>
      </c>
      <c r="E13" s="3">
        <v>0.02</v>
      </c>
      <c r="F13" s="21">
        <f t="shared" si="0"/>
        <v>53.647058823529413</v>
      </c>
      <c r="G13" s="19">
        <f t="shared" si="2"/>
        <v>1.8640350877192981E-2</v>
      </c>
      <c r="H13" s="22">
        <f t="shared" si="1"/>
        <v>1.5425935781609695E-2</v>
      </c>
      <c r="J13" s="3">
        <v>81</v>
      </c>
      <c r="K13" s="3">
        <v>81</v>
      </c>
      <c r="L13" s="3">
        <v>41</v>
      </c>
      <c r="M13" s="3">
        <v>41</v>
      </c>
      <c r="N13" s="3">
        <v>51</v>
      </c>
      <c r="O13" s="3">
        <v>29</v>
      </c>
      <c r="P13" s="3">
        <v>51</v>
      </c>
      <c r="Q13" s="3">
        <v>34</v>
      </c>
      <c r="R13" s="3">
        <v>60</v>
      </c>
      <c r="S13" s="3">
        <v>41</v>
      </c>
      <c r="T13" s="3">
        <v>67</v>
      </c>
      <c r="U13" s="3">
        <v>67</v>
      </c>
      <c r="V13" s="3">
        <v>41</v>
      </c>
      <c r="W13" s="3">
        <v>35</v>
      </c>
      <c r="X13" s="3">
        <v>51</v>
      </c>
      <c r="Y13" s="3">
        <v>41</v>
      </c>
      <c r="Z13" s="3">
        <v>100</v>
      </c>
    </row>
    <row r="14" spans="2:26">
      <c r="B14" s="3">
        <v>10</v>
      </c>
      <c r="C14" s="3" t="s">
        <v>104</v>
      </c>
      <c r="D14" s="3" t="s">
        <v>70</v>
      </c>
      <c r="E14" s="3">
        <v>0.02</v>
      </c>
      <c r="F14" s="21">
        <f t="shared" si="0"/>
        <v>53.411764705882355</v>
      </c>
      <c r="G14" s="19">
        <f t="shared" si="2"/>
        <v>1.8722466960352423E-2</v>
      </c>
      <c r="H14" s="22">
        <f t="shared" si="1"/>
        <v>1.5493891445845861E-2</v>
      </c>
      <c r="J14" s="3">
        <v>101</v>
      </c>
      <c r="K14" s="3">
        <v>51</v>
      </c>
      <c r="L14" s="3">
        <v>67</v>
      </c>
      <c r="M14" s="3">
        <v>51</v>
      </c>
      <c r="N14" s="3">
        <v>51</v>
      </c>
      <c r="O14" s="3">
        <v>16</v>
      </c>
      <c r="P14" s="3">
        <v>41</v>
      </c>
      <c r="Q14" s="3">
        <v>17</v>
      </c>
      <c r="R14" s="3">
        <v>60</v>
      </c>
      <c r="S14" s="3">
        <v>51</v>
      </c>
      <c r="T14" s="3">
        <v>67</v>
      </c>
      <c r="U14" s="3">
        <v>51</v>
      </c>
      <c r="V14" s="3">
        <v>67</v>
      </c>
      <c r="W14" s="3">
        <v>50</v>
      </c>
      <c r="X14" s="3">
        <v>51</v>
      </c>
      <c r="Y14" s="3">
        <v>51</v>
      </c>
      <c r="Z14" s="3">
        <v>65</v>
      </c>
    </row>
    <row r="15" spans="2:26">
      <c r="B15" s="3">
        <v>11</v>
      </c>
      <c r="C15" s="3" t="s">
        <v>96</v>
      </c>
      <c r="D15" s="3" t="s">
        <v>71</v>
      </c>
      <c r="E15" s="3">
        <v>0.01</v>
      </c>
      <c r="F15" s="21">
        <f t="shared" si="0"/>
        <v>61</v>
      </c>
      <c r="G15" s="19">
        <f t="shared" si="2"/>
        <v>1.6393442622950821E-2</v>
      </c>
      <c r="H15" s="22">
        <f t="shared" si="1"/>
        <v>1.3566493184983649E-2</v>
      </c>
      <c r="J15" s="3">
        <v>101</v>
      </c>
      <c r="K15" s="3">
        <v>41</v>
      </c>
      <c r="L15" s="3">
        <v>81</v>
      </c>
      <c r="M15" s="3">
        <v>71</v>
      </c>
      <c r="N15" s="3">
        <v>51</v>
      </c>
      <c r="O15" s="3">
        <v>23</v>
      </c>
      <c r="P15" s="3">
        <v>51</v>
      </c>
      <c r="Q15" s="3">
        <v>21</v>
      </c>
      <c r="R15" s="3">
        <v>70</v>
      </c>
      <c r="S15" s="3">
        <v>71</v>
      </c>
      <c r="T15" s="3">
        <v>51</v>
      </c>
      <c r="U15" s="3">
        <v>67</v>
      </c>
      <c r="V15" s="3">
        <v>81</v>
      </c>
      <c r="W15" s="3">
        <v>25</v>
      </c>
      <c r="X15" s="3">
        <v>51</v>
      </c>
      <c r="Y15" s="3">
        <v>41</v>
      </c>
      <c r="Z15" s="3">
        <v>140</v>
      </c>
    </row>
    <row r="16" spans="2:26">
      <c r="B16" s="3">
        <v>12</v>
      </c>
      <c r="C16" s="3" t="s">
        <v>111</v>
      </c>
      <c r="D16" s="3" t="s">
        <v>72</v>
      </c>
      <c r="E16" s="3">
        <v>0.01</v>
      </c>
      <c r="F16" s="21">
        <f t="shared" si="0"/>
        <v>64.705882352941174</v>
      </c>
      <c r="G16" s="19">
        <f t="shared" si="2"/>
        <v>1.5454545454545455E-2</v>
      </c>
      <c r="H16" s="22">
        <f t="shared" si="1"/>
        <v>1.2789503120752766E-2</v>
      </c>
      <c r="J16" s="3">
        <v>101</v>
      </c>
      <c r="K16" s="3">
        <v>67</v>
      </c>
      <c r="L16" s="3">
        <v>51</v>
      </c>
      <c r="M16" s="3">
        <v>61</v>
      </c>
      <c r="N16" s="3">
        <v>29</v>
      </c>
      <c r="O16" s="3">
        <v>39</v>
      </c>
      <c r="P16" s="3">
        <v>51</v>
      </c>
      <c r="Q16" s="3">
        <v>51</v>
      </c>
      <c r="R16" s="3">
        <v>75</v>
      </c>
      <c r="S16" s="3">
        <v>61</v>
      </c>
      <c r="T16" s="3">
        <v>67</v>
      </c>
      <c r="U16" s="3">
        <v>101</v>
      </c>
      <c r="V16" s="3">
        <v>71</v>
      </c>
      <c r="W16" s="3">
        <v>75</v>
      </c>
      <c r="X16" s="3">
        <v>29</v>
      </c>
      <c r="Y16" s="3">
        <v>51</v>
      </c>
      <c r="Z16" s="3">
        <v>120</v>
      </c>
    </row>
    <row r="17" spans="2:30">
      <c r="B17" s="3">
        <v>13</v>
      </c>
      <c r="C17" s="3" t="s">
        <v>115</v>
      </c>
      <c r="D17" s="3" t="s">
        <v>73</v>
      </c>
      <c r="E17" s="3">
        <v>0.01</v>
      </c>
      <c r="F17" s="21">
        <f t="shared" si="0"/>
        <v>71.647058823529406</v>
      </c>
      <c r="G17" s="19">
        <f t="shared" si="2"/>
        <v>1.3957307060755337E-2</v>
      </c>
      <c r="H17" s="22">
        <f t="shared" si="1"/>
        <v>1.1550454378348146E-2</v>
      </c>
      <c r="J17" s="3">
        <v>101</v>
      </c>
      <c r="K17" s="3">
        <v>101</v>
      </c>
      <c r="L17" s="3">
        <v>51</v>
      </c>
      <c r="M17" s="3">
        <v>61</v>
      </c>
      <c r="N17" s="3">
        <v>67</v>
      </c>
      <c r="O17" s="3">
        <v>51</v>
      </c>
      <c r="P17" s="3">
        <v>81</v>
      </c>
      <c r="Q17" s="3">
        <v>41</v>
      </c>
      <c r="R17" s="3">
        <v>50</v>
      </c>
      <c r="S17" s="3">
        <v>61</v>
      </c>
      <c r="T17" s="3">
        <v>67</v>
      </c>
      <c r="U17" s="3">
        <v>101</v>
      </c>
      <c r="V17" s="3">
        <v>67</v>
      </c>
      <c r="W17" s="3">
        <v>50</v>
      </c>
      <c r="X17" s="3">
        <v>67</v>
      </c>
      <c r="Y17" s="3">
        <v>51</v>
      </c>
      <c r="Z17" s="3">
        <v>150</v>
      </c>
    </row>
    <row r="18" spans="2:30">
      <c r="B18" s="3">
        <v>14</v>
      </c>
      <c r="C18" s="3" t="s">
        <v>97</v>
      </c>
      <c r="D18" s="3" t="s">
        <v>74</v>
      </c>
      <c r="E18" s="3">
        <v>0.01</v>
      </c>
      <c r="F18" s="21">
        <f t="shared" si="0"/>
        <v>70.82352941176471</v>
      </c>
      <c r="G18" s="19">
        <f t="shared" si="2"/>
        <v>1.4119601328903653E-2</v>
      </c>
      <c r="H18" s="22">
        <f t="shared" si="1"/>
        <v>1.1684761987398705E-2</v>
      </c>
      <c r="J18" s="3">
        <v>101</v>
      </c>
      <c r="K18" s="3">
        <v>81</v>
      </c>
      <c r="L18" s="3">
        <v>67</v>
      </c>
      <c r="M18" s="3">
        <v>51</v>
      </c>
      <c r="N18" s="3">
        <v>67</v>
      </c>
      <c r="O18" s="3">
        <v>51</v>
      </c>
      <c r="P18" s="3">
        <v>51</v>
      </c>
      <c r="Q18" s="3">
        <v>51</v>
      </c>
      <c r="R18" s="3">
        <v>75</v>
      </c>
      <c r="S18" s="3">
        <v>51</v>
      </c>
      <c r="T18" s="3">
        <v>101</v>
      </c>
      <c r="U18" s="3">
        <v>67</v>
      </c>
      <c r="V18" s="3">
        <v>76</v>
      </c>
      <c r="W18" s="3">
        <v>70</v>
      </c>
      <c r="X18" s="3">
        <v>67</v>
      </c>
      <c r="Y18" s="3">
        <v>67</v>
      </c>
      <c r="Z18" s="3">
        <v>110</v>
      </c>
    </row>
    <row r="19" spans="2:30">
      <c r="B19" s="3">
        <v>15</v>
      </c>
      <c r="C19" s="3" t="s">
        <v>101</v>
      </c>
      <c r="D19" s="3" t="s">
        <v>75</v>
      </c>
      <c r="E19" s="3">
        <v>0.01</v>
      </c>
      <c r="F19" s="21">
        <f t="shared" si="0"/>
        <v>76.294117647058826</v>
      </c>
      <c r="G19" s="19">
        <f t="shared" si="2"/>
        <v>1.3107170393215111E-2</v>
      </c>
      <c r="H19" s="22">
        <f t="shared" si="1"/>
        <v>1.0846918606652307E-2</v>
      </c>
      <c r="J19" s="3">
        <v>101</v>
      </c>
      <c r="K19" s="3">
        <v>101</v>
      </c>
      <c r="L19" s="3">
        <v>101</v>
      </c>
      <c r="M19" s="3">
        <v>51</v>
      </c>
      <c r="N19" s="3">
        <v>67</v>
      </c>
      <c r="O19" s="3">
        <v>51</v>
      </c>
      <c r="P19" s="3">
        <v>81</v>
      </c>
      <c r="Q19" s="3">
        <v>51</v>
      </c>
      <c r="R19" s="3">
        <v>65</v>
      </c>
      <c r="S19" s="3">
        <v>51</v>
      </c>
      <c r="T19" s="3">
        <v>67</v>
      </c>
      <c r="U19" s="3">
        <v>101</v>
      </c>
      <c r="V19" s="3">
        <v>101</v>
      </c>
      <c r="W19" s="3">
        <v>50</v>
      </c>
      <c r="X19" s="3">
        <v>67</v>
      </c>
      <c r="Y19" s="3">
        <v>51</v>
      </c>
      <c r="Z19" s="3">
        <v>140</v>
      </c>
    </row>
    <row r="20" spans="2:30">
      <c r="B20" s="3">
        <v>16</v>
      </c>
      <c r="C20" s="3" t="s">
        <v>105</v>
      </c>
      <c r="D20" s="3" t="s">
        <v>76</v>
      </c>
      <c r="E20" s="3">
        <v>0.01</v>
      </c>
      <c r="F20" s="21">
        <f t="shared" si="0"/>
        <v>104.29411764705883</v>
      </c>
      <c r="G20" s="19">
        <f t="shared" si="2"/>
        <v>9.5882684715172025E-3</v>
      </c>
      <c r="H20" s="22">
        <f t="shared" si="1"/>
        <v>7.9348299113525343E-3</v>
      </c>
      <c r="J20" s="3">
        <v>201</v>
      </c>
      <c r="K20" s="3">
        <v>151</v>
      </c>
      <c r="L20" s="3">
        <v>67</v>
      </c>
      <c r="M20" s="3">
        <v>86</v>
      </c>
      <c r="N20" s="3">
        <v>101</v>
      </c>
      <c r="O20" s="3">
        <v>51</v>
      </c>
      <c r="P20" s="3">
        <v>101</v>
      </c>
      <c r="Q20" s="3">
        <v>51</v>
      </c>
      <c r="R20" s="3">
        <v>120</v>
      </c>
      <c r="S20" s="3">
        <v>86</v>
      </c>
      <c r="T20" s="3">
        <v>67</v>
      </c>
      <c r="U20" s="3">
        <v>67</v>
      </c>
      <c r="V20" s="3">
        <v>126</v>
      </c>
      <c r="W20" s="3">
        <v>100</v>
      </c>
      <c r="X20" s="3">
        <v>101</v>
      </c>
      <c r="Y20" s="3">
        <v>67</v>
      </c>
      <c r="Z20" s="3">
        <v>230</v>
      </c>
    </row>
    <row r="21" spans="2:30">
      <c r="B21" s="3">
        <v>17</v>
      </c>
      <c r="C21" s="3" t="s">
        <v>100</v>
      </c>
      <c r="D21" s="3" t="s">
        <v>77</v>
      </c>
      <c r="E21" s="3">
        <v>0.01</v>
      </c>
      <c r="F21" s="21">
        <f t="shared" si="0"/>
        <v>105.76470588235294</v>
      </c>
      <c r="G21" s="19">
        <f t="shared" si="2"/>
        <v>9.4549499443826474E-3</v>
      </c>
      <c r="H21" s="22">
        <f t="shared" si="1"/>
        <v>7.8245013530745516E-3</v>
      </c>
      <c r="J21" s="3">
        <v>201</v>
      </c>
      <c r="K21" s="3">
        <v>151</v>
      </c>
      <c r="L21" s="3">
        <v>126</v>
      </c>
      <c r="M21" s="3">
        <v>51</v>
      </c>
      <c r="N21" s="3">
        <v>126</v>
      </c>
      <c r="O21" s="3">
        <v>67</v>
      </c>
      <c r="P21" s="3">
        <v>101</v>
      </c>
      <c r="Q21" s="3">
        <v>67</v>
      </c>
      <c r="R21" s="3">
        <v>130</v>
      </c>
      <c r="S21" s="3">
        <v>51</v>
      </c>
      <c r="T21" s="3">
        <v>67</v>
      </c>
      <c r="U21" s="3">
        <v>101</v>
      </c>
      <c r="V21" s="3">
        <v>101</v>
      </c>
      <c r="W21" s="3">
        <v>65</v>
      </c>
      <c r="X21" s="3">
        <v>126</v>
      </c>
      <c r="Y21" s="3">
        <v>67</v>
      </c>
      <c r="Z21" s="3">
        <v>200</v>
      </c>
    </row>
    <row r="22" spans="2:30">
      <c r="B22" s="3">
        <v>18</v>
      </c>
      <c r="C22" s="3" t="s">
        <v>112</v>
      </c>
      <c r="D22" s="3" t="s">
        <v>78</v>
      </c>
      <c r="E22" s="3">
        <v>0.01</v>
      </c>
      <c r="F22" s="21">
        <f t="shared" si="0"/>
        <v>115.94117647058823</v>
      </c>
      <c r="G22" s="19">
        <f t="shared" si="2"/>
        <v>8.6250634195839671E-3</v>
      </c>
      <c r="H22" s="22">
        <f t="shared" si="1"/>
        <v>7.1377237102120961E-3</v>
      </c>
      <c r="J22" s="3">
        <v>176</v>
      </c>
      <c r="K22" s="3">
        <v>151</v>
      </c>
      <c r="L22" s="3">
        <v>101</v>
      </c>
      <c r="M22" s="3">
        <v>76</v>
      </c>
      <c r="N22" s="3">
        <v>101</v>
      </c>
      <c r="O22" s="3">
        <v>67</v>
      </c>
      <c r="P22" s="3">
        <v>101</v>
      </c>
      <c r="Q22" s="3">
        <v>67</v>
      </c>
      <c r="R22" s="3">
        <v>130</v>
      </c>
      <c r="S22" s="3">
        <v>76</v>
      </c>
      <c r="T22" s="3">
        <v>101</v>
      </c>
      <c r="U22" s="3">
        <v>101</v>
      </c>
      <c r="V22" s="3">
        <v>151</v>
      </c>
      <c r="W22" s="3">
        <v>90</v>
      </c>
      <c r="X22" s="3">
        <v>101</v>
      </c>
      <c r="Y22" s="3">
        <v>81</v>
      </c>
      <c r="Z22" s="3">
        <v>300</v>
      </c>
    </row>
    <row r="23" spans="2:30">
      <c r="B23" s="3">
        <v>19</v>
      </c>
      <c r="C23" s="3" t="s">
        <v>109</v>
      </c>
      <c r="D23" s="3" t="s">
        <v>79</v>
      </c>
      <c r="E23" s="3">
        <v>0.01</v>
      </c>
      <c r="F23" s="21">
        <f t="shared" si="0"/>
        <v>137</v>
      </c>
      <c r="G23" s="19">
        <f t="shared" si="2"/>
        <v>7.2992700729927005E-3</v>
      </c>
      <c r="H23" s="22">
        <f t="shared" si="1"/>
        <v>6.0405553597372439E-3</v>
      </c>
      <c r="J23" s="3">
        <v>201</v>
      </c>
      <c r="K23" s="3">
        <v>151</v>
      </c>
      <c r="L23" s="3">
        <v>151</v>
      </c>
      <c r="M23" s="3">
        <v>76</v>
      </c>
      <c r="N23" s="3">
        <v>126</v>
      </c>
      <c r="O23" s="3">
        <v>126</v>
      </c>
      <c r="P23" s="3">
        <v>101</v>
      </c>
      <c r="Q23" s="3">
        <v>151</v>
      </c>
      <c r="R23" s="3">
        <v>150</v>
      </c>
      <c r="S23" s="3">
        <v>76</v>
      </c>
      <c r="T23" s="3">
        <v>101</v>
      </c>
      <c r="U23" s="3">
        <v>201</v>
      </c>
      <c r="V23" s="3">
        <v>151</v>
      </c>
      <c r="W23" s="3">
        <v>150</v>
      </c>
      <c r="X23" s="3">
        <v>126</v>
      </c>
      <c r="Y23" s="3">
        <v>101</v>
      </c>
      <c r="Z23" s="3">
        <v>190</v>
      </c>
    </row>
    <row r="24" spans="2:30">
      <c r="B24" s="3">
        <v>20</v>
      </c>
      <c r="C24" t="s">
        <v>94</v>
      </c>
      <c r="D24" s="3" t="s">
        <v>80</v>
      </c>
      <c r="E24" s="3">
        <v>0.01</v>
      </c>
      <c r="F24" s="21">
        <f t="shared" si="0"/>
        <v>145.8235294117647</v>
      </c>
      <c r="G24" s="19">
        <f t="shared" si="2"/>
        <v>6.8576038725292462E-3</v>
      </c>
      <c r="H24" s="22">
        <f t="shared" si="1"/>
        <v>5.6750518083211144E-3</v>
      </c>
      <c r="J24" s="3">
        <v>301</v>
      </c>
      <c r="K24" s="3">
        <v>251</v>
      </c>
      <c r="L24" s="3">
        <v>101</v>
      </c>
      <c r="M24" s="3">
        <v>71</v>
      </c>
      <c r="N24" s="3">
        <v>151</v>
      </c>
      <c r="O24" s="3">
        <v>101</v>
      </c>
      <c r="P24" s="3">
        <v>151</v>
      </c>
      <c r="Q24" s="3">
        <v>151</v>
      </c>
      <c r="R24" s="3">
        <v>150</v>
      </c>
      <c r="S24" s="3">
        <v>71</v>
      </c>
      <c r="T24" s="3">
        <v>101</v>
      </c>
      <c r="U24" s="3">
        <v>101</v>
      </c>
      <c r="V24" s="3">
        <v>126</v>
      </c>
      <c r="W24" s="3">
        <v>125</v>
      </c>
      <c r="X24" s="3">
        <v>151</v>
      </c>
      <c r="Y24" s="3">
        <v>126</v>
      </c>
      <c r="Z24" s="3">
        <v>250</v>
      </c>
    </row>
    <row r="25" spans="2:30">
      <c r="B25" s="3">
        <v>21</v>
      </c>
      <c r="C25" s="3" t="s">
        <v>108</v>
      </c>
      <c r="D25" s="3" t="s">
        <v>81</v>
      </c>
      <c r="E25" s="20">
        <f>1/J25</f>
        <v>2.4937655860349127E-3</v>
      </c>
      <c r="F25" s="21">
        <f t="shared" si="0"/>
        <v>224.35294117647058</v>
      </c>
      <c r="G25" s="19">
        <f t="shared" si="2"/>
        <v>4.4572627163083382E-3</v>
      </c>
      <c r="H25" s="22">
        <f t="shared" si="1"/>
        <v>3.6886348801332051E-3</v>
      </c>
      <c r="I25" s="20"/>
      <c r="J25" s="3">
        <v>401</v>
      </c>
      <c r="K25" s="3">
        <v>501</v>
      </c>
      <c r="L25" s="3">
        <v>101</v>
      </c>
      <c r="M25" s="3">
        <v>101</v>
      </c>
      <c r="N25" s="3">
        <v>201</v>
      </c>
      <c r="O25" s="3">
        <v>126</v>
      </c>
      <c r="P25" s="3">
        <v>251</v>
      </c>
      <c r="Q25" s="3">
        <v>101</v>
      </c>
      <c r="R25" s="3">
        <v>240</v>
      </c>
      <c r="S25" s="3">
        <v>101</v>
      </c>
      <c r="T25" s="3">
        <v>101</v>
      </c>
      <c r="U25" s="3">
        <v>201</v>
      </c>
      <c r="V25" s="3">
        <v>81</v>
      </c>
      <c r="W25" s="3">
        <v>150</v>
      </c>
      <c r="X25" s="3">
        <v>201</v>
      </c>
      <c r="Y25" s="3">
        <v>126</v>
      </c>
      <c r="Z25" s="3">
        <v>830</v>
      </c>
    </row>
    <row r="26" spans="2:30">
      <c r="B26" s="3">
        <v>22</v>
      </c>
      <c r="C26" s="3" t="s">
        <v>114</v>
      </c>
      <c r="D26" s="3" t="s">
        <v>82</v>
      </c>
      <c r="E26" s="20">
        <f t="shared" ref="E26:E30" si="3">1/J26</f>
        <v>1.996007984031936E-3</v>
      </c>
      <c r="F26" s="21">
        <f t="shared" si="0"/>
        <v>244.64705882352942</v>
      </c>
      <c r="G26" s="19">
        <f t="shared" si="2"/>
        <v>4.0875210387112289E-3</v>
      </c>
      <c r="H26" s="22">
        <f t="shared" si="1"/>
        <v>3.3826529052243433E-3</v>
      </c>
      <c r="I26" s="20"/>
      <c r="J26" s="3">
        <v>501</v>
      </c>
      <c r="K26" s="3">
        <v>501</v>
      </c>
      <c r="L26" s="3">
        <v>151</v>
      </c>
      <c r="M26" s="3">
        <v>101</v>
      </c>
      <c r="N26" s="3">
        <v>151</v>
      </c>
      <c r="O26" s="3">
        <v>101</v>
      </c>
      <c r="P26" s="3">
        <v>251</v>
      </c>
      <c r="Q26" s="3">
        <v>151</v>
      </c>
      <c r="R26" s="3">
        <v>220</v>
      </c>
      <c r="S26" s="3">
        <v>101</v>
      </c>
      <c r="T26" s="3">
        <v>101</v>
      </c>
      <c r="U26" s="3">
        <v>201</v>
      </c>
      <c r="V26" s="3">
        <v>201</v>
      </c>
      <c r="W26" s="3">
        <v>125</v>
      </c>
      <c r="X26" s="3">
        <v>151</v>
      </c>
      <c r="Y26" s="3">
        <v>151</v>
      </c>
      <c r="Z26" s="3">
        <v>1000</v>
      </c>
    </row>
    <row r="27" spans="2:30">
      <c r="B27" s="3">
        <v>23</v>
      </c>
      <c r="C27" s="3" t="s">
        <v>118</v>
      </c>
      <c r="D27" s="3" t="s">
        <v>83</v>
      </c>
      <c r="E27" s="20">
        <f t="shared" si="3"/>
        <v>1.3315579227696406E-3</v>
      </c>
      <c r="F27" s="21">
        <f t="shared" si="0"/>
        <v>286.11764705882354</v>
      </c>
      <c r="G27" s="19">
        <f t="shared" si="2"/>
        <v>3.4950657894736842E-3</v>
      </c>
      <c r="H27" s="22">
        <f t="shared" si="1"/>
        <v>2.8923629590518179E-3</v>
      </c>
      <c r="I27" s="20"/>
      <c r="J27" s="3">
        <v>751</v>
      </c>
      <c r="K27" s="3">
        <v>501</v>
      </c>
      <c r="L27" s="3">
        <v>201</v>
      </c>
      <c r="M27" s="3">
        <v>201</v>
      </c>
      <c r="N27" s="3">
        <v>201</v>
      </c>
      <c r="O27" s="3">
        <v>151</v>
      </c>
      <c r="P27" s="3">
        <v>251</v>
      </c>
      <c r="Q27" s="3">
        <v>151</v>
      </c>
      <c r="R27" s="3">
        <v>300</v>
      </c>
      <c r="S27" s="3">
        <v>201</v>
      </c>
      <c r="T27" s="3">
        <v>101</v>
      </c>
      <c r="U27" s="3">
        <v>301</v>
      </c>
      <c r="V27" s="3">
        <v>201</v>
      </c>
      <c r="W27" s="3">
        <v>250</v>
      </c>
      <c r="X27" s="3">
        <v>201</v>
      </c>
      <c r="Y27" s="3">
        <v>251</v>
      </c>
      <c r="Z27" s="3">
        <v>650</v>
      </c>
    </row>
    <row r="28" spans="2:30">
      <c r="B28" s="3">
        <v>24</v>
      </c>
      <c r="C28" s="3" t="s">
        <v>102</v>
      </c>
      <c r="D28" s="3" t="s">
        <v>84</v>
      </c>
      <c r="E28" s="20">
        <f t="shared" si="3"/>
        <v>1.996007984031936E-3</v>
      </c>
      <c r="F28" s="21">
        <f t="shared" si="0"/>
        <v>299.05882352941177</v>
      </c>
      <c r="G28" s="19">
        <f t="shared" si="2"/>
        <v>3.3438237608182531E-3</v>
      </c>
      <c r="H28" s="22">
        <f t="shared" si="1"/>
        <v>2.7672016980385605E-3</v>
      </c>
      <c r="I28" s="20"/>
      <c r="J28" s="3">
        <v>501</v>
      </c>
      <c r="K28" s="3">
        <v>501</v>
      </c>
      <c r="L28" s="3">
        <v>301</v>
      </c>
      <c r="M28" s="3">
        <v>151</v>
      </c>
      <c r="N28" s="3">
        <v>201</v>
      </c>
      <c r="O28" s="3">
        <v>201</v>
      </c>
      <c r="P28" s="3">
        <v>251</v>
      </c>
      <c r="Q28" s="3">
        <v>201</v>
      </c>
      <c r="R28" s="3">
        <v>500</v>
      </c>
      <c r="S28" s="3">
        <v>151</v>
      </c>
      <c r="T28" s="3">
        <v>101</v>
      </c>
      <c r="U28" s="3">
        <v>301</v>
      </c>
      <c r="V28" s="3">
        <v>201</v>
      </c>
      <c r="W28" s="3">
        <v>400</v>
      </c>
      <c r="X28" s="3">
        <v>201</v>
      </c>
      <c r="Y28" s="3">
        <v>151</v>
      </c>
      <c r="Z28" s="3">
        <v>770</v>
      </c>
    </row>
    <row r="29" spans="2:30">
      <c r="B29" s="3">
        <v>25</v>
      </c>
      <c r="C29" s="3" t="s">
        <v>113</v>
      </c>
      <c r="D29" s="3" t="s">
        <v>85</v>
      </c>
      <c r="E29" s="20">
        <f t="shared" si="3"/>
        <v>9.99000999000999E-4</v>
      </c>
      <c r="F29" s="21">
        <f t="shared" si="0"/>
        <v>356.70588235294116</v>
      </c>
      <c r="G29" s="19">
        <f t="shared" si="2"/>
        <v>2.8034300791556729E-3</v>
      </c>
      <c r="H29" s="22">
        <f t="shared" si="1"/>
        <v>2.3199956188700598E-3</v>
      </c>
      <c r="I29" s="20"/>
      <c r="J29" s="3">
        <v>1001</v>
      </c>
      <c r="K29" s="3">
        <v>501</v>
      </c>
      <c r="L29" s="3">
        <v>301</v>
      </c>
      <c r="M29" s="3">
        <v>201</v>
      </c>
      <c r="N29" s="3">
        <v>301</v>
      </c>
      <c r="O29" s="3">
        <v>301</v>
      </c>
      <c r="P29" s="3">
        <v>251</v>
      </c>
      <c r="Q29" s="3">
        <v>201</v>
      </c>
      <c r="R29" s="3">
        <v>350</v>
      </c>
      <c r="S29" s="3">
        <v>201</v>
      </c>
      <c r="T29" s="3">
        <v>101</v>
      </c>
      <c r="U29" s="3">
        <v>301</v>
      </c>
      <c r="V29" s="3">
        <v>401</v>
      </c>
      <c r="W29" s="3">
        <v>200</v>
      </c>
      <c r="X29" s="3">
        <v>301</v>
      </c>
      <c r="Y29" s="3">
        <v>301</v>
      </c>
      <c r="Z29" s="3">
        <v>850</v>
      </c>
    </row>
    <row r="30" spans="2:30">
      <c r="B30" s="3">
        <v>26</v>
      </c>
      <c r="C30" s="3" t="s">
        <v>110</v>
      </c>
      <c r="D30" s="3" t="s">
        <v>86</v>
      </c>
      <c r="E30" s="20">
        <f t="shared" si="3"/>
        <v>9.99000999000999E-4</v>
      </c>
      <c r="F30" s="21">
        <f t="shared" si="0"/>
        <v>386.11764705882354</v>
      </c>
      <c r="G30" s="19">
        <f t="shared" si="2"/>
        <v>2.5898842169408895E-3</v>
      </c>
      <c r="H30" s="22">
        <f t="shared" si="1"/>
        <v>2.1432744413205427E-3</v>
      </c>
      <c r="I30" s="20"/>
      <c r="J30" s="3">
        <v>1001</v>
      </c>
      <c r="K30" s="3">
        <v>501</v>
      </c>
      <c r="L30" s="3">
        <v>501</v>
      </c>
      <c r="M30" s="3">
        <v>201</v>
      </c>
      <c r="N30" s="3">
        <v>151</v>
      </c>
      <c r="O30" s="3">
        <v>401</v>
      </c>
      <c r="P30" s="3">
        <v>251</v>
      </c>
      <c r="Q30" s="3">
        <v>201</v>
      </c>
      <c r="R30" s="3">
        <v>500</v>
      </c>
      <c r="S30" s="3">
        <v>201</v>
      </c>
      <c r="T30" s="3">
        <v>101</v>
      </c>
      <c r="U30" s="3">
        <v>301</v>
      </c>
      <c r="V30" s="3">
        <v>301</v>
      </c>
      <c r="W30" s="3">
        <v>500</v>
      </c>
      <c r="X30" s="3">
        <v>151</v>
      </c>
      <c r="Y30" s="3">
        <v>301</v>
      </c>
      <c r="Z30" s="3">
        <v>1000</v>
      </c>
    </row>
    <row r="32" spans="2:30">
      <c r="C32" s="3" t="str">
        <f t="shared" ref="C32" si="4">TRIM(D32)</f>
        <v/>
      </c>
      <c r="J32" t="s">
        <v>39</v>
      </c>
      <c r="K32" s="23" t="s">
        <v>198</v>
      </c>
      <c r="L32" s="23" t="s">
        <v>196</v>
      </c>
      <c r="M32" t="s">
        <v>44</v>
      </c>
      <c r="N32" s="23" t="s">
        <v>197</v>
      </c>
      <c r="O32" t="s">
        <v>47</v>
      </c>
      <c r="P32" t="s">
        <v>48</v>
      </c>
      <c r="Q32" s="23" t="s">
        <v>199</v>
      </c>
      <c r="R32" s="3" t="s">
        <v>207</v>
      </c>
      <c r="S32" s="3" t="s">
        <v>208</v>
      </c>
      <c r="T32" s="23" t="s">
        <v>200</v>
      </c>
      <c r="U32" s="23" t="s">
        <v>54</v>
      </c>
      <c r="V32" s="23" t="s">
        <v>205</v>
      </c>
      <c r="W32" t="s">
        <v>56</v>
      </c>
      <c r="X32" t="s">
        <v>57</v>
      </c>
      <c r="Y32" s="23" t="s">
        <v>203</v>
      </c>
      <c r="Z32" s="23" t="s">
        <v>206</v>
      </c>
      <c r="AD32" s="23" t="s">
        <v>202</v>
      </c>
    </row>
    <row r="33" spans="3:30">
      <c r="AD33" s="23" t="s">
        <v>201</v>
      </c>
    </row>
    <row r="34" spans="3:30">
      <c r="AD34" s="23" t="s">
        <v>204</v>
      </c>
    </row>
    <row r="38" spans="3:30">
      <c r="C38"/>
    </row>
    <row r="39" spans="3:30">
      <c r="C39"/>
    </row>
    <row r="40" spans="3:30">
      <c r="C40"/>
    </row>
    <row r="41" spans="3:30">
      <c r="C41"/>
    </row>
    <row r="42" spans="3:30">
      <c r="C42"/>
    </row>
    <row r="43" spans="3:30">
      <c r="C43"/>
    </row>
    <row r="44" spans="3:30">
      <c r="C44"/>
    </row>
    <row r="45" spans="3:30">
      <c r="C45"/>
    </row>
    <row r="46" spans="3:30">
      <c r="C46"/>
    </row>
    <row r="47" spans="3:30">
      <c r="C47"/>
    </row>
    <row r="48" spans="3:30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 s="23"/>
    </row>
    <row r="62" spans="3:3">
      <c r="C62"/>
    </row>
    <row r="63" spans="3:3">
      <c r="C6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V61"/>
  <sheetViews>
    <sheetView topLeftCell="A20" workbookViewId="0">
      <selection activeCell="A43" sqref="A43"/>
    </sheetView>
  </sheetViews>
  <sheetFormatPr defaultRowHeight="13.2"/>
  <cols>
    <col min="1" max="1" width="15.88671875" bestFit="1" customWidth="1"/>
    <col min="4" max="4" width="41" bestFit="1" customWidth="1"/>
    <col min="5" max="6" width="7.5546875" bestFit="1" customWidth="1"/>
    <col min="7" max="7" width="15.6640625" bestFit="1" customWidth="1"/>
    <col min="8" max="8" width="13.109375" bestFit="1" customWidth="1"/>
    <col min="9" max="9" width="15.5546875" bestFit="1" customWidth="1"/>
    <col min="10" max="10" width="7.44140625" bestFit="1" customWidth="1"/>
    <col min="11" max="11" width="12.88671875" bestFit="1" customWidth="1"/>
    <col min="12" max="12" width="10.109375" bestFit="1" customWidth="1"/>
    <col min="13" max="13" width="9" bestFit="1" customWidth="1"/>
    <col min="14" max="14" width="14.6640625" bestFit="1" customWidth="1"/>
    <col min="15" max="15" width="13.44140625" bestFit="1" customWidth="1"/>
    <col min="16" max="16" width="9.88671875" bestFit="1" customWidth="1"/>
    <col min="17" max="17" width="9" bestFit="1" customWidth="1"/>
    <col min="18" max="18" width="7.33203125" bestFit="1" customWidth="1"/>
    <col min="19" max="19" width="15.33203125" bestFit="1" customWidth="1"/>
    <col min="20" max="20" width="6.109375" bestFit="1" customWidth="1"/>
    <col min="21" max="21" width="11.33203125" bestFit="1" customWidth="1"/>
    <col min="22" max="22" width="19.6640625" bestFit="1" customWidth="1"/>
  </cols>
  <sheetData>
    <row r="2" spans="2:22">
      <c r="B2" s="68" t="s">
        <v>39</v>
      </c>
      <c r="C2" s="68" t="s">
        <v>44</v>
      </c>
      <c r="D2" s="27" t="s">
        <v>42</v>
      </c>
      <c r="E2" s="27" t="s">
        <v>45</v>
      </c>
      <c r="F2" s="27" t="s">
        <v>40</v>
      </c>
      <c r="G2" s="68" t="s">
        <v>47</v>
      </c>
      <c r="H2" s="27" t="s">
        <v>49</v>
      </c>
      <c r="I2" s="27" t="s">
        <v>52</v>
      </c>
      <c r="J2" s="68" t="s">
        <v>48</v>
      </c>
      <c r="K2" s="28" t="s">
        <v>164</v>
      </c>
      <c r="L2" s="28" t="s">
        <v>165</v>
      </c>
      <c r="M2" s="66" t="s">
        <v>56</v>
      </c>
      <c r="N2" s="28" t="s">
        <v>58</v>
      </c>
      <c r="O2" s="66" t="s">
        <v>57</v>
      </c>
      <c r="P2" s="28" t="s">
        <v>167</v>
      </c>
      <c r="Q2" s="66" t="s">
        <v>54</v>
      </c>
      <c r="R2" s="28" t="s">
        <v>52</v>
      </c>
      <c r="S2" s="27" t="s">
        <v>59</v>
      </c>
    </row>
    <row r="3" spans="2:22">
      <c r="B3" s="68"/>
      <c r="C3" s="68"/>
      <c r="D3" s="27" t="s">
        <v>43</v>
      </c>
      <c r="E3" s="27" t="s">
        <v>46</v>
      </c>
      <c r="F3" s="27" t="s">
        <v>41</v>
      </c>
      <c r="G3" s="68"/>
      <c r="H3" s="27" t="s">
        <v>50</v>
      </c>
      <c r="I3" s="27" t="s">
        <v>53</v>
      </c>
      <c r="J3" s="68"/>
      <c r="K3" s="28" t="s">
        <v>52</v>
      </c>
      <c r="L3" s="28" t="s">
        <v>166</v>
      </c>
      <c r="M3" s="66"/>
      <c r="N3" s="28" t="s">
        <v>52</v>
      </c>
      <c r="O3" s="66"/>
      <c r="P3" s="28" t="s">
        <v>168</v>
      </c>
      <c r="Q3" s="66"/>
      <c r="R3" s="28" t="s">
        <v>55</v>
      </c>
      <c r="S3" s="27" t="s">
        <v>60</v>
      </c>
    </row>
    <row r="4" spans="2:22">
      <c r="B4" s="29">
        <v>1</v>
      </c>
      <c r="C4" s="30"/>
      <c r="D4" s="31" t="s">
        <v>169</v>
      </c>
      <c r="E4" s="32">
        <v>2.37</v>
      </c>
      <c r="F4" s="32">
        <v>2.75</v>
      </c>
      <c r="G4" s="32">
        <v>2.75</v>
      </c>
      <c r="H4" s="32">
        <v>2.5</v>
      </c>
      <c r="I4" s="32">
        <v>2.8</v>
      </c>
      <c r="J4" s="33">
        <v>3</v>
      </c>
      <c r="K4" s="33">
        <v>3</v>
      </c>
      <c r="L4" s="32">
        <v>2.75</v>
      </c>
      <c r="M4" s="32">
        <v>2.75</v>
      </c>
      <c r="N4" s="34">
        <v>2.2000000000000002</v>
      </c>
      <c r="O4" s="34">
        <v>2.5</v>
      </c>
      <c r="P4" s="34">
        <v>2.4</v>
      </c>
      <c r="Q4" s="34">
        <v>2.63</v>
      </c>
      <c r="R4" s="34">
        <v>2.5</v>
      </c>
      <c r="S4" s="34">
        <v>2.75</v>
      </c>
      <c r="T4" s="34">
        <v>2.75</v>
      </c>
      <c r="U4" s="35">
        <v>3.5</v>
      </c>
      <c r="V4" s="33">
        <v>2.84</v>
      </c>
    </row>
    <row r="5" spans="2:22">
      <c r="B5" s="29">
        <v>2</v>
      </c>
      <c r="C5" s="30"/>
      <c r="D5" s="31" t="s">
        <v>170</v>
      </c>
      <c r="E5" s="33">
        <v>2.62</v>
      </c>
      <c r="F5" s="33">
        <v>2.91</v>
      </c>
      <c r="G5" s="33">
        <v>2.87</v>
      </c>
      <c r="H5" s="33">
        <v>2.75</v>
      </c>
      <c r="I5" s="33">
        <v>3.1</v>
      </c>
      <c r="J5" s="32">
        <v>2.6</v>
      </c>
      <c r="K5" s="32">
        <v>2.75</v>
      </c>
      <c r="L5" s="33">
        <v>3</v>
      </c>
      <c r="M5" s="32">
        <v>2.75</v>
      </c>
      <c r="N5" s="35">
        <v>2.4</v>
      </c>
      <c r="O5" s="35">
        <v>2.9</v>
      </c>
      <c r="P5" s="34">
        <v>2.4</v>
      </c>
      <c r="Q5" s="34">
        <v>2.63</v>
      </c>
      <c r="R5" s="35">
        <v>2.75</v>
      </c>
      <c r="S5" s="35">
        <v>2.87</v>
      </c>
      <c r="T5" s="35">
        <v>2.9</v>
      </c>
      <c r="U5" s="34">
        <v>2.38</v>
      </c>
      <c r="V5" s="33">
        <v>3.05</v>
      </c>
    </row>
    <row r="6" spans="2:22">
      <c r="B6" s="29">
        <v>3</v>
      </c>
      <c r="C6" s="30"/>
      <c r="D6" s="31" t="s">
        <v>171</v>
      </c>
      <c r="E6" s="33">
        <v>6.5</v>
      </c>
      <c r="F6" s="33">
        <v>8</v>
      </c>
      <c r="G6" s="33">
        <v>9</v>
      </c>
      <c r="H6" s="33">
        <v>7.5</v>
      </c>
      <c r="I6" s="33">
        <v>8</v>
      </c>
      <c r="J6" s="33">
        <v>2.75</v>
      </c>
      <c r="K6" s="33">
        <v>3</v>
      </c>
      <c r="L6" s="33">
        <v>8</v>
      </c>
      <c r="M6" s="33">
        <v>7</v>
      </c>
      <c r="N6" s="35">
        <v>7</v>
      </c>
      <c r="O6" s="35">
        <v>8</v>
      </c>
      <c r="P6" s="35">
        <v>7.5</v>
      </c>
      <c r="Q6" s="35">
        <v>8</v>
      </c>
      <c r="R6" s="35">
        <v>7.5</v>
      </c>
      <c r="S6" s="35">
        <v>9</v>
      </c>
      <c r="T6" s="35">
        <v>7</v>
      </c>
      <c r="U6" s="35">
        <v>2.88</v>
      </c>
      <c r="V6" s="33">
        <v>9</v>
      </c>
    </row>
    <row r="7" spans="2:22">
      <c r="B7" s="29">
        <v>4</v>
      </c>
      <c r="C7" s="30"/>
      <c r="D7" s="31" t="s">
        <v>172</v>
      </c>
      <c r="E7" s="33">
        <v>6.5</v>
      </c>
      <c r="F7" s="33">
        <v>8</v>
      </c>
      <c r="G7" s="33">
        <v>6.5</v>
      </c>
      <c r="H7" s="33">
        <v>6.5</v>
      </c>
      <c r="I7" s="33">
        <v>6.5</v>
      </c>
      <c r="J7" s="33">
        <v>15</v>
      </c>
      <c r="K7" s="33">
        <v>17</v>
      </c>
      <c r="L7" s="33">
        <v>7</v>
      </c>
      <c r="M7" s="33">
        <v>6</v>
      </c>
      <c r="N7" s="35">
        <v>7</v>
      </c>
      <c r="O7" s="35">
        <v>7</v>
      </c>
      <c r="P7" s="35">
        <v>7</v>
      </c>
      <c r="Q7" s="35">
        <v>7</v>
      </c>
      <c r="R7" s="35">
        <v>6.5</v>
      </c>
      <c r="S7" s="35">
        <v>6.5</v>
      </c>
      <c r="T7" s="35">
        <v>7</v>
      </c>
      <c r="U7" s="35">
        <v>15</v>
      </c>
      <c r="V7" s="33">
        <v>10</v>
      </c>
    </row>
    <row r="8" spans="2:22">
      <c r="B8" s="29">
        <v>5</v>
      </c>
      <c r="C8" s="30"/>
      <c r="D8" s="31" t="s">
        <v>173</v>
      </c>
      <c r="E8" s="33">
        <v>19</v>
      </c>
      <c r="F8" s="33">
        <v>19</v>
      </c>
      <c r="G8" s="33">
        <v>15</v>
      </c>
      <c r="H8" s="33">
        <v>17</v>
      </c>
      <c r="I8" s="33">
        <v>17</v>
      </c>
      <c r="J8" s="33">
        <v>34</v>
      </c>
      <c r="K8" s="33">
        <v>26</v>
      </c>
      <c r="L8" s="33">
        <v>13</v>
      </c>
      <c r="M8" s="33">
        <v>17</v>
      </c>
      <c r="N8" s="35">
        <v>17</v>
      </c>
      <c r="O8" s="35">
        <v>18</v>
      </c>
      <c r="P8" s="35">
        <v>20</v>
      </c>
      <c r="Q8" s="35">
        <v>17</v>
      </c>
      <c r="R8" s="35">
        <v>17</v>
      </c>
      <c r="S8" s="35">
        <v>15</v>
      </c>
      <c r="T8" s="35">
        <v>26</v>
      </c>
      <c r="U8" s="35">
        <v>26</v>
      </c>
      <c r="V8" s="33">
        <v>23</v>
      </c>
    </row>
    <row r="9" spans="2:22">
      <c r="B9" s="29">
        <v>6</v>
      </c>
      <c r="C9" s="30"/>
      <c r="D9" s="31" t="s">
        <v>174</v>
      </c>
      <c r="E9" s="33">
        <v>26</v>
      </c>
      <c r="F9" s="33">
        <v>26</v>
      </c>
      <c r="G9" s="33">
        <v>17</v>
      </c>
      <c r="H9" s="33">
        <v>17</v>
      </c>
      <c r="I9" s="33">
        <v>17</v>
      </c>
      <c r="J9" s="33">
        <v>26</v>
      </c>
      <c r="K9" s="33">
        <v>21</v>
      </c>
      <c r="L9" s="33">
        <v>21</v>
      </c>
      <c r="M9" s="33">
        <v>26</v>
      </c>
      <c r="N9" s="35">
        <v>26</v>
      </c>
      <c r="O9" s="35">
        <v>22</v>
      </c>
      <c r="P9" s="35">
        <v>30</v>
      </c>
      <c r="Q9" s="35">
        <v>26</v>
      </c>
      <c r="R9" s="35">
        <v>17</v>
      </c>
      <c r="S9" s="35">
        <v>17</v>
      </c>
      <c r="T9" s="35">
        <v>26</v>
      </c>
      <c r="U9" s="35">
        <v>31</v>
      </c>
      <c r="V9" s="33">
        <v>36</v>
      </c>
    </row>
    <row r="10" spans="2:22">
      <c r="B10" s="29">
        <v>7</v>
      </c>
      <c r="C10" s="30"/>
      <c r="D10" s="31" t="s">
        <v>175</v>
      </c>
      <c r="E10" s="33">
        <v>51</v>
      </c>
      <c r="F10" s="33">
        <v>26</v>
      </c>
      <c r="G10" s="33">
        <v>26</v>
      </c>
      <c r="H10" s="33">
        <v>34</v>
      </c>
      <c r="I10" s="33">
        <v>29</v>
      </c>
      <c r="J10" s="33">
        <v>51</v>
      </c>
      <c r="K10" s="33">
        <v>51</v>
      </c>
      <c r="L10" s="33">
        <v>26</v>
      </c>
      <c r="M10" s="33">
        <v>41</v>
      </c>
      <c r="N10" s="35">
        <v>51</v>
      </c>
      <c r="O10" s="35">
        <v>40</v>
      </c>
      <c r="P10" s="35">
        <v>40</v>
      </c>
      <c r="Q10" s="35">
        <v>51</v>
      </c>
      <c r="R10" s="35">
        <v>34</v>
      </c>
      <c r="S10" s="35">
        <v>26</v>
      </c>
      <c r="T10" s="35">
        <v>51</v>
      </c>
      <c r="U10" s="35">
        <v>61</v>
      </c>
      <c r="V10" s="33">
        <v>75</v>
      </c>
    </row>
    <row r="11" spans="2:22">
      <c r="B11" s="29">
        <v>8</v>
      </c>
      <c r="C11" s="30"/>
      <c r="D11" s="31" t="s">
        <v>176</v>
      </c>
      <c r="E11" s="33">
        <v>67</v>
      </c>
      <c r="F11" s="33">
        <v>51</v>
      </c>
      <c r="G11" s="33">
        <v>51</v>
      </c>
      <c r="H11" s="33">
        <v>29</v>
      </c>
      <c r="I11" s="33">
        <v>51</v>
      </c>
      <c r="J11" s="33">
        <v>29</v>
      </c>
      <c r="K11" s="33">
        <v>26</v>
      </c>
      <c r="L11" s="33">
        <v>21</v>
      </c>
      <c r="M11" s="33">
        <v>67</v>
      </c>
      <c r="N11" s="35">
        <v>67</v>
      </c>
      <c r="O11" s="35">
        <v>50</v>
      </c>
      <c r="P11" s="35">
        <v>50</v>
      </c>
      <c r="Q11" s="35">
        <v>51</v>
      </c>
      <c r="R11" s="35">
        <v>29</v>
      </c>
      <c r="S11" s="35">
        <v>51</v>
      </c>
      <c r="T11" s="35">
        <v>51</v>
      </c>
      <c r="U11" s="35">
        <v>51</v>
      </c>
      <c r="V11" s="33">
        <v>95</v>
      </c>
    </row>
    <row r="12" spans="2:22">
      <c r="B12" s="29">
        <v>9</v>
      </c>
      <c r="C12" s="30"/>
      <c r="D12" s="31" t="s">
        <v>177</v>
      </c>
      <c r="E12" s="33">
        <v>67</v>
      </c>
      <c r="F12" s="33">
        <v>41</v>
      </c>
      <c r="G12" s="33">
        <v>26</v>
      </c>
      <c r="H12" s="33">
        <v>41</v>
      </c>
      <c r="I12" s="33">
        <v>34</v>
      </c>
      <c r="J12" s="33">
        <v>81</v>
      </c>
      <c r="K12" s="33">
        <v>51</v>
      </c>
      <c r="L12" s="33">
        <v>21</v>
      </c>
      <c r="M12" s="33">
        <v>51</v>
      </c>
      <c r="N12" s="35">
        <v>51</v>
      </c>
      <c r="O12" s="35">
        <v>50</v>
      </c>
      <c r="P12" s="35">
        <v>50</v>
      </c>
      <c r="Q12" s="35">
        <v>51</v>
      </c>
      <c r="R12" s="35">
        <v>41</v>
      </c>
      <c r="S12" s="35">
        <v>26</v>
      </c>
      <c r="T12" s="35">
        <v>67</v>
      </c>
      <c r="U12" s="35">
        <v>61</v>
      </c>
      <c r="V12" s="33">
        <v>100</v>
      </c>
    </row>
    <row r="13" spans="2:22">
      <c r="B13" s="29">
        <v>10</v>
      </c>
      <c r="C13" s="30"/>
      <c r="D13" s="31" t="s">
        <v>178</v>
      </c>
      <c r="E13" s="33">
        <v>151</v>
      </c>
      <c r="F13" s="33">
        <v>67</v>
      </c>
      <c r="G13" s="33">
        <v>101</v>
      </c>
      <c r="H13" s="33">
        <v>201</v>
      </c>
      <c r="I13" s="33">
        <v>101</v>
      </c>
      <c r="J13" s="33">
        <v>67</v>
      </c>
      <c r="K13" s="33">
        <v>81</v>
      </c>
      <c r="L13" s="33">
        <v>51</v>
      </c>
      <c r="M13" s="33">
        <v>101</v>
      </c>
      <c r="N13" s="35">
        <v>101</v>
      </c>
      <c r="O13" s="35">
        <v>75</v>
      </c>
      <c r="P13" s="35">
        <v>50</v>
      </c>
      <c r="Q13" s="35">
        <v>201</v>
      </c>
      <c r="R13" s="35">
        <v>201</v>
      </c>
      <c r="S13" s="35">
        <v>101</v>
      </c>
      <c r="T13" s="35">
        <v>51</v>
      </c>
      <c r="U13" s="35">
        <v>67</v>
      </c>
      <c r="V13" s="33">
        <v>340</v>
      </c>
    </row>
    <row r="14" spans="2:22">
      <c r="B14" s="29">
        <v>11</v>
      </c>
      <c r="C14" s="30"/>
      <c r="D14" s="31" t="s">
        <v>179</v>
      </c>
      <c r="E14" s="33">
        <v>201</v>
      </c>
      <c r="F14" s="33">
        <v>81</v>
      </c>
      <c r="G14" s="33">
        <v>101</v>
      </c>
      <c r="H14" s="33">
        <v>101</v>
      </c>
      <c r="I14" s="33">
        <v>101</v>
      </c>
      <c r="J14" s="33">
        <v>67</v>
      </c>
      <c r="K14" s="33">
        <v>81</v>
      </c>
      <c r="L14" s="33">
        <v>101</v>
      </c>
      <c r="M14" s="33">
        <v>101</v>
      </c>
      <c r="N14" s="35">
        <v>151</v>
      </c>
      <c r="O14" s="35">
        <v>125</v>
      </c>
      <c r="P14" s="35">
        <v>50</v>
      </c>
      <c r="Q14" s="35">
        <v>201</v>
      </c>
      <c r="R14" s="35">
        <v>101</v>
      </c>
      <c r="S14" s="35">
        <v>101</v>
      </c>
      <c r="T14" s="35">
        <v>67</v>
      </c>
      <c r="U14" s="35">
        <v>51</v>
      </c>
      <c r="V14" s="33">
        <v>500</v>
      </c>
    </row>
    <row r="15" spans="2:22">
      <c r="B15" s="29">
        <v>12</v>
      </c>
      <c r="C15" s="30"/>
      <c r="D15" s="31" t="s">
        <v>180</v>
      </c>
      <c r="E15" s="33">
        <v>101</v>
      </c>
      <c r="F15" s="33">
        <v>67</v>
      </c>
      <c r="G15" s="33">
        <v>101</v>
      </c>
      <c r="H15" s="33">
        <v>151</v>
      </c>
      <c r="I15" s="33">
        <v>101</v>
      </c>
      <c r="J15" s="33">
        <v>201</v>
      </c>
      <c r="K15" s="33">
        <v>151</v>
      </c>
      <c r="L15" s="33">
        <v>101</v>
      </c>
      <c r="M15" s="33">
        <v>101</v>
      </c>
      <c r="N15" s="35">
        <v>101</v>
      </c>
      <c r="O15" s="35">
        <v>75</v>
      </c>
      <c r="P15" s="35">
        <v>70</v>
      </c>
      <c r="Q15" s="35">
        <v>151</v>
      </c>
      <c r="R15" s="35">
        <v>151</v>
      </c>
      <c r="S15" s="35">
        <v>101</v>
      </c>
      <c r="T15" s="35">
        <v>101</v>
      </c>
      <c r="U15" s="35">
        <v>76</v>
      </c>
      <c r="V15" s="33">
        <v>310</v>
      </c>
    </row>
    <row r="16" spans="2:22">
      <c r="B16" s="29">
        <v>13</v>
      </c>
      <c r="C16" s="30"/>
      <c r="D16" s="31" t="s">
        <v>181</v>
      </c>
      <c r="E16" s="33">
        <v>301</v>
      </c>
      <c r="F16" s="33">
        <v>41</v>
      </c>
      <c r="G16" s="33">
        <v>151</v>
      </c>
      <c r="H16" s="33">
        <v>201</v>
      </c>
      <c r="I16" s="33">
        <v>101</v>
      </c>
      <c r="J16" s="33">
        <v>81</v>
      </c>
      <c r="K16" s="33">
        <v>101</v>
      </c>
      <c r="L16" s="33">
        <v>101</v>
      </c>
      <c r="M16" s="33">
        <v>101</v>
      </c>
      <c r="N16" s="35">
        <v>201</v>
      </c>
      <c r="O16" s="35">
        <v>75</v>
      </c>
      <c r="P16" s="35">
        <v>150</v>
      </c>
      <c r="Q16" s="35">
        <v>151</v>
      </c>
      <c r="R16" s="35">
        <v>201</v>
      </c>
      <c r="S16" s="35">
        <v>151</v>
      </c>
      <c r="T16" s="35">
        <v>67</v>
      </c>
      <c r="U16" s="35">
        <v>101</v>
      </c>
      <c r="V16" s="33">
        <v>350</v>
      </c>
    </row>
    <row r="17" spans="2:22">
      <c r="B17" s="29">
        <v>14</v>
      </c>
      <c r="C17" s="30"/>
      <c r="D17" s="31" t="s">
        <v>182</v>
      </c>
      <c r="E17" s="33">
        <v>301</v>
      </c>
      <c r="F17" s="33">
        <v>101</v>
      </c>
      <c r="G17" s="33">
        <v>201</v>
      </c>
      <c r="H17" s="33">
        <v>151</v>
      </c>
      <c r="I17" s="33">
        <v>101</v>
      </c>
      <c r="J17" s="33">
        <v>126</v>
      </c>
      <c r="K17" s="33">
        <v>101</v>
      </c>
      <c r="L17" s="33">
        <v>101</v>
      </c>
      <c r="M17" s="33">
        <v>101</v>
      </c>
      <c r="N17" s="35">
        <v>151</v>
      </c>
      <c r="O17" s="35">
        <v>200</v>
      </c>
      <c r="P17" s="35">
        <v>100</v>
      </c>
      <c r="Q17" s="35">
        <v>201</v>
      </c>
      <c r="R17" s="35">
        <v>151</v>
      </c>
      <c r="S17" s="35">
        <v>201</v>
      </c>
      <c r="T17" s="35">
        <v>101</v>
      </c>
      <c r="U17" s="35">
        <v>151</v>
      </c>
      <c r="V17" s="33">
        <v>710</v>
      </c>
    </row>
    <row r="18" spans="2:22">
      <c r="B18" s="29">
        <v>15</v>
      </c>
      <c r="C18" s="30"/>
      <c r="D18" s="31" t="s">
        <v>183</v>
      </c>
      <c r="E18" s="33">
        <v>251</v>
      </c>
      <c r="F18" s="33">
        <v>151</v>
      </c>
      <c r="G18" s="33">
        <v>201</v>
      </c>
      <c r="H18" s="33">
        <v>201</v>
      </c>
      <c r="I18" s="33">
        <v>251</v>
      </c>
      <c r="J18" s="33">
        <v>126</v>
      </c>
      <c r="K18" s="33">
        <v>126</v>
      </c>
      <c r="L18" s="33">
        <v>101</v>
      </c>
      <c r="M18" s="33">
        <v>151</v>
      </c>
      <c r="N18" s="35">
        <v>251</v>
      </c>
      <c r="O18" s="35">
        <v>200</v>
      </c>
      <c r="P18" s="35">
        <v>100</v>
      </c>
      <c r="Q18" s="35">
        <v>251</v>
      </c>
      <c r="R18" s="35">
        <v>201</v>
      </c>
      <c r="S18" s="35">
        <v>201</v>
      </c>
      <c r="T18" s="35">
        <v>101</v>
      </c>
      <c r="U18" s="35">
        <v>101</v>
      </c>
      <c r="V18" s="33">
        <v>500</v>
      </c>
    </row>
    <row r="19" spans="2:22">
      <c r="B19" s="29">
        <v>16</v>
      </c>
      <c r="C19" s="30"/>
      <c r="D19" s="31" t="s">
        <v>184</v>
      </c>
      <c r="E19" s="33">
        <v>301</v>
      </c>
      <c r="F19" s="33">
        <v>81</v>
      </c>
      <c r="G19" s="33">
        <v>201</v>
      </c>
      <c r="H19" s="33">
        <v>251</v>
      </c>
      <c r="I19" s="33">
        <v>201</v>
      </c>
      <c r="J19" s="33">
        <v>126</v>
      </c>
      <c r="K19" s="33">
        <v>101</v>
      </c>
      <c r="L19" s="33">
        <v>101</v>
      </c>
      <c r="M19" s="33">
        <v>151</v>
      </c>
      <c r="N19" s="35">
        <v>301</v>
      </c>
      <c r="O19" s="35">
        <v>60</v>
      </c>
      <c r="P19" s="35">
        <v>100</v>
      </c>
      <c r="Q19" s="35">
        <v>201</v>
      </c>
      <c r="R19" s="35">
        <v>251</v>
      </c>
      <c r="S19" s="35">
        <v>201</v>
      </c>
      <c r="T19" s="35">
        <v>101</v>
      </c>
      <c r="U19" s="29"/>
      <c r="V19" s="33">
        <v>670</v>
      </c>
    </row>
    <row r="20" spans="2:22">
      <c r="B20" s="29">
        <v>17</v>
      </c>
      <c r="C20" s="30"/>
      <c r="D20" s="31" t="s">
        <v>185</v>
      </c>
      <c r="E20" s="33">
        <v>401</v>
      </c>
      <c r="F20" s="33">
        <v>81</v>
      </c>
      <c r="G20" s="33">
        <v>201</v>
      </c>
      <c r="H20" s="33">
        <v>201</v>
      </c>
      <c r="I20" s="33">
        <v>201</v>
      </c>
      <c r="J20" s="33">
        <v>116</v>
      </c>
      <c r="K20" s="33">
        <v>151</v>
      </c>
      <c r="L20" s="33">
        <v>101</v>
      </c>
      <c r="M20" s="33">
        <v>126</v>
      </c>
      <c r="N20" s="35">
        <v>301</v>
      </c>
      <c r="O20" s="35">
        <v>200</v>
      </c>
      <c r="P20" s="35">
        <v>150</v>
      </c>
      <c r="Q20" s="35">
        <v>301</v>
      </c>
      <c r="R20" s="35">
        <v>201</v>
      </c>
      <c r="S20" s="35">
        <v>201</v>
      </c>
      <c r="T20" s="35">
        <v>67</v>
      </c>
      <c r="U20" s="35">
        <v>101</v>
      </c>
      <c r="V20" s="33">
        <v>800</v>
      </c>
    </row>
    <row r="21" spans="2:22">
      <c r="B21" s="29">
        <v>18</v>
      </c>
      <c r="C21" s="30"/>
      <c r="D21" s="31" t="s">
        <v>186</v>
      </c>
      <c r="E21" s="33">
        <v>501</v>
      </c>
      <c r="F21" s="33">
        <v>301</v>
      </c>
      <c r="G21" s="33">
        <v>201</v>
      </c>
      <c r="H21" s="33">
        <v>151</v>
      </c>
      <c r="I21" s="33">
        <v>101</v>
      </c>
      <c r="J21" s="33">
        <v>151</v>
      </c>
      <c r="K21" s="33">
        <v>151</v>
      </c>
      <c r="L21" s="33">
        <v>101</v>
      </c>
      <c r="M21" s="33">
        <v>151</v>
      </c>
      <c r="N21" s="35">
        <v>126</v>
      </c>
      <c r="O21" s="35">
        <v>350</v>
      </c>
      <c r="P21" s="35">
        <v>400</v>
      </c>
      <c r="Q21" s="35">
        <v>201</v>
      </c>
      <c r="R21" s="35">
        <v>151</v>
      </c>
      <c r="S21" s="35">
        <v>201</v>
      </c>
      <c r="T21" s="35">
        <v>101</v>
      </c>
      <c r="U21" s="35">
        <v>151</v>
      </c>
      <c r="V21" s="33">
        <v>430</v>
      </c>
    </row>
    <row r="22" spans="2:22">
      <c r="B22" s="29">
        <v>19</v>
      </c>
      <c r="C22" s="30"/>
      <c r="D22" s="31" t="s">
        <v>187</v>
      </c>
      <c r="E22" s="33">
        <v>401</v>
      </c>
      <c r="F22" s="33">
        <v>301</v>
      </c>
      <c r="G22" s="33">
        <v>301</v>
      </c>
      <c r="H22" s="33">
        <v>201</v>
      </c>
      <c r="I22" s="33">
        <v>201</v>
      </c>
      <c r="J22" s="33">
        <v>201</v>
      </c>
      <c r="K22" s="33">
        <v>101</v>
      </c>
      <c r="L22" s="33">
        <v>101</v>
      </c>
      <c r="M22" s="33">
        <v>251</v>
      </c>
      <c r="N22" s="35">
        <v>301</v>
      </c>
      <c r="O22" s="35">
        <v>350</v>
      </c>
      <c r="P22" s="35">
        <v>250</v>
      </c>
      <c r="Q22" s="35">
        <v>201</v>
      </c>
      <c r="R22" s="35">
        <v>201</v>
      </c>
      <c r="S22" s="35">
        <v>301</v>
      </c>
      <c r="T22" s="35">
        <v>101</v>
      </c>
      <c r="U22" s="35">
        <v>151</v>
      </c>
      <c r="V22" s="33">
        <v>640</v>
      </c>
    </row>
    <row r="23" spans="2:22">
      <c r="B23" s="29">
        <v>20</v>
      </c>
      <c r="C23" s="30"/>
      <c r="D23" s="31" t="s">
        <v>188</v>
      </c>
      <c r="E23" s="33">
        <v>501</v>
      </c>
      <c r="F23" s="33">
        <v>301</v>
      </c>
      <c r="G23" s="33">
        <v>251</v>
      </c>
      <c r="H23" s="33">
        <v>301</v>
      </c>
      <c r="I23" s="33">
        <v>201</v>
      </c>
      <c r="J23" s="33">
        <v>201</v>
      </c>
      <c r="K23" s="33">
        <v>101</v>
      </c>
      <c r="L23" s="33">
        <v>101</v>
      </c>
      <c r="M23" s="33">
        <v>201</v>
      </c>
      <c r="N23" s="35">
        <v>251</v>
      </c>
      <c r="O23" s="35">
        <v>250</v>
      </c>
      <c r="P23" s="35">
        <v>300</v>
      </c>
      <c r="Q23" s="35">
        <v>201</v>
      </c>
      <c r="R23" s="35">
        <v>301</v>
      </c>
      <c r="S23" s="35">
        <v>251</v>
      </c>
      <c r="T23" s="35">
        <v>101</v>
      </c>
      <c r="U23" s="35">
        <v>251</v>
      </c>
      <c r="V23" s="33">
        <v>650</v>
      </c>
    </row>
    <row r="24" spans="2:22">
      <c r="B24" s="29">
        <v>21</v>
      </c>
      <c r="C24" s="30"/>
      <c r="D24" s="31" t="s">
        <v>189</v>
      </c>
      <c r="E24" s="33">
        <v>501</v>
      </c>
      <c r="F24" s="33">
        <v>151</v>
      </c>
      <c r="G24" s="33">
        <v>251</v>
      </c>
      <c r="H24" s="33">
        <v>251</v>
      </c>
      <c r="I24" s="33">
        <v>201</v>
      </c>
      <c r="J24" s="33">
        <v>251</v>
      </c>
      <c r="K24" s="33">
        <v>201</v>
      </c>
      <c r="L24" s="33">
        <v>101</v>
      </c>
      <c r="M24" s="33">
        <v>251</v>
      </c>
      <c r="N24" s="35">
        <v>251</v>
      </c>
      <c r="O24" s="35">
        <v>300</v>
      </c>
      <c r="P24" s="35">
        <v>300</v>
      </c>
      <c r="Q24" s="35">
        <v>251</v>
      </c>
      <c r="R24" s="35">
        <v>251</v>
      </c>
      <c r="S24" s="35">
        <v>251</v>
      </c>
      <c r="T24" s="35">
        <v>101</v>
      </c>
      <c r="U24" s="35">
        <v>201</v>
      </c>
      <c r="V24" s="33">
        <v>600</v>
      </c>
    </row>
    <row r="25" spans="2:22">
      <c r="B25" s="29">
        <v>22</v>
      </c>
      <c r="C25" s="30"/>
      <c r="D25" s="31" t="s">
        <v>190</v>
      </c>
      <c r="E25" s="33">
        <v>501</v>
      </c>
      <c r="F25" s="33">
        <v>301</v>
      </c>
      <c r="G25" s="33">
        <v>251</v>
      </c>
      <c r="H25" s="33">
        <v>201</v>
      </c>
      <c r="I25" s="33">
        <v>251</v>
      </c>
      <c r="J25" s="33">
        <v>251</v>
      </c>
      <c r="K25" s="33">
        <v>201</v>
      </c>
      <c r="L25" s="33">
        <v>101</v>
      </c>
      <c r="M25" s="33">
        <v>201</v>
      </c>
      <c r="N25" s="35">
        <v>401</v>
      </c>
      <c r="O25" s="35">
        <v>300</v>
      </c>
      <c r="P25" s="35">
        <v>300</v>
      </c>
      <c r="Q25" s="35">
        <v>201</v>
      </c>
      <c r="R25" s="35">
        <v>201</v>
      </c>
      <c r="S25" s="35">
        <v>251</v>
      </c>
      <c r="T25" s="35">
        <v>101</v>
      </c>
      <c r="U25" s="35">
        <v>201</v>
      </c>
      <c r="V25" s="33">
        <v>1000</v>
      </c>
    </row>
    <row r="26" spans="2:22">
      <c r="B26" s="29">
        <v>23</v>
      </c>
      <c r="C26" s="30"/>
      <c r="D26" s="31" t="s">
        <v>191</v>
      </c>
      <c r="E26" s="33">
        <v>601</v>
      </c>
      <c r="F26" s="33">
        <v>501</v>
      </c>
      <c r="G26" s="33">
        <v>151</v>
      </c>
      <c r="H26" s="33">
        <v>301</v>
      </c>
      <c r="I26" s="33">
        <v>101</v>
      </c>
      <c r="J26" s="33">
        <v>351</v>
      </c>
      <c r="K26" s="33">
        <v>201</v>
      </c>
      <c r="L26" s="33">
        <v>101</v>
      </c>
      <c r="M26" s="33">
        <v>201</v>
      </c>
      <c r="N26" s="35">
        <v>151</v>
      </c>
      <c r="O26" s="35">
        <v>350</v>
      </c>
      <c r="P26" s="35">
        <v>300</v>
      </c>
      <c r="Q26" s="35">
        <v>201</v>
      </c>
      <c r="R26" s="35">
        <v>301</v>
      </c>
      <c r="S26" s="35">
        <v>151</v>
      </c>
      <c r="T26" s="35">
        <v>201</v>
      </c>
      <c r="U26" s="35">
        <v>201</v>
      </c>
      <c r="V26" s="33">
        <v>730</v>
      </c>
    </row>
    <row r="27" spans="2:22">
      <c r="B27" s="29">
        <v>24</v>
      </c>
      <c r="C27" s="30"/>
      <c r="D27" s="31" t="s">
        <v>192</v>
      </c>
      <c r="E27" s="33">
        <v>751</v>
      </c>
      <c r="F27" s="33">
        <v>501</v>
      </c>
      <c r="G27" s="33">
        <v>301</v>
      </c>
      <c r="H27" s="33">
        <v>301</v>
      </c>
      <c r="I27" s="33">
        <v>501</v>
      </c>
      <c r="J27" s="33">
        <v>251</v>
      </c>
      <c r="K27" s="33">
        <v>201</v>
      </c>
      <c r="L27" s="33">
        <v>101</v>
      </c>
      <c r="M27" s="33">
        <v>201</v>
      </c>
      <c r="N27" s="35">
        <v>201</v>
      </c>
      <c r="O27" s="35">
        <v>400</v>
      </c>
      <c r="P27" s="35">
        <v>400</v>
      </c>
      <c r="Q27" s="35">
        <v>301</v>
      </c>
      <c r="R27" s="35">
        <v>301</v>
      </c>
      <c r="S27" s="35">
        <v>301</v>
      </c>
      <c r="T27" s="35">
        <v>101</v>
      </c>
      <c r="U27" s="35">
        <v>201</v>
      </c>
      <c r="V27" s="33">
        <v>700</v>
      </c>
    </row>
    <row r="28" spans="2:22">
      <c r="B28" s="29">
        <v>25</v>
      </c>
      <c r="C28" s="30"/>
      <c r="D28" s="31" t="s">
        <v>193</v>
      </c>
      <c r="E28" s="33">
        <v>1001</v>
      </c>
      <c r="F28" s="33">
        <v>201</v>
      </c>
      <c r="G28" s="33">
        <v>251</v>
      </c>
      <c r="H28" s="33">
        <v>401</v>
      </c>
      <c r="I28" s="33">
        <v>351</v>
      </c>
      <c r="J28" s="33">
        <v>201</v>
      </c>
      <c r="K28" s="33">
        <v>101</v>
      </c>
      <c r="L28" s="33">
        <v>101</v>
      </c>
      <c r="M28" s="33">
        <v>251</v>
      </c>
      <c r="N28" s="35">
        <v>501</v>
      </c>
      <c r="O28" s="35">
        <v>400</v>
      </c>
      <c r="P28" s="35">
        <v>500</v>
      </c>
      <c r="Q28" s="35">
        <v>301</v>
      </c>
      <c r="R28" s="35">
        <v>401</v>
      </c>
      <c r="S28" s="35">
        <v>251</v>
      </c>
      <c r="T28" s="35">
        <v>101</v>
      </c>
      <c r="U28" s="35">
        <v>201</v>
      </c>
      <c r="V28" s="33">
        <v>1000</v>
      </c>
    </row>
    <row r="29" spans="2:22">
      <c r="B29" s="29">
        <v>26</v>
      </c>
      <c r="C29" s="30"/>
      <c r="D29" s="31" t="s">
        <v>194</v>
      </c>
      <c r="E29" s="33">
        <v>1001</v>
      </c>
      <c r="F29" s="33">
        <v>501</v>
      </c>
      <c r="G29" s="33">
        <v>501</v>
      </c>
      <c r="H29" s="33">
        <v>251</v>
      </c>
      <c r="I29" s="33">
        <v>501</v>
      </c>
      <c r="J29" s="33">
        <v>401</v>
      </c>
      <c r="K29" s="33">
        <v>201</v>
      </c>
      <c r="L29" s="33">
        <v>101</v>
      </c>
      <c r="M29" s="33">
        <v>301</v>
      </c>
      <c r="N29" s="35">
        <v>301</v>
      </c>
      <c r="O29" s="35">
        <v>500</v>
      </c>
      <c r="P29" s="35">
        <v>500</v>
      </c>
      <c r="Q29" s="35">
        <v>251</v>
      </c>
      <c r="R29" s="35">
        <v>251</v>
      </c>
      <c r="S29" s="35">
        <v>501</v>
      </c>
      <c r="T29" s="35">
        <v>301</v>
      </c>
      <c r="U29" s="35">
        <v>501</v>
      </c>
      <c r="V29" s="33">
        <v>1000</v>
      </c>
    </row>
    <row r="30" spans="2:22">
      <c r="B30" s="70" t="s">
        <v>195</v>
      </c>
      <c r="C30" s="70"/>
      <c r="D30" s="70"/>
      <c r="E30" s="36">
        <v>43598</v>
      </c>
      <c r="F30" s="36">
        <v>43598</v>
      </c>
      <c r="G30" s="36">
        <v>43598</v>
      </c>
      <c r="H30" s="36">
        <v>43598</v>
      </c>
      <c r="I30" s="36">
        <v>43598</v>
      </c>
      <c r="J30" s="36">
        <v>43598</v>
      </c>
      <c r="K30" s="36">
        <v>43598</v>
      </c>
      <c r="L30" s="36">
        <v>43598</v>
      </c>
      <c r="M30" s="36">
        <v>43598</v>
      </c>
      <c r="N30" s="36">
        <v>43598</v>
      </c>
      <c r="O30" s="36">
        <v>43598</v>
      </c>
      <c r="P30" s="36">
        <v>43598</v>
      </c>
      <c r="Q30" s="36">
        <v>43598</v>
      </c>
      <c r="R30" s="36">
        <v>43598</v>
      </c>
      <c r="S30" s="36">
        <v>43598</v>
      </c>
      <c r="T30" s="36">
        <v>43598</v>
      </c>
      <c r="U30" s="36">
        <v>43598</v>
      </c>
      <c r="V30" s="36">
        <v>43598</v>
      </c>
    </row>
    <row r="31" spans="2:22">
      <c r="B31" s="70"/>
      <c r="C31" s="70"/>
      <c r="D31" s="70"/>
      <c r="E31" s="37">
        <v>2017</v>
      </c>
      <c r="F31" s="37">
        <v>2017</v>
      </c>
      <c r="G31" s="37">
        <v>2017</v>
      </c>
      <c r="H31" s="37">
        <v>2017</v>
      </c>
      <c r="I31" s="37">
        <v>2017</v>
      </c>
      <c r="J31" s="37">
        <v>2017</v>
      </c>
      <c r="K31" s="37">
        <v>2017</v>
      </c>
      <c r="L31" s="37">
        <v>2017</v>
      </c>
      <c r="M31" s="37">
        <v>2017</v>
      </c>
      <c r="N31" s="37">
        <v>2017</v>
      </c>
      <c r="O31" s="37">
        <v>2017</v>
      </c>
      <c r="P31" s="37">
        <v>2017</v>
      </c>
      <c r="Q31" s="37">
        <v>2017</v>
      </c>
      <c r="R31" s="37">
        <v>2017</v>
      </c>
      <c r="S31" s="37">
        <v>2017</v>
      </c>
      <c r="T31" s="37">
        <v>2017</v>
      </c>
      <c r="U31" s="37">
        <v>2017</v>
      </c>
      <c r="V31" s="37">
        <v>2017</v>
      </c>
    </row>
    <row r="35" spans="1:22">
      <c r="E35" t="s">
        <v>39</v>
      </c>
      <c r="F35" t="s">
        <v>44</v>
      </c>
      <c r="G35" s="23" t="s">
        <v>196</v>
      </c>
      <c r="H35" s="23" t="s">
        <v>197</v>
      </c>
      <c r="I35" s="23" t="s">
        <v>198</v>
      </c>
      <c r="J35" t="s">
        <v>47</v>
      </c>
      <c r="K35" s="23" t="s">
        <v>199</v>
      </c>
      <c r="L35" s="23" t="s">
        <v>200</v>
      </c>
      <c r="M35" t="s">
        <v>48</v>
      </c>
      <c r="N35" s="23" t="s">
        <v>201</v>
      </c>
      <c r="O35" s="23" t="s">
        <v>202</v>
      </c>
      <c r="P35" t="s">
        <v>56</v>
      </c>
      <c r="Q35" s="23" t="s">
        <v>203</v>
      </c>
      <c r="R35" t="s">
        <v>57</v>
      </c>
      <c r="S35" s="23" t="s">
        <v>204</v>
      </c>
      <c r="T35" s="23" t="s">
        <v>54</v>
      </c>
      <c r="U35" s="23" t="s">
        <v>205</v>
      </c>
      <c r="V35" s="23" t="s">
        <v>206</v>
      </c>
    </row>
    <row r="36" spans="1:22">
      <c r="A36" t="s">
        <v>105</v>
      </c>
      <c r="B36">
        <v>1</v>
      </c>
      <c r="C36">
        <f>FIND(" ",D36,2)</f>
        <v>10</v>
      </c>
      <c r="D36" t="s">
        <v>169</v>
      </c>
      <c r="E36">
        <v>2.37</v>
      </c>
      <c r="F36">
        <v>2.75</v>
      </c>
      <c r="G36">
        <v>2.75</v>
      </c>
      <c r="H36">
        <v>2.5</v>
      </c>
      <c r="I36">
        <v>2.8</v>
      </c>
      <c r="J36">
        <v>3</v>
      </c>
      <c r="K36">
        <v>3</v>
      </c>
      <c r="L36">
        <v>2.75</v>
      </c>
      <c r="M36">
        <v>2.75</v>
      </c>
      <c r="N36">
        <v>2.2000000000000002</v>
      </c>
      <c r="O36">
        <v>2.5</v>
      </c>
      <c r="P36">
        <v>2.4</v>
      </c>
      <c r="Q36">
        <v>2.63</v>
      </c>
      <c r="R36">
        <v>2.5</v>
      </c>
      <c r="S36">
        <v>2.75</v>
      </c>
      <c r="T36">
        <v>2.75</v>
      </c>
      <c r="U36">
        <v>3.5</v>
      </c>
      <c r="V36">
        <v>2.84</v>
      </c>
    </row>
    <row r="37" spans="1:22">
      <c r="A37" t="s">
        <v>118</v>
      </c>
      <c r="B37">
        <v>2</v>
      </c>
      <c r="C37">
        <f t="shared" ref="C37:C61" si="0">FIND(" ",D37,2)</f>
        <v>10</v>
      </c>
      <c r="D37" t="s">
        <v>170</v>
      </c>
      <c r="E37">
        <v>2.62</v>
      </c>
      <c r="F37">
        <v>2.91</v>
      </c>
      <c r="G37">
        <v>2.87</v>
      </c>
      <c r="H37">
        <v>2.75</v>
      </c>
      <c r="I37">
        <v>3.1</v>
      </c>
      <c r="J37">
        <v>2.6</v>
      </c>
      <c r="K37">
        <v>2.75</v>
      </c>
      <c r="L37">
        <v>3</v>
      </c>
      <c r="M37">
        <v>2.75</v>
      </c>
      <c r="N37">
        <v>2.4</v>
      </c>
      <c r="O37">
        <v>2.9</v>
      </c>
      <c r="P37">
        <v>2.4</v>
      </c>
      <c r="Q37">
        <v>2.63</v>
      </c>
      <c r="R37">
        <v>2.75</v>
      </c>
      <c r="S37">
        <v>2.87</v>
      </c>
      <c r="T37">
        <v>2.9</v>
      </c>
      <c r="U37">
        <v>2.38</v>
      </c>
      <c r="V37">
        <v>3.05</v>
      </c>
    </row>
    <row r="38" spans="1:22">
      <c r="A38" t="s">
        <v>96</v>
      </c>
      <c r="B38">
        <v>3</v>
      </c>
      <c r="C38">
        <f t="shared" si="0"/>
        <v>7</v>
      </c>
      <c r="D38" t="s">
        <v>171</v>
      </c>
      <c r="E38">
        <v>6.5</v>
      </c>
      <c r="F38">
        <v>8</v>
      </c>
      <c r="G38">
        <v>9</v>
      </c>
      <c r="H38">
        <v>7.5</v>
      </c>
      <c r="I38">
        <v>8</v>
      </c>
      <c r="J38">
        <v>2.75</v>
      </c>
      <c r="K38">
        <v>3</v>
      </c>
      <c r="L38">
        <v>8</v>
      </c>
      <c r="M38">
        <v>7</v>
      </c>
      <c r="N38">
        <v>7</v>
      </c>
      <c r="O38">
        <v>8</v>
      </c>
      <c r="P38">
        <v>7.5</v>
      </c>
      <c r="Q38">
        <v>8</v>
      </c>
      <c r="R38">
        <v>7.5</v>
      </c>
      <c r="S38">
        <v>9</v>
      </c>
      <c r="T38">
        <v>7</v>
      </c>
      <c r="U38">
        <v>2.88</v>
      </c>
      <c r="V38">
        <v>9</v>
      </c>
    </row>
    <row r="39" spans="1:22">
      <c r="A39" t="s">
        <v>213</v>
      </c>
      <c r="B39">
        <v>4</v>
      </c>
      <c r="C39">
        <f t="shared" si="0"/>
        <v>9</v>
      </c>
      <c r="D39" t="s">
        <v>172</v>
      </c>
      <c r="E39">
        <v>6.5</v>
      </c>
      <c r="F39">
        <v>8</v>
      </c>
      <c r="G39">
        <v>6.5</v>
      </c>
      <c r="H39">
        <v>6.5</v>
      </c>
      <c r="I39">
        <v>6.5</v>
      </c>
      <c r="J39">
        <v>15</v>
      </c>
      <c r="K39">
        <v>17</v>
      </c>
      <c r="L39">
        <v>7</v>
      </c>
      <c r="M39">
        <v>6</v>
      </c>
      <c r="N39">
        <v>7</v>
      </c>
      <c r="O39">
        <v>7</v>
      </c>
      <c r="P39">
        <v>7</v>
      </c>
      <c r="Q39">
        <v>7</v>
      </c>
      <c r="R39">
        <v>6.5</v>
      </c>
      <c r="S39">
        <v>6.5</v>
      </c>
      <c r="T39">
        <v>7</v>
      </c>
      <c r="U39">
        <v>15</v>
      </c>
      <c r="V39">
        <v>10</v>
      </c>
    </row>
    <row r="40" spans="1:22">
      <c r="A40" t="s">
        <v>214</v>
      </c>
      <c r="B40">
        <v>5</v>
      </c>
      <c r="C40">
        <f t="shared" si="0"/>
        <v>9</v>
      </c>
      <c r="D40" t="s">
        <v>173</v>
      </c>
      <c r="E40">
        <v>19</v>
      </c>
      <c r="F40">
        <v>19</v>
      </c>
      <c r="G40">
        <v>15</v>
      </c>
      <c r="H40">
        <v>17</v>
      </c>
      <c r="I40">
        <v>17</v>
      </c>
      <c r="J40">
        <v>34</v>
      </c>
      <c r="K40">
        <v>26</v>
      </c>
      <c r="L40">
        <v>13</v>
      </c>
      <c r="M40">
        <v>17</v>
      </c>
      <c r="N40">
        <v>17</v>
      </c>
      <c r="O40">
        <v>18</v>
      </c>
      <c r="P40">
        <v>20</v>
      </c>
      <c r="Q40">
        <v>17</v>
      </c>
      <c r="R40">
        <v>17</v>
      </c>
      <c r="S40">
        <v>15</v>
      </c>
      <c r="T40">
        <v>26</v>
      </c>
      <c r="U40">
        <v>26</v>
      </c>
      <c r="V40">
        <v>23</v>
      </c>
    </row>
    <row r="41" spans="1:22">
      <c r="A41" t="s">
        <v>98</v>
      </c>
      <c r="B41">
        <v>6</v>
      </c>
      <c r="C41">
        <f t="shared" si="0"/>
        <v>8</v>
      </c>
      <c r="D41" t="s">
        <v>174</v>
      </c>
      <c r="E41">
        <v>26</v>
      </c>
      <c r="F41">
        <v>26</v>
      </c>
      <c r="G41">
        <v>17</v>
      </c>
      <c r="H41">
        <v>17</v>
      </c>
      <c r="I41">
        <v>17</v>
      </c>
      <c r="J41">
        <v>26</v>
      </c>
      <c r="K41">
        <v>21</v>
      </c>
      <c r="L41">
        <v>21</v>
      </c>
      <c r="M41">
        <v>26</v>
      </c>
      <c r="N41">
        <v>26</v>
      </c>
      <c r="O41">
        <v>22</v>
      </c>
      <c r="P41">
        <v>30</v>
      </c>
      <c r="Q41">
        <v>26</v>
      </c>
      <c r="R41">
        <v>17</v>
      </c>
      <c r="S41">
        <v>17</v>
      </c>
      <c r="T41">
        <v>26</v>
      </c>
      <c r="U41">
        <v>31</v>
      </c>
      <c r="V41">
        <v>36</v>
      </c>
    </row>
    <row r="42" spans="1:22">
      <c r="A42" t="s">
        <v>215</v>
      </c>
      <c r="B42">
        <v>7</v>
      </c>
      <c r="C42">
        <f t="shared" si="0"/>
        <v>9</v>
      </c>
      <c r="D42" t="s">
        <v>175</v>
      </c>
      <c r="E42">
        <v>51</v>
      </c>
      <c r="F42">
        <v>26</v>
      </c>
      <c r="G42">
        <v>26</v>
      </c>
      <c r="H42">
        <v>34</v>
      </c>
      <c r="I42">
        <v>29</v>
      </c>
      <c r="J42">
        <v>51</v>
      </c>
      <c r="K42">
        <v>51</v>
      </c>
      <c r="L42">
        <v>26</v>
      </c>
      <c r="M42">
        <v>41</v>
      </c>
      <c r="N42">
        <v>51</v>
      </c>
      <c r="O42">
        <v>40</v>
      </c>
      <c r="P42">
        <v>40</v>
      </c>
      <c r="Q42">
        <v>51</v>
      </c>
      <c r="R42">
        <v>34</v>
      </c>
      <c r="S42">
        <v>26</v>
      </c>
      <c r="T42">
        <v>51</v>
      </c>
      <c r="U42">
        <v>61</v>
      </c>
      <c r="V42">
        <v>75</v>
      </c>
    </row>
    <row r="43" spans="1:22">
      <c r="A43" t="s">
        <v>116</v>
      </c>
      <c r="B43">
        <v>8</v>
      </c>
      <c r="C43">
        <f t="shared" si="0"/>
        <v>16</v>
      </c>
      <c r="D43" t="s">
        <v>176</v>
      </c>
      <c r="E43">
        <v>67</v>
      </c>
      <c r="F43">
        <v>51</v>
      </c>
      <c r="G43">
        <v>51</v>
      </c>
      <c r="H43">
        <v>29</v>
      </c>
      <c r="I43">
        <v>51</v>
      </c>
      <c r="J43">
        <v>29</v>
      </c>
      <c r="K43">
        <v>26</v>
      </c>
      <c r="L43">
        <v>21</v>
      </c>
      <c r="M43">
        <v>67</v>
      </c>
      <c r="N43">
        <v>67</v>
      </c>
      <c r="O43">
        <v>50</v>
      </c>
      <c r="P43">
        <v>50</v>
      </c>
      <c r="Q43">
        <v>51</v>
      </c>
      <c r="R43">
        <v>29</v>
      </c>
      <c r="S43">
        <v>51</v>
      </c>
      <c r="T43">
        <v>51</v>
      </c>
      <c r="U43">
        <v>51</v>
      </c>
      <c r="V43">
        <v>95</v>
      </c>
    </row>
    <row r="44" spans="1:22">
      <c r="A44" t="s">
        <v>101</v>
      </c>
      <c r="B44">
        <v>9</v>
      </c>
      <c r="C44">
        <f t="shared" si="0"/>
        <v>9</v>
      </c>
      <c r="D44" t="s">
        <v>177</v>
      </c>
      <c r="E44">
        <v>67</v>
      </c>
      <c r="F44">
        <v>41</v>
      </c>
      <c r="G44">
        <v>26</v>
      </c>
      <c r="H44">
        <v>41</v>
      </c>
      <c r="I44">
        <v>34</v>
      </c>
      <c r="J44">
        <v>81</v>
      </c>
      <c r="K44">
        <v>51</v>
      </c>
      <c r="L44">
        <v>21</v>
      </c>
      <c r="M44">
        <v>51</v>
      </c>
      <c r="N44">
        <v>51</v>
      </c>
      <c r="O44">
        <v>50</v>
      </c>
      <c r="P44">
        <v>50</v>
      </c>
      <c r="Q44">
        <v>51</v>
      </c>
      <c r="R44">
        <v>41</v>
      </c>
      <c r="S44">
        <v>26</v>
      </c>
      <c r="T44">
        <v>67</v>
      </c>
      <c r="U44">
        <v>61</v>
      </c>
      <c r="V44">
        <v>100</v>
      </c>
    </row>
    <row r="45" spans="1:22">
      <c r="A45" t="s">
        <v>104</v>
      </c>
      <c r="B45">
        <v>10</v>
      </c>
      <c r="C45">
        <f t="shared" si="0"/>
        <v>8</v>
      </c>
      <c r="D45" t="s">
        <v>178</v>
      </c>
      <c r="E45">
        <v>151</v>
      </c>
      <c r="F45">
        <v>67</v>
      </c>
      <c r="G45">
        <v>101</v>
      </c>
      <c r="H45">
        <v>201</v>
      </c>
      <c r="I45">
        <v>101</v>
      </c>
      <c r="J45">
        <v>67</v>
      </c>
      <c r="K45">
        <v>81</v>
      </c>
      <c r="L45">
        <v>51</v>
      </c>
      <c r="M45">
        <v>101</v>
      </c>
      <c r="N45">
        <v>101</v>
      </c>
      <c r="O45">
        <v>75</v>
      </c>
      <c r="P45">
        <v>50</v>
      </c>
      <c r="Q45">
        <v>201</v>
      </c>
      <c r="R45">
        <v>201</v>
      </c>
      <c r="S45">
        <v>101</v>
      </c>
      <c r="T45">
        <v>51</v>
      </c>
      <c r="U45">
        <v>67</v>
      </c>
      <c r="V45">
        <v>340</v>
      </c>
    </row>
    <row r="46" spans="1:22">
      <c r="A46" t="s">
        <v>216</v>
      </c>
      <c r="B46">
        <v>11</v>
      </c>
      <c r="C46">
        <f t="shared" si="0"/>
        <v>9</v>
      </c>
      <c r="D46" t="s">
        <v>179</v>
      </c>
      <c r="E46">
        <v>201</v>
      </c>
      <c r="F46">
        <v>81</v>
      </c>
      <c r="G46">
        <v>101</v>
      </c>
      <c r="H46">
        <v>101</v>
      </c>
      <c r="I46">
        <v>101</v>
      </c>
      <c r="J46">
        <v>67</v>
      </c>
      <c r="K46">
        <v>81</v>
      </c>
      <c r="L46">
        <v>101</v>
      </c>
      <c r="M46">
        <v>101</v>
      </c>
      <c r="N46">
        <v>151</v>
      </c>
      <c r="O46">
        <v>125</v>
      </c>
      <c r="P46">
        <v>50</v>
      </c>
      <c r="Q46">
        <v>201</v>
      </c>
      <c r="R46">
        <v>101</v>
      </c>
      <c r="S46">
        <v>101</v>
      </c>
      <c r="T46">
        <v>67</v>
      </c>
      <c r="U46">
        <v>51</v>
      </c>
      <c r="V46">
        <v>500</v>
      </c>
    </row>
    <row r="47" spans="1:22">
      <c r="A47" t="s">
        <v>106</v>
      </c>
      <c r="B47">
        <v>12</v>
      </c>
      <c r="C47">
        <f t="shared" si="0"/>
        <v>8</v>
      </c>
      <c r="D47" t="s">
        <v>180</v>
      </c>
      <c r="E47">
        <v>101</v>
      </c>
      <c r="F47">
        <v>67</v>
      </c>
      <c r="G47">
        <v>101</v>
      </c>
      <c r="H47">
        <v>151</v>
      </c>
      <c r="I47">
        <v>101</v>
      </c>
      <c r="J47">
        <v>201</v>
      </c>
      <c r="K47">
        <v>151</v>
      </c>
      <c r="L47">
        <v>101</v>
      </c>
      <c r="M47">
        <v>101</v>
      </c>
      <c r="N47">
        <v>101</v>
      </c>
      <c r="O47">
        <v>75</v>
      </c>
      <c r="P47">
        <v>70</v>
      </c>
      <c r="Q47">
        <v>151</v>
      </c>
      <c r="R47">
        <v>151</v>
      </c>
      <c r="S47">
        <v>101</v>
      </c>
      <c r="T47">
        <v>101</v>
      </c>
      <c r="U47">
        <v>76</v>
      </c>
      <c r="V47">
        <v>310</v>
      </c>
    </row>
    <row r="48" spans="1:22">
      <c r="A48" t="s">
        <v>109</v>
      </c>
      <c r="B48">
        <v>13</v>
      </c>
      <c r="C48">
        <f t="shared" si="0"/>
        <v>13</v>
      </c>
      <c r="D48" t="s">
        <v>181</v>
      </c>
      <c r="E48">
        <v>301</v>
      </c>
      <c r="F48">
        <v>41</v>
      </c>
      <c r="G48">
        <v>151</v>
      </c>
      <c r="H48">
        <v>201</v>
      </c>
      <c r="I48">
        <v>101</v>
      </c>
      <c r="J48">
        <v>81</v>
      </c>
      <c r="K48">
        <v>101</v>
      </c>
      <c r="L48">
        <v>101</v>
      </c>
      <c r="M48">
        <v>101</v>
      </c>
      <c r="N48">
        <v>201</v>
      </c>
      <c r="O48">
        <v>75</v>
      </c>
      <c r="P48">
        <v>150</v>
      </c>
      <c r="Q48">
        <v>151</v>
      </c>
      <c r="R48">
        <v>201</v>
      </c>
      <c r="S48">
        <v>151</v>
      </c>
      <c r="T48">
        <v>67</v>
      </c>
      <c r="U48">
        <v>101</v>
      </c>
      <c r="V48">
        <v>350</v>
      </c>
    </row>
    <row r="49" spans="1:22">
      <c r="A49" t="s">
        <v>111</v>
      </c>
      <c r="B49">
        <v>14</v>
      </c>
      <c r="C49">
        <f t="shared" si="0"/>
        <v>11</v>
      </c>
      <c r="D49" t="s">
        <v>182</v>
      </c>
      <c r="E49">
        <v>301</v>
      </c>
      <c r="F49">
        <v>101</v>
      </c>
      <c r="G49">
        <v>201</v>
      </c>
      <c r="H49">
        <v>151</v>
      </c>
      <c r="I49">
        <v>101</v>
      </c>
      <c r="J49">
        <v>126</v>
      </c>
      <c r="K49">
        <v>101</v>
      </c>
      <c r="L49">
        <v>101</v>
      </c>
      <c r="M49">
        <v>101</v>
      </c>
      <c r="N49">
        <v>151</v>
      </c>
      <c r="O49">
        <v>200</v>
      </c>
      <c r="P49">
        <v>100</v>
      </c>
      <c r="Q49">
        <v>201</v>
      </c>
      <c r="R49">
        <v>151</v>
      </c>
      <c r="S49">
        <v>201</v>
      </c>
      <c r="T49">
        <v>101</v>
      </c>
      <c r="U49">
        <v>151</v>
      </c>
      <c r="V49">
        <v>710</v>
      </c>
    </row>
    <row r="50" spans="1:22">
      <c r="A50" t="s">
        <v>217</v>
      </c>
      <c r="B50">
        <v>15</v>
      </c>
      <c r="C50">
        <f t="shared" si="0"/>
        <v>12</v>
      </c>
      <c r="D50" t="s">
        <v>183</v>
      </c>
      <c r="E50">
        <v>251</v>
      </c>
      <c r="F50">
        <v>151</v>
      </c>
      <c r="G50">
        <v>201</v>
      </c>
      <c r="H50">
        <v>201</v>
      </c>
      <c r="I50">
        <v>251</v>
      </c>
      <c r="J50">
        <v>126</v>
      </c>
      <c r="K50">
        <v>126</v>
      </c>
      <c r="L50">
        <v>101</v>
      </c>
      <c r="M50">
        <v>151</v>
      </c>
      <c r="N50">
        <v>251</v>
      </c>
      <c r="O50">
        <v>200</v>
      </c>
      <c r="P50">
        <v>100</v>
      </c>
      <c r="Q50">
        <v>251</v>
      </c>
      <c r="R50">
        <v>201</v>
      </c>
      <c r="S50">
        <v>201</v>
      </c>
      <c r="T50">
        <v>101</v>
      </c>
      <c r="U50">
        <v>101</v>
      </c>
      <c r="V50">
        <v>500</v>
      </c>
    </row>
    <row r="51" spans="1:22">
      <c r="A51" t="s">
        <v>100</v>
      </c>
      <c r="B51">
        <v>16</v>
      </c>
      <c r="C51">
        <f t="shared" si="0"/>
        <v>9</v>
      </c>
      <c r="D51" t="s">
        <v>184</v>
      </c>
      <c r="E51">
        <v>301</v>
      </c>
      <c r="F51">
        <v>81</v>
      </c>
      <c r="G51">
        <v>201</v>
      </c>
      <c r="H51">
        <v>251</v>
      </c>
      <c r="I51">
        <v>201</v>
      </c>
      <c r="J51">
        <v>126</v>
      </c>
      <c r="K51">
        <v>101</v>
      </c>
      <c r="L51">
        <v>101</v>
      </c>
      <c r="M51">
        <v>151</v>
      </c>
      <c r="N51">
        <v>301</v>
      </c>
      <c r="O51">
        <v>60</v>
      </c>
      <c r="P51">
        <v>100</v>
      </c>
      <c r="Q51">
        <v>201</v>
      </c>
      <c r="R51">
        <v>251</v>
      </c>
      <c r="S51">
        <v>201</v>
      </c>
      <c r="T51">
        <v>101</v>
      </c>
      <c r="V51">
        <v>670</v>
      </c>
    </row>
    <row r="52" spans="1:22">
      <c r="A52" t="s">
        <v>112</v>
      </c>
      <c r="B52">
        <v>17</v>
      </c>
      <c r="C52">
        <f t="shared" si="0"/>
        <v>9</v>
      </c>
      <c r="D52" t="s">
        <v>185</v>
      </c>
      <c r="E52">
        <v>401</v>
      </c>
      <c r="F52">
        <v>81</v>
      </c>
      <c r="G52">
        <v>201</v>
      </c>
      <c r="H52">
        <v>201</v>
      </c>
      <c r="I52">
        <v>201</v>
      </c>
      <c r="J52">
        <v>116</v>
      </c>
      <c r="K52">
        <v>151</v>
      </c>
      <c r="L52">
        <v>101</v>
      </c>
      <c r="M52">
        <v>126</v>
      </c>
      <c r="N52">
        <v>301</v>
      </c>
      <c r="O52">
        <v>200</v>
      </c>
      <c r="P52">
        <v>150</v>
      </c>
      <c r="Q52">
        <v>301</v>
      </c>
      <c r="R52">
        <v>201</v>
      </c>
      <c r="S52">
        <v>201</v>
      </c>
      <c r="T52">
        <v>67</v>
      </c>
      <c r="U52">
        <v>101</v>
      </c>
      <c r="V52">
        <v>800</v>
      </c>
    </row>
    <row r="53" spans="1:22">
      <c r="A53" t="s">
        <v>95</v>
      </c>
      <c r="B53">
        <v>18</v>
      </c>
      <c r="C53">
        <f t="shared" si="0"/>
        <v>9</v>
      </c>
      <c r="D53" t="s">
        <v>186</v>
      </c>
      <c r="E53">
        <v>501</v>
      </c>
      <c r="F53">
        <v>301</v>
      </c>
      <c r="G53">
        <v>201</v>
      </c>
      <c r="H53">
        <v>151</v>
      </c>
      <c r="I53">
        <v>101</v>
      </c>
      <c r="J53">
        <v>151</v>
      </c>
      <c r="K53">
        <v>151</v>
      </c>
      <c r="L53">
        <v>101</v>
      </c>
      <c r="M53">
        <v>151</v>
      </c>
      <c r="N53">
        <v>126</v>
      </c>
      <c r="O53">
        <v>350</v>
      </c>
      <c r="P53">
        <v>400</v>
      </c>
      <c r="Q53">
        <v>201</v>
      </c>
      <c r="R53">
        <v>151</v>
      </c>
      <c r="S53">
        <v>201</v>
      </c>
      <c r="T53">
        <v>101</v>
      </c>
      <c r="U53">
        <v>151</v>
      </c>
      <c r="V53">
        <v>430</v>
      </c>
    </row>
    <row r="54" spans="1:22">
      <c r="A54" t="s">
        <v>218</v>
      </c>
      <c r="B54">
        <v>19</v>
      </c>
      <c r="C54">
        <f t="shared" si="0"/>
        <v>8</v>
      </c>
      <c r="D54" t="s">
        <v>187</v>
      </c>
      <c r="E54">
        <v>401</v>
      </c>
      <c r="F54">
        <v>301</v>
      </c>
      <c r="G54">
        <v>301</v>
      </c>
      <c r="H54">
        <v>201</v>
      </c>
      <c r="I54">
        <v>201</v>
      </c>
      <c r="J54">
        <v>201</v>
      </c>
      <c r="K54">
        <v>101</v>
      </c>
      <c r="L54">
        <v>101</v>
      </c>
      <c r="M54">
        <v>251</v>
      </c>
      <c r="N54">
        <v>301</v>
      </c>
      <c r="O54">
        <v>350</v>
      </c>
      <c r="P54">
        <v>250</v>
      </c>
      <c r="Q54">
        <v>201</v>
      </c>
      <c r="R54">
        <v>201</v>
      </c>
      <c r="S54">
        <v>301</v>
      </c>
      <c r="T54">
        <v>101</v>
      </c>
      <c r="U54">
        <v>151</v>
      </c>
      <c r="V54">
        <v>640</v>
      </c>
    </row>
    <row r="55" spans="1:22">
      <c r="A55" t="s">
        <v>94</v>
      </c>
      <c r="B55">
        <v>20</v>
      </c>
      <c r="C55">
        <f t="shared" si="0"/>
        <v>9</v>
      </c>
      <c r="D55" t="s">
        <v>188</v>
      </c>
      <c r="E55">
        <v>501</v>
      </c>
      <c r="F55">
        <v>301</v>
      </c>
      <c r="G55">
        <v>251</v>
      </c>
      <c r="H55">
        <v>301</v>
      </c>
      <c r="I55">
        <v>201</v>
      </c>
      <c r="J55">
        <v>201</v>
      </c>
      <c r="K55">
        <v>101</v>
      </c>
      <c r="L55">
        <v>101</v>
      </c>
      <c r="M55">
        <v>201</v>
      </c>
      <c r="N55">
        <v>251</v>
      </c>
      <c r="O55">
        <v>250</v>
      </c>
      <c r="P55">
        <v>300</v>
      </c>
      <c r="Q55">
        <v>201</v>
      </c>
      <c r="R55">
        <v>301</v>
      </c>
      <c r="S55">
        <v>251</v>
      </c>
      <c r="T55">
        <v>101</v>
      </c>
      <c r="U55">
        <v>251</v>
      </c>
      <c r="V55">
        <v>650</v>
      </c>
    </row>
    <row r="56" spans="1:22">
      <c r="A56" t="s">
        <v>219</v>
      </c>
      <c r="B56">
        <v>21</v>
      </c>
      <c r="C56">
        <f t="shared" si="0"/>
        <v>8</v>
      </c>
      <c r="D56" t="s">
        <v>189</v>
      </c>
      <c r="E56">
        <v>501</v>
      </c>
      <c r="F56">
        <v>151</v>
      </c>
      <c r="G56">
        <v>251</v>
      </c>
      <c r="H56">
        <v>251</v>
      </c>
      <c r="I56">
        <v>201</v>
      </c>
      <c r="J56">
        <v>251</v>
      </c>
      <c r="K56">
        <v>201</v>
      </c>
      <c r="L56">
        <v>101</v>
      </c>
      <c r="M56">
        <v>251</v>
      </c>
      <c r="N56">
        <v>251</v>
      </c>
      <c r="O56">
        <v>300</v>
      </c>
      <c r="P56">
        <v>300</v>
      </c>
      <c r="Q56">
        <v>251</v>
      </c>
      <c r="R56">
        <v>251</v>
      </c>
      <c r="S56">
        <v>251</v>
      </c>
      <c r="T56">
        <v>101</v>
      </c>
      <c r="U56">
        <v>201</v>
      </c>
      <c r="V56">
        <v>600</v>
      </c>
    </row>
    <row r="57" spans="1:22">
      <c r="A57" t="s">
        <v>220</v>
      </c>
      <c r="B57">
        <v>22</v>
      </c>
      <c r="C57">
        <f t="shared" si="0"/>
        <v>9</v>
      </c>
      <c r="D57" t="s">
        <v>190</v>
      </c>
      <c r="E57">
        <v>501</v>
      </c>
      <c r="F57">
        <v>301</v>
      </c>
      <c r="G57">
        <v>251</v>
      </c>
      <c r="H57">
        <v>201</v>
      </c>
      <c r="I57">
        <v>251</v>
      </c>
      <c r="J57">
        <v>251</v>
      </c>
      <c r="K57">
        <v>201</v>
      </c>
      <c r="L57">
        <v>101</v>
      </c>
      <c r="M57">
        <v>201</v>
      </c>
      <c r="N57">
        <v>401</v>
      </c>
      <c r="O57">
        <v>300</v>
      </c>
      <c r="P57">
        <v>300</v>
      </c>
      <c r="Q57">
        <v>201</v>
      </c>
      <c r="R57">
        <v>201</v>
      </c>
      <c r="S57">
        <v>251</v>
      </c>
      <c r="T57">
        <v>101</v>
      </c>
      <c r="U57">
        <v>201</v>
      </c>
      <c r="V57">
        <v>1000</v>
      </c>
    </row>
    <row r="58" spans="1:22">
      <c r="A58" t="s">
        <v>93</v>
      </c>
      <c r="B58">
        <v>23</v>
      </c>
      <c r="C58">
        <f t="shared" si="0"/>
        <v>8</v>
      </c>
      <c r="D58" t="s">
        <v>191</v>
      </c>
      <c r="E58">
        <v>601</v>
      </c>
      <c r="F58">
        <v>501</v>
      </c>
      <c r="G58">
        <v>151</v>
      </c>
      <c r="H58">
        <v>301</v>
      </c>
      <c r="I58">
        <v>101</v>
      </c>
      <c r="J58">
        <v>351</v>
      </c>
      <c r="K58">
        <v>201</v>
      </c>
      <c r="L58">
        <v>101</v>
      </c>
      <c r="M58">
        <v>201</v>
      </c>
      <c r="N58">
        <v>151</v>
      </c>
      <c r="O58">
        <v>350</v>
      </c>
      <c r="P58">
        <v>300</v>
      </c>
      <c r="Q58">
        <v>201</v>
      </c>
      <c r="R58">
        <v>301</v>
      </c>
      <c r="S58">
        <v>151</v>
      </c>
      <c r="T58">
        <v>201</v>
      </c>
      <c r="U58">
        <v>201</v>
      </c>
      <c r="V58">
        <v>730</v>
      </c>
    </row>
    <row r="59" spans="1:22">
      <c r="A59" t="s">
        <v>108</v>
      </c>
      <c r="B59">
        <v>24</v>
      </c>
      <c r="C59">
        <f t="shared" si="0"/>
        <v>9</v>
      </c>
      <c r="D59" t="s">
        <v>192</v>
      </c>
      <c r="E59">
        <v>751</v>
      </c>
      <c r="F59">
        <v>501</v>
      </c>
      <c r="G59">
        <v>301</v>
      </c>
      <c r="H59">
        <v>301</v>
      </c>
      <c r="I59">
        <v>501</v>
      </c>
      <c r="J59">
        <v>251</v>
      </c>
      <c r="K59">
        <v>201</v>
      </c>
      <c r="L59">
        <v>101</v>
      </c>
      <c r="M59">
        <v>201</v>
      </c>
      <c r="N59">
        <v>201</v>
      </c>
      <c r="O59">
        <v>400</v>
      </c>
      <c r="P59">
        <v>400</v>
      </c>
      <c r="Q59">
        <v>301</v>
      </c>
      <c r="R59">
        <v>301</v>
      </c>
      <c r="S59">
        <v>301</v>
      </c>
      <c r="T59">
        <v>101</v>
      </c>
      <c r="U59">
        <v>201</v>
      </c>
      <c r="V59">
        <v>700</v>
      </c>
    </row>
    <row r="60" spans="1:22">
      <c r="A60" t="s">
        <v>92</v>
      </c>
      <c r="B60">
        <v>25</v>
      </c>
      <c r="C60">
        <f t="shared" si="0"/>
        <v>8</v>
      </c>
      <c r="D60" t="s">
        <v>193</v>
      </c>
      <c r="E60">
        <v>1001</v>
      </c>
      <c r="F60">
        <v>201</v>
      </c>
      <c r="G60">
        <v>251</v>
      </c>
      <c r="H60">
        <v>401</v>
      </c>
      <c r="I60">
        <v>351</v>
      </c>
      <c r="J60">
        <v>201</v>
      </c>
      <c r="K60">
        <v>101</v>
      </c>
      <c r="L60">
        <v>101</v>
      </c>
      <c r="M60">
        <v>251</v>
      </c>
      <c r="N60">
        <v>501</v>
      </c>
      <c r="O60">
        <v>400</v>
      </c>
      <c r="P60">
        <v>500</v>
      </c>
      <c r="Q60">
        <v>301</v>
      </c>
      <c r="R60">
        <v>401</v>
      </c>
      <c r="S60">
        <v>251</v>
      </c>
      <c r="T60">
        <v>101</v>
      </c>
      <c r="U60">
        <v>201</v>
      </c>
      <c r="V60">
        <v>1000</v>
      </c>
    </row>
    <row r="61" spans="1:22">
      <c r="A61" t="s">
        <v>114</v>
      </c>
      <c r="B61">
        <v>26</v>
      </c>
      <c r="C61">
        <f t="shared" si="0"/>
        <v>7</v>
      </c>
      <c r="D61" t="s">
        <v>194</v>
      </c>
      <c r="E61">
        <v>1001</v>
      </c>
      <c r="F61">
        <v>501</v>
      </c>
      <c r="G61">
        <v>501</v>
      </c>
      <c r="H61">
        <v>251</v>
      </c>
      <c r="I61">
        <v>501</v>
      </c>
      <c r="J61">
        <v>401</v>
      </c>
      <c r="K61">
        <v>201</v>
      </c>
      <c r="L61">
        <v>101</v>
      </c>
      <c r="M61">
        <v>301</v>
      </c>
      <c r="N61">
        <v>301</v>
      </c>
      <c r="O61">
        <v>500</v>
      </c>
      <c r="P61">
        <v>500</v>
      </c>
      <c r="Q61">
        <v>251</v>
      </c>
      <c r="R61">
        <v>251</v>
      </c>
      <c r="S61">
        <v>501</v>
      </c>
      <c r="T61">
        <v>301</v>
      </c>
      <c r="U61">
        <v>501</v>
      </c>
      <c r="V61">
        <v>1000</v>
      </c>
    </row>
  </sheetData>
  <mergeCells count="8">
    <mergeCell ref="Q2:Q3"/>
    <mergeCell ref="B30:D31"/>
    <mergeCell ref="B2:B3"/>
    <mergeCell ref="C2:C3"/>
    <mergeCell ref="G2:G3"/>
    <mergeCell ref="J2:J3"/>
    <mergeCell ref="M2:M3"/>
    <mergeCell ref="O2:O3"/>
  </mergeCells>
  <hyperlinks>
    <hyperlink ref="D4" r:id="rId1" tooltip="Eurovision 2017 Bulgaria: Kristian Kostov - &quot;Beautiful Mess&quot;" display="https://eurovisionworld.com/eurovision/2017/bulgaria" xr:uid="{00000000-0004-0000-0600-000000000000}"/>
    <hyperlink ref="D5" r:id="rId2" tooltip="Eurovision 2017 Portugal: Salvador Sobral - &quot;Amar Pelos Dois&quot;" display="https://eurovisionworld.com/eurovision/2017/portugal" xr:uid="{00000000-0004-0000-0600-000001000000}"/>
    <hyperlink ref="D6" r:id="rId3" tooltip="Eurovision 2017 Italy: Francesco Gabbani - &quot;Occidentali's Karma&quot;" display="https://eurovisionworld.com/eurovision/2017/italy" xr:uid="{00000000-0004-0000-0600-000002000000}"/>
    <hyperlink ref="D7" r:id="rId4" tooltip="Eurovision 2017 Belgium: Blanche - &quot;City Lights&quot;" display="https://eurovisionworld.com/eurovision/2017/belgium" xr:uid="{00000000-0004-0000-0600-000003000000}"/>
    <hyperlink ref="D8" r:id="rId5" tooltip="Eurovision 2017 Romania: Ilinca feat. Alex Florea - &quot;Yodel It!&quot;" display="https://eurovisionworld.com/eurovision/2017/romania" xr:uid="{00000000-0004-0000-0600-000004000000}"/>
    <hyperlink ref="D9" r:id="rId6" tooltip="Eurovision 2017 Sweden: Robin Bengtsson - &quot;I Can't Go On&quot;" display="https://eurovisionworld.com/eurovision/2017/sweden" xr:uid="{00000000-0004-0000-0600-000005000000}"/>
    <hyperlink ref="D10" r:id="rId7" tooltip="Eurovision 2017 Croatia: Jacques Houdek - &quot;My Friend&quot;" display="https://eurovisionworld.com/eurovision/2017/croatia" xr:uid="{00000000-0004-0000-0600-000006000000}"/>
    <hyperlink ref="D11" r:id="rId8" tooltip="Eurovision 2017 United Kingdom: Lucie Jones - &quot;Never Give Up on You&quot;" display="https://eurovisionworld.com/eurovision/2017/united-kingdom" xr:uid="{00000000-0004-0000-0600-000007000000}"/>
    <hyperlink ref="D12" r:id="rId9" tooltip="Eurovision 2017 Moldova: Sunstroke Project - &quot;Hey Mamma&quot;" display="https://eurovisionworld.com/eurovision/2017/moldova" xr:uid="{00000000-0004-0000-0600-000008000000}"/>
    <hyperlink ref="D13" r:id="rId10" tooltip="Eurovision 2017 France: Alma - &quot;Requiem&quot;" display="https://eurovisionworld.com/eurovision/2017/france" xr:uid="{00000000-0004-0000-0600-000009000000}"/>
    <hyperlink ref="D14" r:id="rId11" tooltip="Eurovision 2017 Armenia: Artsvik - &quot;Fly With Me&quot;" display="https://eurovisionworld.com/eurovision/2017/armenia" xr:uid="{00000000-0004-0000-0600-00000A000000}"/>
    <hyperlink ref="D15" r:id="rId12" tooltip="Eurovision 2017 Norway: Jowst - &quot;Grab the Moment&quot;" display="https://eurovisionworld.com/eurovision/2017/norway" xr:uid="{00000000-0004-0000-0600-00000B000000}"/>
    <hyperlink ref="D16" r:id="rId13" tooltip="Eurovision 2017 Netherlands: OG3NE - &quot;Lights And Shadows&quot;" display="https://eurovisionworld.com/eurovision/2017/netherlands" xr:uid="{00000000-0004-0000-0600-00000C000000}"/>
    <hyperlink ref="D17" r:id="rId14" tooltip="Eurovision 2017 Australia: Isaiah Firebrace - &quot;Don't Come Easy&quot;" display="https://eurovisionworld.com/eurovision/2017/australia" xr:uid="{00000000-0004-0000-0600-00000D000000}"/>
    <hyperlink ref="D18" r:id="rId15" tooltip="Eurovision 2017 Azerbaijan: Dihaj - &quot;Skeletons&quot;" display="https://eurovisionworld.com/eurovision/2017/azerbaijan" xr:uid="{00000000-0004-0000-0600-00000E000000}"/>
    <hyperlink ref="D19" r:id="rId16" tooltip="Eurovision 2017 Denmark: Anja - &quot;Where I Am&quot;" display="https://eurovisionworld.com/eurovision/2017/denmark" xr:uid="{00000000-0004-0000-0600-00000F000000}"/>
    <hyperlink ref="D20" r:id="rId17" tooltip="Eurovision 2017 Hungary: Joci Pápai - &quot;Origo&quot;" display="https://eurovisionworld.com/eurovision/2017/hungary" xr:uid="{00000000-0004-0000-0600-000010000000}"/>
    <hyperlink ref="D21" r:id="rId18" tooltip="Eurovision 2017 Germany: Levina - &quot;Perfect Life&quot;" display="https://eurovisionworld.com/eurovision/2017/germany" xr:uid="{00000000-0004-0000-0600-000011000000}"/>
    <hyperlink ref="D22" r:id="rId19" tooltip="Eurovision 2017 Poland: Kasia Moś - &quot;Flashlight&quot;" display="https://eurovisionworld.com/eurovision/2017/poland" xr:uid="{00000000-0004-0000-0600-000012000000}"/>
    <hyperlink ref="D23" r:id="rId20" tooltip="Eurovision 2017 Austria: Nathan Trent - &quot;Running On Air&quot;" display="https://eurovisionworld.com/eurovision/2017/austria" xr:uid="{00000000-0004-0000-0600-000013000000}"/>
    <hyperlink ref="D24" r:id="rId21" tooltip="Eurovision 2017 Greece: Demy - &quot;This is Love&quot;" display="https://eurovisionworld.com/eurovision/2017/greece" xr:uid="{00000000-0004-0000-0600-000014000000}"/>
    <hyperlink ref="D25" r:id="rId22" tooltip="Eurovision 2017 Belarus: Naviband - &quot;Historyja Majho Zyccia&quot;" display="https://eurovisionworld.com/eurovision/2017/belarus" xr:uid="{00000000-0004-0000-0600-000015000000}"/>
    <hyperlink ref="D26" r:id="rId23" tooltip="Eurovision 2017 Cyprus: Hovig - &quot;Gravity&quot;" display="https://eurovisionworld.com/eurovision/2017/cyprus" xr:uid="{00000000-0004-0000-0600-000016000000}"/>
    <hyperlink ref="D27" r:id="rId24" tooltip="Eurovision 2017 Ukraine: O.Torvald - &quot;Time&quot;" display="https://eurovisionworld.com/eurovision/2017/ukraine" xr:uid="{00000000-0004-0000-0600-000017000000}"/>
    <hyperlink ref="D28" r:id="rId25" tooltip="Eurovision 2017 Israel: Imri Ziv - &quot;I Feel Alive&quot;" display="https://eurovisionworld.com/eurovision/2017/israel" xr:uid="{00000000-0004-0000-0600-000018000000}"/>
    <hyperlink ref="D29" r:id="rId26" tooltip="Eurovision 2017 Spain: Manel Navarro - &quot;Do It for Your Lover&quot;" display="https://eurovisionworld.com/eurovision/2017/spain" xr:uid="{00000000-0004-0000-06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</vt:vector>
  </HeadingPairs>
  <TitlesOfParts>
    <vt:vector size="20" baseType="lpstr">
      <vt:lpstr>Sheet1</vt:lpstr>
      <vt:lpstr>DATA OVERVIEW</vt:lpstr>
      <vt:lpstr>Database - complete</vt:lpstr>
      <vt:lpstr>2019 final score</vt:lpstr>
      <vt:lpstr>2019 betting market</vt:lpstr>
      <vt:lpstr>2020 betting market</vt:lpstr>
      <vt:lpstr>Calculations</vt:lpstr>
      <vt:lpstr>2018 betting market</vt:lpstr>
      <vt:lpstr>2017 betting market</vt:lpstr>
      <vt:lpstr>2016 BETTING MARKET</vt:lpstr>
      <vt:lpstr>2015 BETTING MARKET</vt:lpstr>
      <vt:lpstr>2018 final score</vt:lpstr>
      <vt:lpstr>2017 final score</vt:lpstr>
      <vt:lpstr>2016 final score</vt:lpstr>
      <vt:lpstr>2015 final score</vt:lpstr>
      <vt:lpstr>2018 actual vs predicted</vt:lpstr>
      <vt:lpstr>Spreadsheet information</vt:lpstr>
      <vt:lpstr>Chart1 (3)</vt:lpstr>
      <vt:lpstr>Chart1 (2)</vt:lpstr>
      <vt:lpstr>Chart1</vt:lpstr>
    </vt:vector>
  </TitlesOfParts>
  <Company>Frontier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Eirikur Ragnarsson</dc:creator>
  <cp:lastModifiedBy>Eirikur Ragnarsson</cp:lastModifiedBy>
  <cp:lastPrinted>2004-02-17T16:56:33Z</cp:lastPrinted>
  <dcterms:created xsi:type="dcterms:W3CDTF">2003-10-24T13:18:20Z</dcterms:created>
  <dcterms:modified xsi:type="dcterms:W3CDTF">2021-04-23T21:57:16Z</dcterms:modified>
</cp:coreProperties>
</file>