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onlin\IdeaProjects\Annet\einarkl.github.io\Kubing\BLD\resources\"/>
    </mc:Choice>
  </mc:AlternateContent>
  <xr:revisionPtr revIDLastSave="0" documentId="13_ncr:1_{7C57AEFD-680F-41F1-A8CB-0C3A8BCB277F}" xr6:coauthVersionLast="47" xr6:coauthVersionMax="47" xr10:uidLastSave="{00000000-0000-0000-0000-000000000000}"/>
  <bookViews>
    <workbookView xWindow="-108" yWindow="-108" windowWidth="23256" windowHeight="12576" firstSheet="1" activeTab="8" xr2:uid="{00000000-000D-0000-FFFF-FFFF00000000}"/>
  </bookViews>
  <sheets>
    <sheet name="Hello" sheetId="1" r:id="rId1"/>
    <sheet name="Letters" sheetId="2" r:id="rId2"/>
    <sheet name="UF Comms" sheetId="3" r:id="rId3"/>
    <sheet name="UF Inner Comms" sheetId="4" state="hidden" r:id="rId4"/>
    <sheet name="UF_Comms" sheetId="13" r:id="rId5"/>
    <sheet name="UF Types" sheetId="5" r:id="rId6"/>
    <sheet name="UF_Types" sheetId="14" r:id="rId7"/>
    <sheet name="UFR Comms" sheetId="6" r:id="rId8"/>
    <sheet name="UFR_Comms" sheetId="15" r:id="rId9"/>
    <sheet name="UFR Types" sheetId="7" r:id="rId10"/>
    <sheet name="UFR_Types" sheetId="16" r:id="rId11"/>
    <sheet name="Parity" sheetId="8" r:id="rId12"/>
    <sheet name="2-Flips" sheetId="9" r:id="rId13"/>
    <sheet name="2-Twists" sheetId="10" r:id="rId14"/>
    <sheet name="3-Twists" sheetId="11" r:id="rId15"/>
    <sheet name="Copy of UFR Types" sheetId="12" state="hidden"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3" i="5" l="1"/>
  <c r="V23" i="5"/>
  <c r="U23" i="5"/>
  <c r="T23" i="5"/>
  <c r="S23" i="5"/>
  <c r="R23" i="5"/>
  <c r="Q23" i="5"/>
  <c r="P23" i="5"/>
  <c r="O23" i="5"/>
  <c r="N23" i="5"/>
  <c r="M23" i="5"/>
  <c r="L23" i="5"/>
  <c r="K23" i="5"/>
  <c r="J23" i="5"/>
  <c r="I23" i="5"/>
  <c r="H23" i="5"/>
  <c r="G23" i="5"/>
  <c r="F23" i="5"/>
  <c r="E23" i="5"/>
  <c r="D23" i="5"/>
  <c r="C23" i="5"/>
  <c r="B23" i="5"/>
  <c r="A23" i="5"/>
  <c r="W22" i="5"/>
  <c r="V22" i="5"/>
  <c r="U22" i="5"/>
  <c r="T22" i="5"/>
  <c r="S22" i="5"/>
  <c r="R22" i="5"/>
  <c r="Q22" i="5"/>
  <c r="P22" i="5"/>
  <c r="O22" i="5"/>
  <c r="N22" i="5"/>
  <c r="M22" i="5"/>
  <c r="L22" i="5"/>
  <c r="K22" i="5"/>
  <c r="J22" i="5"/>
  <c r="I22" i="5"/>
  <c r="H22" i="5"/>
  <c r="G22" i="5"/>
  <c r="F22" i="5"/>
  <c r="E22" i="5"/>
  <c r="D22" i="5"/>
  <c r="C22" i="5"/>
  <c r="B22" i="5"/>
  <c r="A22" i="5"/>
  <c r="W21" i="5"/>
  <c r="V21" i="5"/>
  <c r="U21" i="5"/>
  <c r="T21" i="5"/>
  <c r="S21" i="5"/>
  <c r="R21" i="5"/>
  <c r="Q21" i="5"/>
  <c r="P21" i="5"/>
  <c r="O21" i="5"/>
  <c r="N21" i="5"/>
  <c r="M21" i="5"/>
  <c r="L21" i="5"/>
  <c r="K21" i="5"/>
  <c r="J21" i="5"/>
  <c r="I21" i="5"/>
  <c r="H21" i="5"/>
  <c r="G21" i="5"/>
  <c r="F21" i="5"/>
  <c r="E21" i="5"/>
  <c r="D21" i="5"/>
  <c r="C21" i="5"/>
  <c r="B21" i="5"/>
  <c r="A21" i="5"/>
  <c r="W20" i="5"/>
  <c r="V20" i="5"/>
  <c r="U20" i="5"/>
  <c r="T20" i="5"/>
  <c r="S20" i="5"/>
  <c r="R20" i="5"/>
  <c r="Q20" i="5"/>
  <c r="P20" i="5"/>
  <c r="O20" i="5"/>
  <c r="N20" i="5"/>
  <c r="M20" i="5"/>
  <c r="L20" i="5"/>
  <c r="K20" i="5"/>
  <c r="J20" i="5"/>
  <c r="I20" i="5"/>
  <c r="H20" i="5"/>
  <c r="G20" i="5"/>
  <c r="F20" i="5"/>
  <c r="E20" i="5"/>
  <c r="D20" i="5"/>
  <c r="C20" i="5"/>
  <c r="B20" i="5"/>
  <c r="A20" i="5"/>
  <c r="W19" i="5"/>
  <c r="V19" i="5"/>
  <c r="U19" i="5"/>
  <c r="T19" i="5"/>
  <c r="S19" i="5"/>
  <c r="R19" i="5"/>
  <c r="Q19" i="5"/>
  <c r="P19" i="5"/>
  <c r="O19" i="5"/>
  <c r="N19" i="5"/>
  <c r="M19" i="5"/>
  <c r="L19" i="5"/>
  <c r="K19" i="5"/>
  <c r="J19" i="5"/>
  <c r="I19" i="5"/>
  <c r="H19" i="5"/>
  <c r="G19" i="5"/>
  <c r="F19" i="5"/>
  <c r="E19" i="5"/>
  <c r="D19" i="5"/>
  <c r="C19" i="5"/>
  <c r="B19" i="5"/>
  <c r="A19" i="5"/>
  <c r="W18" i="5"/>
  <c r="V18" i="5"/>
  <c r="U18" i="5"/>
  <c r="T18" i="5"/>
  <c r="S18" i="5"/>
  <c r="R18" i="5"/>
  <c r="Q18" i="5"/>
  <c r="P18" i="5"/>
  <c r="O18" i="5"/>
  <c r="N18" i="5"/>
  <c r="M18" i="5"/>
  <c r="L18" i="5"/>
  <c r="K18" i="5"/>
  <c r="J18" i="5"/>
  <c r="I18" i="5"/>
  <c r="H18" i="5"/>
  <c r="G18" i="5"/>
  <c r="F18" i="5"/>
  <c r="E18" i="5"/>
  <c r="D18" i="5"/>
  <c r="C18" i="5"/>
  <c r="B18" i="5"/>
  <c r="A18" i="5"/>
  <c r="W17" i="5"/>
  <c r="V17" i="5"/>
  <c r="U17" i="5"/>
  <c r="T17" i="5"/>
  <c r="S17" i="5"/>
  <c r="R17" i="5"/>
  <c r="Q17" i="5"/>
  <c r="P17" i="5"/>
  <c r="O17" i="5"/>
  <c r="N17" i="5"/>
  <c r="M17" i="5"/>
  <c r="L17" i="5"/>
  <c r="K17" i="5"/>
  <c r="J17" i="5"/>
  <c r="I17" i="5"/>
  <c r="H17" i="5"/>
  <c r="G17" i="5"/>
  <c r="F17" i="5"/>
  <c r="E17" i="5"/>
  <c r="D17" i="5"/>
  <c r="C17" i="5"/>
  <c r="B17" i="5"/>
  <c r="A17" i="5"/>
  <c r="W16" i="5"/>
  <c r="V16" i="5"/>
  <c r="U16" i="5"/>
  <c r="T16" i="5"/>
  <c r="S16" i="5"/>
  <c r="R16" i="5"/>
  <c r="Q16" i="5"/>
  <c r="P16" i="5"/>
  <c r="O16" i="5"/>
  <c r="N16" i="5"/>
  <c r="M16" i="5"/>
  <c r="L16" i="5"/>
  <c r="K16" i="5"/>
  <c r="J16" i="5"/>
  <c r="I16" i="5"/>
  <c r="H16" i="5"/>
  <c r="G16" i="5"/>
  <c r="F16" i="5"/>
  <c r="E16" i="5"/>
  <c r="D16" i="5"/>
  <c r="C16" i="5"/>
  <c r="B16" i="5"/>
  <c r="A16" i="5"/>
  <c r="W15" i="5"/>
  <c r="V15" i="5"/>
  <c r="U15" i="5"/>
  <c r="T15" i="5"/>
  <c r="S15" i="5"/>
  <c r="R15" i="5"/>
  <c r="Q15" i="5"/>
  <c r="P15" i="5"/>
  <c r="O15" i="5"/>
  <c r="N15" i="5"/>
  <c r="M15" i="5"/>
  <c r="L15" i="5"/>
  <c r="K15" i="5"/>
  <c r="J15" i="5"/>
  <c r="I15" i="5"/>
  <c r="H15" i="5"/>
  <c r="G15" i="5"/>
  <c r="F15" i="5"/>
  <c r="E15" i="5"/>
  <c r="D15" i="5"/>
  <c r="C15" i="5"/>
  <c r="B15" i="5"/>
  <c r="A15" i="5"/>
  <c r="W14" i="5"/>
  <c r="V14" i="5"/>
  <c r="U14" i="5"/>
  <c r="T14" i="5"/>
  <c r="S14" i="5"/>
  <c r="R14" i="5"/>
  <c r="Q14" i="5"/>
  <c r="P14" i="5"/>
  <c r="O14" i="5"/>
  <c r="N14" i="5"/>
  <c r="M14" i="5"/>
  <c r="L14" i="5"/>
  <c r="K14" i="5"/>
  <c r="J14" i="5"/>
  <c r="I14" i="5"/>
  <c r="H14" i="5"/>
  <c r="G14" i="5"/>
  <c r="F14" i="5"/>
  <c r="E14" i="5"/>
  <c r="D14" i="5"/>
  <c r="C14" i="5"/>
  <c r="B14" i="5"/>
  <c r="A14" i="5"/>
  <c r="W13" i="5"/>
  <c r="V13" i="5"/>
  <c r="U13" i="5"/>
  <c r="T13" i="5"/>
  <c r="S13" i="5"/>
  <c r="R13" i="5"/>
  <c r="Q13" i="5"/>
  <c r="P13" i="5"/>
  <c r="O13" i="5"/>
  <c r="N13" i="5"/>
  <c r="M13" i="5"/>
  <c r="L13" i="5"/>
  <c r="K13" i="5"/>
  <c r="J13" i="5"/>
  <c r="I13" i="5"/>
  <c r="H13" i="5"/>
  <c r="G13" i="5"/>
  <c r="F13" i="5"/>
  <c r="E13" i="5"/>
  <c r="D13" i="5"/>
  <c r="C13" i="5"/>
  <c r="B13" i="5"/>
  <c r="A13" i="5"/>
  <c r="W12" i="5"/>
  <c r="V12" i="5"/>
  <c r="U12" i="5"/>
  <c r="T12" i="5"/>
  <c r="S12" i="5"/>
  <c r="R12" i="5"/>
  <c r="Q12" i="5"/>
  <c r="P12" i="5"/>
  <c r="O12" i="5"/>
  <c r="N12" i="5"/>
  <c r="M12" i="5"/>
  <c r="L12" i="5"/>
  <c r="K12" i="5"/>
  <c r="J12" i="5"/>
  <c r="I12" i="5"/>
  <c r="H12" i="5"/>
  <c r="G12" i="5"/>
  <c r="F12" i="5"/>
  <c r="E12" i="5"/>
  <c r="D12" i="5"/>
  <c r="C12" i="5"/>
  <c r="B12" i="5"/>
  <c r="A12" i="5"/>
  <c r="W11" i="5"/>
  <c r="V11" i="5"/>
  <c r="U11" i="5"/>
  <c r="T11" i="5"/>
  <c r="S11" i="5"/>
  <c r="R11" i="5"/>
  <c r="Q11" i="5"/>
  <c r="P11" i="5"/>
  <c r="O11" i="5"/>
  <c r="N11" i="5"/>
  <c r="M11" i="5"/>
  <c r="L11" i="5"/>
  <c r="K11" i="5"/>
  <c r="J11" i="5"/>
  <c r="I11" i="5"/>
  <c r="H11" i="5"/>
  <c r="G11" i="5"/>
  <c r="F11" i="5"/>
  <c r="E11" i="5"/>
  <c r="D11" i="5"/>
  <c r="C11" i="5"/>
  <c r="B11" i="5"/>
  <c r="A11" i="5"/>
  <c r="W10" i="5"/>
  <c r="V10" i="5"/>
  <c r="U10" i="5"/>
  <c r="T10" i="5"/>
  <c r="S10" i="5"/>
  <c r="R10" i="5"/>
  <c r="Q10" i="5"/>
  <c r="P10" i="5"/>
  <c r="O10" i="5"/>
  <c r="N10" i="5"/>
  <c r="M10" i="5"/>
  <c r="L10" i="5"/>
  <c r="K10" i="5"/>
  <c r="J10" i="5"/>
  <c r="I10" i="5"/>
  <c r="H10" i="5"/>
  <c r="G10" i="5"/>
  <c r="F10" i="5"/>
  <c r="E10" i="5"/>
  <c r="D10" i="5"/>
  <c r="C10" i="5"/>
  <c r="B10" i="5"/>
  <c r="A10" i="5"/>
  <c r="W9" i="5"/>
  <c r="V9" i="5"/>
  <c r="U9" i="5"/>
  <c r="T9" i="5"/>
  <c r="S9" i="5"/>
  <c r="R9" i="5"/>
  <c r="Q9" i="5"/>
  <c r="P9" i="5"/>
  <c r="O9" i="5"/>
  <c r="N9" i="5"/>
  <c r="M9" i="5"/>
  <c r="L9" i="5"/>
  <c r="K9" i="5"/>
  <c r="J9" i="5"/>
  <c r="I9" i="5"/>
  <c r="H9" i="5"/>
  <c r="G9" i="5"/>
  <c r="F9" i="5"/>
  <c r="E9" i="5"/>
  <c r="D9" i="5"/>
  <c r="C9" i="5"/>
  <c r="B9" i="5"/>
  <c r="A9" i="5"/>
  <c r="W8" i="5"/>
  <c r="V8" i="5"/>
  <c r="U8" i="5"/>
  <c r="T8" i="5"/>
  <c r="S8" i="5"/>
  <c r="R8" i="5"/>
  <c r="Q8" i="5"/>
  <c r="P8" i="5"/>
  <c r="O8" i="5"/>
  <c r="N8" i="5"/>
  <c r="M8" i="5"/>
  <c r="L8" i="5"/>
  <c r="K8" i="5"/>
  <c r="J8" i="5"/>
  <c r="I8" i="5"/>
  <c r="H8" i="5"/>
  <c r="G8" i="5"/>
  <c r="F8" i="5"/>
  <c r="E8" i="5"/>
  <c r="D8" i="5"/>
  <c r="C8" i="5"/>
  <c r="B8" i="5"/>
  <c r="A8" i="5"/>
  <c r="W7" i="5"/>
  <c r="V7" i="5"/>
  <c r="U7" i="5"/>
  <c r="T7" i="5"/>
  <c r="S7" i="5"/>
  <c r="R7" i="5"/>
  <c r="Q7" i="5"/>
  <c r="P7" i="5"/>
  <c r="O7" i="5"/>
  <c r="N7" i="5"/>
  <c r="M7" i="5"/>
  <c r="L7" i="5"/>
  <c r="K7" i="5"/>
  <c r="J7" i="5"/>
  <c r="I7" i="5"/>
  <c r="H7" i="5"/>
  <c r="G7" i="5"/>
  <c r="F7" i="5"/>
  <c r="E7" i="5"/>
  <c r="D7" i="5"/>
  <c r="C7" i="5"/>
  <c r="B7" i="5"/>
  <c r="A7" i="5"/>
  <c r="W6" i="5"/>
  <c r="V6" i="5"/>
  <c r="U6" i="5"/>
  <c r="T6" i="5"/>
  <c r="S6" i="5"/>
  <c r="R6" i="5"/>
  <c r="Q6" i="5"/>
  <c r="P6" i="5"/>
  <c r="O6" i="5"/>
  <c r="N6" i="5"/>
  <c r="M6" i="5"/>
  <c r="L6" i="5"/>
  <c r="K6" i="5"/>
  <c r="J6" i="5"/>
  <c r="I6" i="5"/>
  <c r="H6" i="5"/>
  <c r="G6" i="5"/>
  <c r="F6" i="5"/>
  <c r="E6" i="5"/>
  <c r="D6" i="5"/>
  <c r="C6" i="5"/>
  <c r="B6" i="5"/>
  <c r="A6" i="5"/>
  <c r="W5" i="5"/>
  <c r="V5" i="5"/>
  <c r="U5" i="5"/>
  <c r="T5" i="5"/>
  <c r="S5" i="5"/>
  <c r="R5" i="5"/>
  <c r="Q5" i="5"/>
  <c r="P5" i="5"/>
  <c r="O5" i="5"/>
  <c r="N5" i="5"/>
  <c r="M5" i="5"/>
  <c r="L5" i="5"/>
  <c r="K5" i="5"/>
  <c r="J5" i="5"/>
  <c r="I5" i="5"/>
  <c r="H5" i="5"/>
  <c r="G5" i="5"/>
  <c r="F5" i="5"/>
  <c r="E5" i="5"/>
  <c r="D5" i="5"/>
  <c r="C5" i="5"/>
  <c r="B5" i="5"/>
  <c r="A5" i="5"/>
  <c r="W4" i="5"/>
  <c r="V4" i="5"/>
  <c r="U4" i="5"/>
  <c r="T4" i="5"/>
  <c r="S4" i="5"/>
  <c r="R4" i="5"/>
  <c r="Q4" i="5"/>
  <c r="P4" i="5"/>
  <c r="O4" i="5"/>
  <c r="N4" i="5"/>
  <c r="M4" i="5"/>
  <c r="L4" i="5"/>
  <c r="K4" i="5"/>
  <c r="J4" i="5"/>
  <c r="I4" i="5"/>
  <c r="H4" i="5"/>
  <c r="G4" i="5"/>
  <c r="F4" i="5"/>
  <c r="E4" i="5"/>
  <c r="D4" i="5"/>
  <c r="C4" i="5"/>
  <c r="B4" i="5"/>
  <c r="A4" i="5"/>
  <c r="W3" i="5"/>
  <c r="V3" i="5"/>
  <c r="U3" i="5"/>
  <c r="T3" i="5"/>
  <c r="S3" i="5"/>
  <c r="R3" i="5"/>
  <c r="Q3" i="5"/>
  <c r="P3" i="5"/>
  <c r="O3" i="5"/>
  <c r="N3" i="5"/>
  <c r="M3" i="5"/>
  <c r="L3" i="5"/>
  <c r="K3" i="5"/>
  <c r="J3" i="5"/>
  <c r="I3" i="5"/>
  <c r="H3" i="5"/>
  <c r="G3" i="5"/>
  <c r="F3" i="5"/>
  <c r="E3" i="5"/>
  <c r="D3" i="5"/>
  <c r="C3" i="5"/>
  <c r="B3" i="5"/>
  <c r="A3" i="5"/>
  <c r="W2" i="5"/>
  <c r="V2" i="5"/>
  <c r="U2" i="5"/>
  <c r="T2" i="5"/>
  <c r="S2" i="5"/>
  <c r="R2" i="5"/>
  <c r="Q2" i="5"/>
  <c r="P2" i="5"/>
  <c r="O2" i="5"/>
  <c r="N2" i="5"/>
  <c r="M2" i="5"/>
  <c r="L2" i="5"/>
  <c r="K2" i="5"/>
  <c r="J2" i="5"/>
  <c r="I2" i="5"/>
  <c r="H2" i="5"/>
  <c r="G2" i="5"/>
  <c r="F2" i="5"/>
  <c r="E2" i="5"/>
  <c r="D2" i="5"/>
  <c r="C2" i="5"/>
  <c r="B2" i="5"/>
  <c r="A2" i="5"/>
  <c r="W1" i="5"/>
  <c r="V1" i="5"/>
  <c r="U1" i="5"/>
  <c r="T1" i="5"/>
  <c r="S1" i="5"/>
  <c r="R1" i="5"/>
  <c r="Q1" i="5"/>
  <c r="P1" i="5"/>
  <c r="O1" i="5"/>
  <c r="N1" i="5"/>
  <c r="M1" i="5"/>
  <c r="L1" i="5"/>
  <c r="K1" i="5"/>
  <c r="J1" i="5"/>
  <c r="I1" i="5"/>
  <c r="H1" i="5"/>
  <c r="G1" i="5"/>
  <c r="F1" i="5"/>
  <c r="E1" i="5"/>
  <c r="D1" i="5"/>
  <c r="C1" i="5"/>
  <c r="B1" i="5"/>
  <c r="A1" i="5"/>
  <c r="W23" i="4"/>
  <c r="V23" i="4"/>
  <c r="U23" i="4"/>
  <c r="T23" i="4"/>
  <c r="S23" i="4"/>
  <c r="R23" i="4"/>
  <c r="Q23" i="4"/>
  <c r="P23" i="4"/>
  <c r="O23" i="4"/>
  <c r="N23" i="4"/>
  <c r="M23" i="4"/>
  <c r="L23" i="4"/>
  <c r="K23" i="4"/>
  <c r="J23" i="4"/>
  <c r="I23" i="4"/>
  <c r="H23" i="4"/>
  <c r="G23" i="4"/>
  <c r="F23" i="4"/>
  <c r="E23" i="4"/>
  <c r="D23" i="4"/>
  <c r="C23" i="4"/>
  <c r="B23" i="4"/>
  <c r="A23" i="4"/>
  <c r="W22" i="4"/>
  <c r="V22" i="4"/>
  <c r="U22" i="4"/>
  <c r="T22" i="4"/>
  <c r="S22" i="4"/>
  <c r="R22" i="4"/>
  <c r="Q22" i="4"/>
  <c r="P22" i="4"/>
  <c r="O22" i="4"/>
  <c r="N22" i="4"/>
  <c r="M22" i="4"/>
  <c r="L22" i="4"/>
  <c r="K22" i="4"/>
  <c r="J22" i="4"/>
  <c r="I22" i="4"/>
  <c r="H22" i="4"/>
  <c r="G22" i="4"/>
  <c r="F22" i="4"/>
  <c r="E22" i="4"/>
  <c r="D22" i="4"/>
  <c r="C22" i="4"/>
  <c r="B22" i="4"/>
  <c r="A22" i="4"/>
  <c r="W21" i="4"/>
  <c r="V21" i="4"/>
  <c r="U21" i="4"/>
  <c r="T21" i="4"/>
  <c r="S21" i="4"/>
  <c r="R21" i="4"/>
  <c r="Q21" i="4"/>
  <c r="P21" i="4"/>
  <c r="O21" i="4"/>
  <c r="N21" i="4"/>
  <c r="M21" i="4"/>
  <c r="L21" i="4"/>
  <c r="K21" i="4"/>
  <c r="J21" i="4"/>
  <c r="I21" i="4"/>
  <c r="H21" i="4"/>
  <c r="G21" i="4"/>
  <c r="F21" i="4"/>
  <c r="E21" i="4"/>
  <c r="D21" i="4"/>
  <c r="C21" i="4"/>
  <c r="B21" i="4"/>
  <c r="A21" i="4"/>
  <c r="W20" i="4"/>
  <c r="V20" i="4"/>
  <c r="U20" i="4"/>
  <c r="T20" i="4"/>
  <c r="S20" i="4"/>
  <c r="R20" i="4"/>
  <c r="Q20" i="4"/>
  <c r="P20" i="4"/>
  <c r="O20" i="4"/>
  <c r="N20" i="4"/>
  <c r="M20" i="4"/>
  <c r="L20" i="4"/>
  <c r="K20" i="4"/>
  <c r="J20" i="4"/>
  <c r="I20" i="4"/>
  <c r="H20" i="4"/>
  <c r="G20" i="4"/>
  <c r="F20" i="4"/>
  <c r="E20" i="4"/>
  <c r="D20" i="4"/>
  <c r="C20" i="4"/>
  <c r="B20" i="4"/>
  <c r="A20" i="4"/>
  <c r="W19" i="4"/>
  <c r="V19" i="4"/>
  <c r="U19" i="4"/>
  <c r="T19" i="4"/>
  <c r="S19" i="4"/>
  <c r="R19" i="4"/>
  <c r="Q19" i="4"/>
  <c r="P19" i="4"/>
  <c r="O19" i="4"/>
  <c r="N19" i="4"/>
  <c r="M19" i="4"/>
  <c r="L19" i="4"/>
  <c r="K19" i="4"/>
  <c r="J19" i="4"/>
  <c r="I19" i="4"/>
  <c r="H19" i="4"/>
  <c r="G19" i="4"/>
  <c r="F19" i="4"/>
  <c r="E19" i="4"/>
  <c r="D19" i="4"/>
  <c r="C19" i="4"/>
  <c r="B19" i="4"/>
  <c r="A19" i="4"/>
  <c r="W18" i="4"/>
  <c r="V18" i="4"/>
  <c r="U18" i="4"/>
  <c r="T18" i="4"/>
  <c r="S18" i="4"/>
  <c r="R18" i="4"/>
  <c r="Q18" i="4"/>
  <c r="P18" i="4"/>
  <c r="O18" i="4"/>
  <c r="N18" i="4"/>
  <c r="M18" i="4"/>
  <c r="L18" i="4"/>
  <c r="K18" i="4"/>
  <c r="J18" i="4"/>
  <c r="I18" i="4"/>
  <c r="H18" i="4"/>
  <c r="G18" i="4"/>
  <c r="F18" i="4"/>
  <c r="E18" i="4"/>
  <c r="D18" i="4"/>
  <c r="C18" i="4"/>
  <c r="B18" i="4"/>
  <c r="A18" i="4"/>
  <c r="W17" i="4"/>
  <c r="V17" i="4"/>
  <c r="U17" i="4"/>
  <c r="T17" i="4"/>
  <c r="S17" i="4"/>
  <c r="R17" i="4"/>
  <c r="Q17" i="4"/>
  <c r="P17" i="4"/>
  <c r="O17" i="4"/>
  <c r="N17" i="4"/>
  <c r="M17" i="4"/>
  <c r="L17" i="4"/>
  <c r="K17" i="4"/>
  <c r="J17" i="4"/>
  <c r="I17" i="4"/>
  <c r="H17" i="4"/>
  <c r="G17" i="4"/>
  <c r="F17" i="4"/>
  <c r="E17" i="4"/>
  <c r="D17" i="4"/>
  <c r="C17" i="4"/>
  <c r="B17" i="4"/>
  <c r="A17" i="4"/>
  <c r="W16" i="4"/>
  <c r="V16" i="4"/>
  <c r="U16" i="4"/>
  <c r="T16" i="4"/>
  <c r="S16" i="4"/>
  <c r="R16" i="4"/>
  <c r="Q16" i="4"/>
  <c r="P16" i="4"/>
  <c r="O16" i="4"/>
  <c r="N16" i="4"/>
  <c r="M16" i="4"/>
  <c r="L16" i="4"/>
  <c r="K16" i="4"/>
  <c r="J16" i="4"/>
  <c r="I16" i="4"/>
  <c r="H16" i="4"/>
  <c r="G16" i="4"/>
  <c r="F16" i="4"/>
  <c r="E16" i="4"/>
  <c r="D16" i="4"/>
  <c r="C16" i="4"/>
  <c r="B16" i="4"/>
  <c r="A16" i="4"/>
  <c r="W15" i="4"/>
  <c r="V15" i="4"/>
  <c r="U15" i="4"/>
  <c r="T15" i="4"/>
  <c r="S15" i="4"/>
  <c r="R15" i="4"/>
  <c r="Q15" i="4"/>
  <c r="P15" i="4"/>
  <c r="O15" i="4"/>
  <c r="N15" i="4"/>
  <c r="M15" i="4"/>
  <c r="L15" i="4"/>
  <c r="K15" i="4"/>
  <c r="J15" i="4"/>
  <c r="I15" i="4"/>
  <c r="H15" i="4"/>
  <c r="G15" i="4"/>
  <c r="F15" i="4"/>
  <c r="E15" i="4"/>
  <c r="D15" i="4"/>
  <c r="C15" i="4"/>
  <c r="B15" i="4"/>
  <c r="A15" i="4"/>
  <c r="W14" i="4"/>
  <c r="V14" i="4"/>
  <c r="U14" i="4"/>
  <c r="T14" i="4"/>
  <c r="S14" i="4"/>
  <c r="R14" i="4"/>
  <c r="Q14" i="4"/>
  <c r="P14" i="4"/>
  <c r="O14" i="4"/>
  <c r="N14" i="4"/>
  <c r="M14" i="4"/>
  <c r="L14" i="4"/>
  <c r="K14" i="4"/>
  <c r="J14" i="4"/>
  <c r="I14" i="4"/>
  <c r="H14" i="4"/>
  <c r="G14" i="4"/>
  <c r="F14" i="4"/>
  <c r="E14" i="4"/>
  <c r="D14" i="4"/>
  <c r="C14" i="4"/>
  <c r="B14" i="4"/>
  <c r="A14" i="4"/>
  <c r="W13" i="4"/>
  <c r="V13" i="4"/>
  <c r="U13" i="4"/>
  <c r="T13" i="4"/>
  <c r="S13" i="4"/>
  <c r="R13" i="4"/>
  <c r="Q13" i="4"/>
  <c r="P13" i="4"/>
  <c r="O13" i="4"/>
  <c r="N13" i="4"/>
  <c r="M13" i="4"/>
  <c r="L13" i="4"/>
  <c r="K13" i="4"/>
  <c r="J13" i="4"/>
  <c r="I13" i="4"/>
  <c r="H13" i="4"/>
  <c r="G13" i="4"/>
  <c r="F13" i="4"/>
  <c r="E13" i="4"/>
  <c r="D13" i="4"/>
  <c r="C13" i="4"/>
  <c r="B13" i="4"/>
  <c r="A13" i="4"/>
  <c r="W12" i="4"/>
  <c r="V12" i="4"/>
  <c r="U12" i="4"/>
  <c r="T12" i="4"/>
  <c r="S12" i="4"/>
  <c r="R12" i="4"/>
  <c r="Q12" i="4"/>
  <c r="P12" i="4"/>
  <c r="O12" i="4"/>
  <c r="N12" i="4"/>
  <c r="M12" i="4"/>
  <c r="L12" i="4"/>
  <c r="K12" i="4"/>
  <c r="J12" i="4"/>
  <c r="I12" i="4"/>
  <c r="H12" i="4"/>
  <c r="G12" i="4"/>
  <c r="F12" i="4"/>
  <c r="E12" i="4"/>
  <c r="D12" i="4"/>
  <c r="C12" i="4"/>
  <c r="B12" i="4"/>
  <c r="A12" i="4"/>
  <c r="W11" i="4"/>
  <c r="V11" i="4"/>
  <c r="U11" i="4"/>
  <c r="T11" i="4"/>
  <c r="S11" i="4"/>
  <c r="R11" i="4"/>
  <c r="Q11" i="4"/>
  <c r="P11" i="4"/>
  <c r="O11" i="4"/>
  <c r="N11" i="4"/>
  <c r="M11" i="4"/>
  <c r="L11" i="4"/>
  <c r="K11" i="4"/>
  <c r="J11" i="4"/>
  <c r="I11" i="4"/>
  <c r="H11" i="4"/>
  <c r="G11" i="4"/>
  <c r="F11" i="4"/>
  <c r="E11" i="4"/>
  <c r="D11" i="4"/>
  <c r="C11" i="4"/>
  <c r="B11" i="4"/>
  <c r="A11" i="4"/>
  <c r="W10" i="4"/>
  <c r="V10" i="4"/>
  <c r="U10" i="4"/>
  <c r="T10" i="4"/>
  <c r="S10" i="4"/>
  <c r="R10" i="4"/>
  <c r="Q10" i="4"/>
  <c r="P10" i="4"/>
  <c r="O10" i="4"/>
  <c r="N10" i="4"/>
  <c r="M10" i="4"/>
  <c r="L10" i="4"/>
  <c r="K10" i="4"/>
  <c r="J10" i="4"/>
  <c r="I10" i="4"/>
  <c r="H10" i="4"/>
  <c r="G10" i="4"/>
  <c r="F10" i="4"/>
  <c r="E10" i="4"/>
  <c r="D10" i="4"/>
  <c r="C10" i="4"/>
  <c r="B10" i="4"/>
  <c r="A10" i="4"/>
  <c r="W9" i="4"/>
  <c r="V9" i="4"/>
  <c r="U9" i="4"/>
  <c r="T9" i="4"/>
  <c r="S9" i="4"/>
  <c r="R9" i="4"/>
  <c r="Q9" i="4"/>
  <c r="P9" i="4"/>
  <c r="O9" i="4"/>
  <c r="N9" i="4"/>
  <c r="M9" i="4"/>
  <c r="L9" i="4"/>
  <c r="K9" i="4"/>
  <c r="J9" i="4"/>
  <c r="I9" i="4"/>
  <c r="H9" i="4"/>
  <c r="G9" i="4"/>
  <c r="F9" i="4"/>
  <c r="E9" i="4"/>
  <c r="D9" i="4"/>
  <c r="C9" i="4"/>
  <c r="B9" i="4"/>
  <c r="A9" i="4"/>
  <c r="W8" i="4"/>
  <c r="V8" i="4"/>
  <c r="U8" i="4"/>
  <c r="T8" i="4"/>
  <c r="S8" i="4"/>
  <c r="R8" i="4"/>
  <c r="Q8" i="4"/>
  <c r="P8" i="4"/>
  <c r="O8" i="4"/>
  <c r="N8" i="4"/>
  <c r="M8" i="4"/>
  <c r="L8" i="4"/>
  <c r="K8" i="4"/>
  <c r="J8" i="4"/>
  <c r="I8" i="4"/>
  <c r="H8" i="4"/>
  <c r="G8" i="4"/>
  <c r="F8" i="4"/>
  <c r="E8" i="4"/>
  <c r="D8" i="4"/>
  <c r="C8" i="4"/>
  <c r="B8" i="4"/>
  <c r="A8" i="4"/>
  <c r="W7" i="4"/>
  <c r="V7" i="4"/>
  <c r="U7" i="4"/>
  <c r="T7" i="4"/>
  <c r="S7" i="4"/>
  <c r="R7" i="4"/>
  <c r="Q7" i="4"/>
  <c r="P7" i="4"/>
  <c r="O7" i="4"/>
  <c r="N7" i="4"/>
  <c r="M7" i="4"/>
  <c r="L7" i="4"/>
  <c r="K7" i="4"/>
  <c r="J7" i="4"/>
  <c r="I7" i="4"/>
  <c r="H7" i="4"/>
  <c r="G7" i="4"/>
  <c r="F7" i="4"/>
  <c r="E7" i="4"/>
  <c r="D7" i="4"/>
  <c r="C7" i="4"/>
  <c r="B7" i="4"/>
  <c r="A7" i="4"/>
  <c r="W6" i="4"/>
  <c r="V6" i="4"/>
  <c r="U6" i="4"/>
  <c r="T6" i="4"/>
  <c r="S6" i="4"/>
  <c r="R6" i="4"/>
  <c r="Q6" i="4"/>
  <c r="P6" i="4"/>
  <c r="O6" i="4"/>
  <c r="N6" i="4"/>
  <c r="M6" i="4"/>
  <c r="L6" i="4"/>
  <c r="K6" i="4"/>
  <c r="J6" i="4"/>
  <c r="I6" i="4"/>
  <c r="H6" i="4"/>
  <c r="G6" i="4"/>
  <c r="F6" i="4"/>
  <c r="E6" i="4"/>
  <c r="D6" i="4"/>
  <c r="C6" i="4"/>
  <c r="B6" i="4"/>
  <c r="A6" i="4"/>
  <c r="W5" i="4"/>
  <c r="V5" i="4"/>
  <c r="U5" i="4"/>
  <c r="T5" i="4"/>
  <c r="S5" i="4"/>
  <c r="R5" i="4"/>
  <c r="Q5" i="4"/>
  <c r="P5" i="4"/>
  <c r="O5" i="4"/>
  <c r="N5" i="4"/>
  <c r="M5" i="4"/>
  <c r="L5" i="4"/>
  <c r="K5" i="4"/>
  <c r="J5" i="4"/>
  <c r="I5" i="4"/>
  <c r="H5" i="4"/>
  <c r="G5" i="4"/>
  <c r="F5" i="4"/>
  <c r="E5" i="4"/>
  <c r="D5" i="4"/>
  <c r="C5" i="4"/>
  <c r="B5" i="4"/>
  <c r="A5" i="4"/>
  <c r="W4" i="4"/>
  <c r="V4" i="4"/>
  <c r="U4" i="4"/>
  <c r="T4" i="4"/>
  <c r="S4" i="4"/>
  <c r="R4" i="4"/>
  <c r="Q4" i="4"/>
  <c r="P4" i="4"/>
  <c r="O4" i="4"/>
  <c r="N4" i="4"/>
  <c r="M4" i="4"/>
  <c r="L4" i="4"/>
  <c r="K4" i="4"/>
  <c r="J4" i="4"/>
  <c r="I4" i="4"/>
  <c r="H4" i="4"/>
  <c r="G4" i="4"/>
  <c r="F4" i="4"/>
  <c r="E4" i="4"/>
  <c r="D4" i="4"/>
  <c r="C4" i="4"/>
  <c r="B4" i="4"/>
  <c r="A4" i="4"/>
  <c r="W3" i="4"/>
  <c r="V3" i="4"/>
  <c r="U3" i="4"/>
  <c r="T3" i="4"/>
  <c r="S3" i="4"/>
  <c r="R3" i="4"/>
  <c r="Q3" i="4"/>
  <c r="P3" i="4"/>
  <c r="O3" i="4"/>
  <c r="N3" i="4"/>
  <c r="M3" i="4"/>
  <c r="L3" i="4"/>
  <c r="K3" i="4"/>
  <c r="J3" i="4"/>
  <c r="I3" i="4"/>
  <c r="H3" i="4"/>
  <c r="G3" i="4"/>
  <c r="F3" i="4"/>
  <c r="E3" i="4"/>
  <c r="D3" i="4"/>
  <c r="C3" i="4"/>
  <c r="B3" i="4"/>
  <c r="A3" i="4"/>
  <c r="W2" i="4"/>
  <c r="V2" i="4"/>
  <c r="U2" i="4"/>
  <c r="T2" i="4"/>
  <c r="S2" i="4"/>
  <c r="R2" i="4"/>
  <c r="Q2" i="4"/>
  <c r="P2" i="4"/>
  <c r="O2" i="4"/>
  <c r="N2" i="4"/>
  <c r="M2" i="4"/>
  <c r="L2" i="4"/>
  <c r="K2" i="4"/>
  <c r="J2" i="4"/>
  <c r="I2" i="4"/>
  <c r="H2" i="4"/>
  <c r="G2" i="4"/>
  <c r="F2" i="4"/>
  <c r="E2" i="4"/>
  <c r="D2" i="4"/>
  <c r="C2" i="4"/>
  <c r="B2" i="4"/>
  <c r="A2" i="4"/>
  <c r="W1" i="4"/>
  <c r="V1" i="4"/>
  <c r="U1" i="4"/>
  <c r="T1" i="4"/>
  <c r="S1" i="4"/>
  <c r="R1" i="4"/>
  <c r="Q1" i="4"/>
  <c r="P1" i="4"/>
  <c r="O1" i="4"/>
  <c r="N1" i="4"/>
  <c r="M1" i="4"/>
  <c r="L1" i="4"/>
  <c r="K1" i="4"/>
  <c r="J1" i="4"/>
  <c r="I1" i="4"/>
  <c r="H1" i="4"/>
  <c r="G1" i="4"/>
  <c r="F1" i="4"/>
  <c r="E1" i="4"/>
  <c r="D1" i="4"/>
  <c r="C1" i="4"/>
  <c r="B1" i="4"/>
  <c r="A1" i="4"/>
</calcChain>
</file>

<file path=xl/sharedStrings.xml><?xml version="1.0" encoding="utf-8"?>
<sst xmlns="http://schemas.openxmlformats.org/spreadsheetml/2006/main" count="4352" uniqueCount="1162">
  <si>
    <t>3-Style Edges Video:</t>
  </si>
  <si>
    <t>https://www.youtube.com/watch?v=SeQYkhPlTRU</t>
  </si>
  <si>
    <t>This video explains how to select and use each commutator type.</t>
  </si>
  <si>
    <t>3-Style Corners Video:</t>
  </si>
  <si>
    <t>https://www.youtube.com/watch?v=7FMU90zhhWs</t>
  </si>
  <si>
    <t>This video explains how to solve each pair of targets intuitively.</t>
  </si>
  <si>
    <t>3-Style Misc Video:</t>
  </si>
  <si>
    <t>https://www.youtube.com/watch?v=ncqJcN9giQA</t>
  </si>
  <si>
    <t>Starter's guide to parity, finger tricks, corner twists, and edge flips.</t>
  </si>
  <si>
    <t>Advanced 3-Style Video:</t>
  </si>
  <si>
    <t>https://www.youtube.com/watch?v=_7P0ScE4Poo</t>
  </si>
  <si>
    <t>Multiple twists/flips, breaking into a twist/flip, and floating buffers.</t>
  </si>
  <si>
    <t>Notation:</t>
  </si>
  <si>
    <t>Conjugate (setup):</t>
  </si>
  <si>
    <t>[A : B] = A B A'</t>
  </si>
  <si>
    <t>Commutator:</t>
  </si>
  <si>
    <t>[A , B] = A B A' B'</t>
  </si>
  <si>
    <t>Combination:</t>
  </si>
  <si>
    <t>[A : [B , C]] = A B C B' C' A'</t>
  </si>
  <si>
    <t>Example:</t>
  </si>
  <si>
    <t>[R2' : [E , R U' R']] = R2' E R U' R' E' R U R</t>
  </si>
  <si>
    <t>Further Info:</t>
  </si>
  <si>
    <t>You can make a copy of this sheet to your own Google Drive. Do not edit "UF Types", as it relies on formulas and not raw input. Editing "Letters" will not affect the other sheets.</t>
  </si>
  <si>
    <t>A</t>
  </si>
  <si>
    <t>B</t>
  </si>
  <si>
    <t>D</t>
  </si>
  <si>
    <t>C</t>
  </si>
  <si>
    <t>E</t>
  </si>
  <si>
    <t>F</t>
  </si>
  <si>
    <t>I</t>
  </si>
  <si>
    <t>J</t>
  </si>
  <si>
    <t>M</t>
  </si>
  <si>
    <t>N</t>
  </si>
  <si>
    <t>Q</t>
  </si>
  <si>
    <t>R</t>
  </si>
  <si>
    <t>H</t>
  </si>
  <si>
    <t>L</t>
  </si>
  <si>
    <t>P</t>
  </si>
  <si>
    <t>T</t>
  </si>
  <si>
    <t>G</t>
  </si>
  <si>
    <t>K</t>
  </si>
  <si>
    <t>O</t>
  </si>
  <si>
    <t>S</t>
  </si>
  <si>
    <t>U</t>
  </si>
  <si>
    <t>V</t>
  </si>
  <si>
    <t>X</t>
  </si>
  <si>
    <t>W</t>
  </si>
  <si>
    <t>1st -&gt;</t>
  </si>
  <si>
    <t>A (UB)</t>
  </si>
  <si>
    <t>B (UR)</t>
  </si>
  <si>
    <t>D (UL)</t>
  </si>
  <si>
    <t>E (LU)</t>
  </si>
  <si>
    <t>F (LF)</t>
  </si>
  <si>
    <t>G (LD)</t>
  </si>
  <si>
    <t>H (LB)</t>
  </si>
  <si>
    <t>J (FR)</t>
  </si>
  <si>
    <t>K (FD)</t>
  </si>
  <si>
    <t>L (FL)</t>
  </si>
  <si>
    <t>M (RU)</t>
  </si>
  <si>
    <t>N (RB)</t>
  </si>
  <si>
    <t>O (RD)</t>
  </si>
  <si>
    <t>P (RF)</t>
  </si>
  <si>
    <t>Q (BU)</t>
  </si>
  <si>
    <t>R (BL)</t>
  </si>
  <si>
    <t>S (BD)</t>
  </si>
  <si>
    <t>T (BR)</t>
  </si>
  <si>
    <t>U (DF)</t>
  </si>
  <si>
    <t>V (DR)</t>
  </si>
  <si>
    <t>W (DB)</t>
  </si>
  <si>
    <t>X (DL)</t>
  </si>
  <si>
    <t/>
  </si>
  <si>
    <t>[R2 U' : [R2' , S]]</t>
  </si>
  <si>
    <t>[L2' U : [L2 , S']]</t>
  </si>
  <si>
    <t>[U' M U : [M' , U2]]</t>
  </si>
  <si>
    <t>[U : [R' E R , U2]]</t>
  </si>
  <si>
    <t>[U' : [L' E' L , U2']]</t>
  </si>
  <si>
    <t>[U : [R E' R' , U2]]</t>
  </si>
  <si>
    <t>[R' U : [S , R2]]</t>
  </si>
  <si>
    <t>[R' F' : [E , R U R']]</t>
  </si>
  <si>
    <t>[L U' : [S' , L2']]</t>
  </si>
  <si>
    <t>[U M U' : [M , U2]]</t>
  </si>
  <si>
    <t>[U' : [L' E L , U2']]</t>
  </si>
  <si>
    <t>[U : [R E R' , U2]]</t>
  </si>
  <si>
    <t>[U' : [L E' L' , U2']]</t>
  </si>
  <si>
    <t>[L' U : [L2 , S']]</t>
  </si>
  <si>
    <t>[U R' B R : [S , R2']]</t>
  </si>
  <si>
    <t>[R U' : [R2' , S]]</t>
  </si>
  <si>
    <t>[M' , U2]</t>
  </si>
  <si>
    <t>[U : [S , R2']]</t>
  </si>
  <si>
    <t>[U2 , M]</t>
  </si>
  <si>
    <t>[U' : [S' , L2]]</t>
  </si>
  <si>
    <t>[R2 U' : [S , R2']]</t>
  </si>
  <si>
    <t>[M2' U' : [M , U2]]</t>
  </si>
  <si>
    <t>[L F' L' , S']</t>
  </si>
  <si>
    <t>[R' E R , U']</t>
  </si>
  <si>
    <t>[U2' : [L' E' L , U']]</t>
  </si>
  <si>
    <t>[R E' R' , U']</t>
  </si>
  <si>
    <t>[E' : [R' E R , U']]</t>
  </si>
  <si>
    <t>[R : [U' R' U , M']]</t>
  </si>
  <si>
    <t>[R E2 R' , U']</t>
  </si>
  <si>
    <t>[U2' : [L' E L , U']]</t>
  </si>
  <si>
    <t>[R E R' , U']</t>
  </si>
  <si>
    <t>[U2' : [L E' L' , U']]</t>
  </si>
  <si>
    <t>[R' : [U' R U , M]]</t>
  </si>
  <si>
    <t>[R' E2 R , U']</t>
  </si>
  <si>
    <t>(M U' M' U')2</t>
  </si>
  <si>
    <t>[E : [R E' R' , U']]</t>
  </si>
  <si>
    <t>[L F' : [L' S' L , F2']]</t>
  </si>
  <si>
    <t>[R U R' : [S , R2]]</t>
  </si>
  <si>
    <t>[R : [U' R' U , M2']]</t>
  </si>
  <si>
    <t>L U L' U' L' U' L' U L U</t>
  </si>
  <si>
    <t>[L2' U : [S' , L2]]</t>
  </si>
  <si>
    <t>[M2' U : [M , U2']]</t>
  </si>
  <si>
    <t>[U2 : [R' E R , U]]</t>
  </si>
  <si>
    <t>[L' E' L , U]</t>
  </si>
  <si>
    <t>[U2 : [R E' R' , U]]</t>
  </si>
  <si>
    <t>[L' E2' L , U]</t>
  </si>
  <si>
    <t>[L' : [U L U' , M']]</t>
  </si>
  <si>
    <t>[U2 : [R E2 R' , U]]</t>
  </si>
  <si>
    <t>[R' F R , S]</t>
  </si>
  <si>
    <t>[L' E L , U]</t>
  </si>
  <si>
    <t>[U2 : [R E R' , U]]</t>
  </si>
  <si>
    <t>[L E' L' , U]</t>
  </si>
  <si>
    <t>[L : [U L' U' , M]]</t>
  </si>
  <si>
    <t>[U2 : [R' E2 R , U]]</t>
  </si>
  <si>
    <t>(M U M' U)2</t>
  </si>
  <si>
    <t>[L E2' L' , U]</t>
  </si>
  <si>
    <t>[R' F : [R S R' , F2]]</t>
  </si>
  <si>
    <t>R' U' R U R U R U R U' R' U'</t>
  </si>
  <si>
    <t>[l' M' : [U L U' , M2']]</t>
  </si>
  <si>
    <t>[L' U' L : [S' , L2]]</t>
  </si>
  <si>
    <t>[U' M U' : [M' , U2]]</t>
  </si>
  <si>
    <t>[S' , L F' L']</t>
  </si>
  <si>
    <t>[S : [R' E R , U']]</t>
  </si>
  <si>
    <t>[l' U L : [S' , L2']]</t>
  </si>
  <si>
    <t>[S : [R E' R' , U']]</t>
  </si>
  <si>
    <t>[M' : [R S' R' , U']]</t>
  </si>
  <si>
    <t>[l' : [U' L U , M']]</t>
  </si>
  <si>
    <t>[L' U' : [L S L' , U']]</t>
  </si>
  <si>
    <t>[M U' : [M' , U2]]</t>
  </si>
  <si>
    <t>[L' F' : [E , L2]]</t>
  </si>
  <si>
    <t>[R' F R' : [S , R2]]</t>
  </si>
  <si>
    <t>[R M U' : [M' , U2]]</t>
  </si>
  <si>
    <t>[l' : [U' L U , M]]</t>
  </si>
  <si>
    <t>[U' R F : [E' , R2']]</t>
  </si>
  <si>
    <t>M2' : (U' M U' M')2</t>
  </si>
  <si>
    <t>[l' : [E , L U' L']]</t>
  </si>
  <si>
    <t>[L' F' : [E' , L2]]</t>
  </si>
  <si>
    <t>[L2 : [S , L' F' L]]</t>
  </si>
  <si>
    <t>[l' : [U' L U , M2']]</t>
  </si>
  <si>
    <t>[S , L F' L']</t>
  </si>
  <si>
    <t>[U' : [R' E R , U2]]</t>
  </si>
  <si>
    <t>[U' , R' E R]</t>
  </si>
  <si>
    <t>[U' : [R' E R , U']]</t>
  </si>
  <si>
    <t>[S : [U' , R' E R]]</t>
  </si>
  <si>
    <t>[U S' U' , L]</t>
  </si>
  <si>
    <t>[M' U L' : [S' , L2']]</t>
  </si>
  <si>
    <t>[R U' R' , E]</t>
  </si>
  <si>
    <t>[M' : [U' L' U , M']]</t>
  </si>
  <si>
    <t>[M L' U' : [M' , U2']]</t>
  </si>
  <si>
    <t>[r U R : [E , R2']]</t>
  </si>
  <si>
    <t>[M' U R : [E , R2']]</t>
  </si>
  <si>
    <t>[U' E' L : [S' , L2']]</t>
  </si>
  <si>
    <t>[M' , U' L' U]</t>
  </si>
  <si>
    <t>[L U L' , E']</t>
  </si>
  <si>
    <t>[U' r' : [E , R U R']]</t>
  </si>
  <si>
    <t>[R2' : [R U' R' , E]]</t>
  </si>
  <si>
    <t>[U R' F' : [R S R' , F']]</t>
  </si>
  <si>
    <t>[U' E' R' : [E' , R2]]</t>
  </si>
  <si>
    <t>[M' : [U' L' U , M2']]</t>
  </si>
  <si>
    <t>[U E L' : [E' , L2]]</t>
  </si>
  <si>
    <t>[U : [L' E' L , U2']]</t>
  </si>
  <si>
    <t>[U : [L' E' L , U]]</t>
  </si>
  <si>
    <t>[U , L' E' L]</t>
  </si>
  <si>
    <t>[l' U L' : [S' , L2]]</t>
  </si>
  <si>
    <t>[L , U S' U']</t>
  </si>
  <si>
    <t>[L' , U S' U']</t>
  </si>
  <si>
    <t>[L' E2' : [L U L' , E]]</t>
  </si>
  <si>
    <t>[U : [S , L F L']]</t>
  </si>
  <si>
    <t>[L f' L : [S , L2']]</t>
  </si>
  <si>
    <t>[L F' L' : [S' , L2]]</t>
  </si>
  <si>
    <t>[L F' : [L2' , E]]</t>
  </si>
  <si>
    <t>[L F' L : [S , L2']]</t>
  </si>
  <si>
    <t>[M' U' L : [E' , L2']]</t>
  </si>
  <si>
    <t>[l' : [U' L' U , M]]</t>
  </si>
  <si>
    <t>[S' U' R : [E' , R2']]</t>
  </si>
  <si>
    <t>[U l : [E , L' U' L]]</t>
  </si>
  <si>
    <t>[L E2' : [L' U L , E']]</t>
  </si>
  <si>
    <t>[L F' : [E' , L2']]</t>
  </si>
  <si>
    <t>[S , L' F' L]</t>
  </si>
  <si>
    <t>[U : [L B' L' , S']]</t>
  </si>
  <si>
    <t>[U' : [R E' R' , U2]]</t>
  </si>
  <si>
    <t>[U' , R E' R']</t>
  </si>
  <si>
    <t>[U' : [R E' R' , U']]</t>
  </si>
  <si>
    <t>[S : [U' , R E' R']]</t>
  </si>
  <si>
    <t>[M' U L : [S' , L2']]</t>
  </si>
  <si>
    <t>[U S U' , L']</t>
  </si>
  <si>
    <t>[R2 : [R' U' R , E']]</t>
  </si>
  <si>
    <t>[M' : [U' L U , M']]</t>
  </si>
  <si>
    <t>[L' U L , E]</t>
  </si>
  <si>
    <t>[R F : [E' , R2']]</t>
  </si>
  <si>
    <t>[u R' : [S , R2]]</t>
  </si>
  <si>
    <t>[R' F : [E' , R2]]</t>
  </si>
  <si>
    <t>[l' U' L : [E' , L2']]</t>
  </si>
  <si>
    <t>[M' , U' L U]</t>
  </si>
  <si>
    <t>[U' M : [L S L' , U]]</t>
  </si>
  <si>
    <t>[R' U' R , E']</t>
  </si>
  <si>
    <t>[l' U : [L2 , S']]</t>
  </si>
  <si>
    <t>[u' R : [E , R2']]</t>
  </si>
  <si>
    <t>[M' : [U' L U , M2']]</t>
  </si>
  <si>
    <t>[u L : [E , L2']]</t>
  </si>
  <si>
    <t>[R' U' : [S , R2']]</t>
  </si>
  <si>
    <t>[E' : [U' , R' E R]]</t>
  </si>
  <si>
    <t>[U , L' E2' L]</t>
  </si>
  <si>
    <t>[M' : [U' , R S' R']]</t>
  </si>
  <si>
    <t>[E , R U' R']</t>
  </si>
  <si>
    <t>[L' E' : [L U L' , E']]</t>
  </si>
  <si>
    <t>[R2 : [E' , R' U' R]]</t>
  </si>
  <si>
    <t>[U' R U , M']</t>
  </si>
  <si>
    <t>[R' U' R' : [E , R2]]</t>
  </si>
  <si>
    <t>[R U2' : [R' S' R , U']]</t>
  </si>
  <si>
    <t>[E' , R U' R']</t>
  </si>
  <si>
    <t>[R' f R : [S' , R2']]</t>
  </si>
  <si>
    <t>[U' R U , M]</t>
  </si>
  <si>
    <t>[R' U' R : [E' , R2']]</t>
  </si>
  <si>
    <t>[U2' : [U R U' , M]]</t>
  </si>
  <si>
    <t>[U R : [S , R2']]</t>
  </si>
  <si>
    <t>[U R U' : [M' , U2]]</t>
  </si>
  <si>
    <t>U2 R U' R' U' R' U' R U R U'</t>
  </si>
  <si>
    <t>[U' R U , M2']</t>
  </si>
  <si>
    <t>[U L' : [E' , L2]]</t>
  </si>
  <si>
    <t>[R' F' : [R U R' , E]]</t>
  </si>
  <si>
    <t>[r : [U' R' U , M]]</t>
  </si>
  <si>
    <t>[l' : [U L U' , M]]</t>
  </si>
  <si>
    <t>[l' : [M' , U' L U]]</t>
  </si>
  <si>
    <t>[M2' : [U' L' U , M]]</t>
  </si>
  <si>
    <t>[U : [L F L' , S]]</t>
  </si>
  <si>
    <t>[M' : [M' , U' L U]]</t>
  </si>
  <si>
    <t>[M' , U' R U]</t>
  </si>
  <si>
    <t>[M' , U L' U']</t>
  </si>
  <si>
    <t>[r : [M' , U R' U']]</t>
  </si>
  <si>
    <t>[M2' : [U R' U' , M]]</t>
  </si>
  <si>
    <t>[U' : [R' F' R , S']]</t>
  </si>
  <si>
    <t>[M2' : [U R U' , M]]</t>
  </si>
  <si>
    <t>[U' : [R' F' R , S]</t>
  </si>
  <si>
    <t>[M' , U L U']</t>
  </si>
  <si>
    <t>U M U M' U2 M' U' M U</t>
  </si>
  <si>
    <t>[M' , U' R' U]</t>
  </si>
  <si>
    <t>[U R' F' R : [S , R2']]</t>
  </si>
  <si>
    <t>[D : [S' , R F R']]</t>
  </si>
  <si>
    <t>[U' L F L' : [S' , L2]]</t>
  </si>
  <si>
    <t>[L U : [S' , L2']]</t>
  </si>
  <si>
    <t>[U' , R E2 R']</t>
  </si>
  <si>
    <t>[U' : [R E2 R' , U']</t>
  </si>
  <si>
    <t>[L' U2 : [L S L' , U]]</t>
  </si>
  <si>
    <t>[L f' L' : [S , L2]]</t>
  </si>
  <si>
    <t>[E , L' U L]</t>
  </si>
  <si>
    <t>[R' U' R : [E , R2']]</t>
  </si>
  <si>
    <t>[U L' U' , M']</t>
  </si>
  <si>
    <t>[M' : [U , L' S L]]</t>
  </si>
  <si>
    <t>[L2' : [E , L U' L']]</t>
  </si>
  <si>
    <t>[R E : [R' U' R , E]]</t>
  </si>
  <si>
    <t>[E' , L' U L]</t>
  </si>
  <si>
    <t>[U L' U' , M]</t>
  </si>
  <si>
    <t>[U' L' : [S' , L2]]</t>
  </si>
  <si>
    <t>[U' R' B : [R2 , E]]</t>
  </si>
  <si>
    <t>[R U' R : [E , R2']]</t>
  </si>
  <si>
    <t>[U' D R : [E , R2']]</t>
  </si>
  <si>
    <t>[U' R : [E , R2']]</t>
  </si>
  <si>
    <t>[U L' U' , M2']]</t>
  </si>
  <si>
    <t>U2' L' U L U L U L' U' L' U</t>
  </si>
  <si>
    <t>[U M U : [M' , U2']]</t>
  </si>
  <si>
    <t>[S , R' F R]</t>
  </si>
  <si>
    <t>[M U : [M' , U2']]</t>
  </si>
  <si>
    <t>[M L' U : [M' , U2']]</t>
  </si>
  <si>
    <t>[L F' L : [S' , L2']]</t>
  </si>
  <si>
    <t>[R F : [R2' , E']]</t>
  </si>
  <si>
    <t>[R U : [R' S' R , U]]</t>
  </si>
  <si>
    <t>[r : [U R' U' , M']]</t>
  </si>
  <si>
    <t>[M' : [L' S L , U]]</t>
  </si>
  <si>
    <t>[S' : [L' E L , U]]</t>
  </si>
  <si>
    <t>[r U' R' : [S , R2]]</t>
  </si>
  <si>
    <t>[S' : [L E' L' , U]]</t>
  </si>
  <si>
    <t>[r : [U R' U' , M]]</t>
  </si>
  <si>
    <t>[M' : [R E' R' , U]]</t>
  </si>
  <si>
    <t>M2' : (U M U M')2</t>
  </si>
  <si>
    <t>[R u' R' : [E' , R2]]</t>
  </si>
  <si>
    <t>[R F : [E , R2']]</t>
  </si>
  <si>
    <t>[S' , R' F R]</t>
  </si>
  <si>
    <t>[r : [U R' U' , M2']]</t>
  </si>
  <si>
    <t>[R2' : [S' , R F R']]</t>
  </si>
  <si>
    <t>[U : [L' E L , U2']]</t>
  </si>
  <si>
    <t>[U : [L' E L , U]</t>
  </si>
  <si>
    <t>[U , L' E L]</t>
  </si>
  <si>
    <t>[r U R' : [E , R2]]</t>
  </si>
  <si>
    <t>[L F' : [E , L2']]</t>
  </si>
  <si>
    <t>[u' L : [S' , L2']]</t>
  </si>
  <si>
    <t>[R U' R' , E']</t>
  </si>
  <si>
    <t>[M' : [U R' U' , M']]</t>
  </si>
  <si>
    <t>[L' : [U , L' E L]]</t>
  </si>
  <si>
    <t>[S' : [U , L' E L]]</t>
  </si>
  <si>
    <t>[U' S U , R]</t>
  </si>
  <si>
    <t>[M' U' R' : [S , R2]]</t>
  </si>
  <si>
    <t>[M' , U R' U']</t>
  </si>
  <si>
    <t>[L U L' , E]</t>
  </si>
  <si>
    <t>[U M : [R' S' R , U']]</t>
  </si>
  <si>
    <t>[r U' : [R2' , S]]</t>
  </si>
  <si>
    <t>[u' R' : [E' , R2]]</t>
  </si>
  <si>
    <t>[M' : [U R' U' , M2']]</t>
  </si>
  <si>
    <t>[u L' : [E' , L2]]</t>
  </si>
  <si>
    <t>[U' : [R E R' , U2]]</t>
  </si>
  <si>
    <t>[U' , R E R']</t>
  </si>
  <si>
    <t>[U' : [R E R' , U']]</t>
  </si>
  <si>
    <t>[R' F R : [S , R2']]</t>
  </si>
  <si>
    <t>[M' U R' : [E , R2]]</t>
  </si>
  <si>
    <t>[R' F R' : [S' , R2]]</t>
  </si>
  <si>
    <t>[R' F : [R2 , E']]</t>
  </si>
  <si>
    <t>[R' f R' : [S' , R2]]</t>
  </si>
  <si>
    <t>[U' : [S' , R' F' R]]</t>
  </si>
  <si>
    <t>[R E2 : [R' U' R , E']]</t>
  </si>
  <si>
    <t>[r U' R : [S , R2']]</t>
  </si>
  <si>
    <t>[R , U' S U]</t>
  </si>
  <si>
    <t>[R' , U' S U]</t>
  </si>
  <si>
    <t>[r : [U R U' , M]]</t>
  </si>
  <si>
    <t>[R' E2 : [R U' R' , E]]</t>
  </si>
  <si>
    <t>[U' r' : [E' , R U R']]</t>
  </si>
  <si>
    <t>[S U L' : [E , L2]]</t>
  </si>
  <si>
    <t>[R' F : [E , R2]]</t>
  </si>
  <si>
    <t>[U' : [R' B R , S]]</t>
  </si>
  <si>
    <t>[S' , R F R']</t>
  </si>
  <si>
    <t>[U : [L E' L' , U2']]</t>
  </si>
  <si>
    <t>[U : [L E' L' , U]</t>
  </si>
  <si>
    <t>[U , L E' L']</t>
  </si>
  <si>
    <t>[R M U : [M' , U2]]</t>
  </si>
  <si>
    <t>[U E R' : [S , R2]]</t>
  </si>
  <si>
    <t>[M' U' L' : [E' , L2]]</t>
  </si>
  <si>
    <t>[l' U' L' : [E' , L2]]</t>
  </si>
  <si>
    <t>[M' : [U R U' , M']]</t>
  </si>
  <si>
    <t>[L' U L , E']</t>
  </si>
  <si>
    <t>[S' : [U , L E' L']]</t>
  </si>
  <si>
    <t>[M' U' R : [S , R2']]</t>
  </si>
  <si>
    <t>[U' S U , R']</t>
  </si>
  <si>
    <t>[M' , U R U']</t>
  </si>
  <si>
    <t>[L2 : [L' U L , E']]</t>
  </si>
  <si>
    <t>[U l : [E' , L' U' L]]</t>
  </si>
  <si>
    <t>[R' U' R , E]</t>
  </si>
  <si>
    <t>[U' L F : [L' S' L , F]]</t>
  </si>
  <si>
    <t>[U' E' R : [E , R2']]</t>
  </si>
  <si>
    <t>[M' : [U R U' , M2']]</t>
  </si>
  <si>
    <t>[U E L : [E , L2']]</t>
  </si>
  <si>
    <t>[r' : [U' R U , M']]</t>
  </si>
  <si>
    <t>[L : [M , U L' U']]</t>
  </si>
  <si>
    <t>[L' : [U' L U , M']]</t>
  </si>
  <si>
    <t>[U' L' U , M']</t>
  </si>
  <si>
    <t>[L' : [U' L' U , M']]</t>
  </si>
  <si>
    <t>[U' L U , M']</t>
  </si>
  <si>
    <t>[M , U' R U]</t>
  </si>
  <si>
    <t>[U' : [S , R' F' R]]</t>
  </si>
  <si>
    <t>[M , U L' U']</t>
  </si>
  <si>
    <t>[R : [U R' U' , M']]</t>
  </si>
  <si>
    <t>[U R' U' , M']</t>
  </si>
  <si>
    <t>[R : [U R U' , M']]</t>
  </si>
  <si>
    <t>[U R U' , M']</t>
  </si>
  <si>
    <t>[M , U L U']</t>
  </si>
  <si>
    <t>[U' : [S , R B R']]</t>
  </si>
  <si>
    <t>[M , U' R' U]</t>
  </si>
  <si>
    <t>[U : [R' F' R , S]</t>
  </si>
  <si>
    <t>[r' : [U' R' U , M']]</t>
  </si>
  <si>
    <t>[U : [R B R' , S]]</t>
  </si>
  <si>
    <t>[l : [U L U' , M']]</t>
  </si>
  <si>
    <t>[L' U' : [L2 , S']]</t>
  </si>
  <si>
    <t>[U' , R' E2 R]</t>
  </si>
  <si>
    <t>[U' R F : [R2' , E']]</t>
  </si>
  <si>
    <t>[E' , L U L']</t>
  </si>
  <si>
    <t>[S' U' R' : [E' , R2]]</t>
  </si>
  <si>
    <t>[R' U' R' : [E' , R2]]</t>
  </si>
  <si>
    <t>[U L U' , M']</t>
  </si>
  <si>
    <t>[U' L : [S' , L2']]</t>
  </si>
  <si>
    <t>[M' : [U , R E' R']]</t>
  </si>
  <si>
    <t>[E , L U L']</t>
  </si>
  <si>
    <t>[R' E' : [R U' R' , E']]</t>
  </si>
  <si>
    <t>[L2 : [E' , L' U L]]</t>
  </si>
  <si>
    <t>[U L U' , M]</t>
  </si>
  <si>
    <t>[U2 : [U' L U , M]]</t>
  </si>
  <si>
    <t>[R U' R' : [E' , R2]]</t>
  </si>
  <si>
    <t>[U' L U : [M' , U2']]</t>
  </si>
  <si>
    <t>[U' R' : [E' , R2]]</t>
  </si>
  <si>
    <t>[U L U' , M2']</t>
  </si>
  <si>
    <t>L U' L' U' L' U' L U L U</t>
  </si>
  <si>
    <t>[U' R' B R : [S , R2']]</t>
  </si>
  <si>
    <t>(U M U M')2</t>
  </si>
  <si>
    <t>(U' M U' M')2</t>
  </si>
  <si>
    <t>M' : (U M' U M)2</t>
  </si>
  <si>
    <t>[U' r' : [R U R' , E]]</t>
  </si>
  <si>
    <t>[U l : [L' U' L , E]]</t>
  </si>
  <si>
    <t>[U' M : [U , L S L']]</t>
  </si>
  <si>
    <t>[U2 : [M , U R U']]</t>
  </si>
  <si>
    <t>U M' U' M U2 M U M' U</t>
  </si>
  <si>
    <t>[U' R' B : [E , R2]]</t>
  </si>
  <si>
    <t>M' : (U' M' U' M)2</t>
  </si>
  <si>
    <t>[U M : [U' , l' E l]]</t>
  </si>
  <si>
    <t>[U' r' : [R U R' , E']]</t>
  </si>
  <si>
    <t>[U l : [L' U' L , E']]</t>
  </si>
  <si>
    <t>[U' : [R B R' , S]]</t>
  </si>
  <si>
    <t>[U2' : [M , U' L U]]</t>
  </si>
  <si>
    <t>[U2 : [M , U R' U']]</t>
  </si>
  <si>
    <t>[D' : [S' , R F R']]</t>
  </si>
  <si>
    <t>[U L B' L : [S , L2']]</t>
  </si>
  <si>
    <t>[U' R' B R' : [S' , R2]]</t>
  </si>
  <si>
    <t>[R U : [R2' , S]]</t>
  </si>
  <si>
    <t>[u' : [R E' R' , U]]</t>
  </si>
  <si>
    <t>[U , L E2' L']</t>
  </si>
  <si>
    <t>[M' : [U' , L' E L]]</t>
  </si>
  <si>
    <t>[R2' : [E , R U' R']]</t>
  </si>
  <si>
    <t>[L E : [L' U L , E]]</t>
  </si>
  <si>
    <t>[E' , R' U' R]</t>
  </si>
  <si>
    <t>[U R' : [S , R2]]</t>
  </si>
  <si>
    <t>[U' R' U , M']</t>
  </si>
  <si>
    <t>[R U' R' : [E , R2]]</t>
  </si>
  <si>
    <t>[U L' F' : [L2 , E]]</t>
  </si>
  <si>
    <t>[S U L : [E , L2']]</t>
  </si>
  <si>
    <t>[E , R' U' R]</t>
  </si>
  <si>
    <t>[U' R' U , M]</t>
  </si>
  <si>
    <t>[R U' R : [E' , R2']]</t>
  </si>
  <si>
    <t>[U2' : [U R' U' , M]]</t>
  </si>
  <si>
    <t>[U R' U' : [M' , U2]]</t>
  </si>
  <si>
    <t>R' U R U R U R' U' R' U'</t>
  </si>
  <si>
    <t>[U' R' U , M2']</t>
  </si>
  <si>
    <t>[U L : [E , L2']]</t>
  </si>
  <si>
    <t>[U2 , M']</t>
  </si>
  <si>
    <t>[L F : [L' S' L , F2']]</t>
  </si>
  <si>
    <t>[R' F' : [R S R' , F2]]</t>
  </si>
  <si>
    <t>[L' F' : [L2 , E']]</t>
  </si>
  <si>
    <t>[U R' F2 : [R S R' , F]]</t>
  </si>
  <si>
    <t>[L F' : [L2' , E']]</t>
  </si>
  <si>
    <t>[l' U : [S' , L2]]</t>
  </si>
  <si>
    <t>[D' U L : [E' , L2']]</t>
  </si>
  <si>
    <t>[U' D R' : [E , R2]]</t>
  </si>
  <si>
    <t>[R F : [R2' , E]]</t>
  </si>
  <si>
    <t>[r U' : [S , R2']]</t>
  </si>
  <si>
    <t>[U' L F2' : [L' S' L , F']]</t>
  </si>
  <si>
    <t>[U : [S , R' F' R]]</t>
  </si>
  <si>
    <t>[D U' R : [E' , R2']]</t>
  </si>
  <si>
    <t>[D' : [R F R' , S']]</t>
  </si>
  <si>
    <t>[U R' U : [M' , U2]]</t>
  </si>
  <si>
    <t>[R' F' : [R S' R' , F2]]</t>
  </si>
  <si>
    <t>M' U2 M' U2 M2'</t>
  </si>
  <si>
    <t>[L F : [L' S L , F2']]</t>
  </si>
  <si>
    <t>[U' : [S , R2']]</t>
  </si>
  <si>
    <t>[R' U R' : [S , R2]]</t>
  </si>
  <si>
    <t>U R U R' U' R' U' R' U R</t>
  </si>
  <si>
    <t>[L2 : [L' F' L , S]]</t>
  </si>
  <si>
    <t>[U' E' R : [E' , R2']]</t>
  </si>
  <si>
    <t>[L' F' L , S]</t>
  </si>
  <si>
    <t>[u' R' : [E , R2]]</t>
  </si>
  <si>
    <t>U R' U' R' U R U R U R' U2</t>
  </si>
  <si>
    <t>[U R' F' R' : [S , R2]]</t>
  </si>
  <si>
    <t>[U' R' : [E , R2]]</t>
  </si>
  <si>
    <t>[R' F R , S']</t>
  </si>
  <si>
    <t>[u' R : [E' , R2']]</t>
  </si>
  <si>
    <t>[U' E' R' : [E , R2]]</t>
  </si>
  <si>
    <t>[R' : [U' R' U , M]]</t>
  </si>
  <si>
    <t>[U' R : [E' , R2']]</t>
  </si>
  <si>
    <t>[U L B' L' : [S , L2]]</t>
  </si>
  <si>
    <t>U R U R U' R' U' R' U' R</t>
  </si>
  <si>
    <t>[R' F : [R S' R' , F2]]</t>
  </si>
  <si>
    <t>[D' R' F' : [R S' R' , F2]]</t>
  </si>
  <si>
    <t>[U' : [R2' , S']]</t>
  </si>
  <si>
    <t>[M , U2]</t>
  </si>
  <si>
    <t>[r M' : [U' R' U , M2']]</t>
  </si>
  <si>
    <t>[L' M : [U' L U , M2']]</t>
  </si>
  <si>
    <t>[M : [U' L' U , M2']]</t>
  </si>
  <si>
    <t>[U : [S' , L B' L']]</t>
  </si>
  <si>
    <t>[M : [U' L U , M2']]</t>
  </si>
  <si>
    <t>[M2' , U' R U]</t>
  </si>
  <si>
    <t>[D : [R F R' , S']]</t>
  </si>
  <si>
    <t>[M2' , U L' U']</t>
  </si>
  <si>
    <t>[R M : [U R' U' , M2']]</t>
  </si>
  <si>
    <t>[M : [U R' U' , M2']]</t>
  </si>
  <si>
    <t>[U' : [S , R' B R]]</t>
  </si>
  <si>
    <t>[M : [U R U' , M2']]</t>
  </si>
  <si>
    <t>[U : [S , R B R']]</t>
  </si>
  <si>
    <t>[M2 , U L U']</t>
  </si>
  <si>
    <t>[M2' , U' R' U]</t>
  </si>
  <si>
    <t>u2 M' u2 M'</t>
  </si>
  <si>
    <t>[D' R' F : [R S' R' , F2]]</t>
  </si>
  <si>
    <t>[D L F' : [L' S L , F2']]</t>
  </si>
  <si>
    <t>[U : [S' , L2']]</t>
  </si>
  <si>
    <t>U' L' U' L U L U L U' L'</t>
  </si>
  <si>
    <t>[L U' L : [S' , L2']]</t>
  </si>
  <si>
    <t>[L F' L' , S]]</t>
  </si>
  <si>
    <t>[U E L : [E' , L2']]</t>
  </si>
  <si>
    <t>[u L' : [E , L2]]</t>
  </si>
  <si>
    <t>[U L : [E' , L2']]</t>
  </si>
  <si>
    <t>[U' L F L : [S' , L2']]</t>
  </si>
  <si>
    <t>U' L U L U' L' U' L' U' L U2'</t>
  </si>
  <si>
    <t>[R2' : [R F R' , S']]</t>
  </si>
  <si>
    <t>[u L : [E' , L2']]</t>
  </si>
  <si>
    <t>[R F R' , S']]</t>
  </si>
  <si>
    <t>[U E L' : [E , L2]]</t>
  </si>
  <si>
    <t>[L : [U L U' , M]]</t>
  </si>
  <si>
    <t>U' L' U' L' U L U L U L'</t>
  </si>
  <si>
    <t>[U' R' B R : [S' , R2']]</t>
  </si>
  <si>
    <t>[U L' : [E , L2]]</t>
  </si>
  <si>
    <t>[L F' : [L' S L , F2']]</t>
  </si>
  <si>
    <t>[U' : [S' , R2']]</t>
  </si>
  <si>
    <t>[D L F : [L' S L , F2']]</t>
  </si>
  <si>
    <t>A (UBL)</t>
  </si>
  <si>
    <t>B (UBR)</t>
  </si>
  <si>
    <t>D (UFL)</t>
  </si>
  <si>
    <t>E (LUB)</t>
  </si>
  <si>
    <t>F (LUF)</t>
  </si>
  <si>
    <t>G (LDF)</t>
  </si>
  <si>
    <t>H (LDB)</t>
  </si>
  <si>
    <t>I (FUL)</t>
  </si>
  <si>
    <t>K (FDR)</t>
  </si>
  <si>
    <t>L (FDL)</t>
  </si>
  <si>
    <t>N (RUB)</t>
  </si>
  <si>
    <t>O (RDB)</t>
  </si>
  <si>
    <t>P (RDF)</t>
  </si>
  <si>
    <t>Q (BUR)</t>
  </si>
  <si>
    <t>R (BUL)</t>
  </si>
  <si>
    <t>S (BDL)</t>
  </si>
  <si>
    <t>T (BDR)</t>
  </si>
  <si>
    <t>U (DFL)</t>
  </si>
  <si>
    <t>V (DFR)</t>
  </si>
  <si>
    <t>W (DBR)</t>
  </si>
  <si>
    <t>X (DBL)</t>
  </si>
  <si>
    <t>[R' B' R : [U' , R D R']]</t>
  </si>
  <si>
    <t>[R' D R U' : [R' D' R , U']]</t>
  </si>
  <si>
    <t>[F : [R' D' R , U2]]</t>
  </si>
  <si>
    <t>[U2 , R' D R]</t>
  </si>
  <si>
    <t>[U : [R D' R' , U2]]</t>
  </si>
  <si>
    <t>R' D R U' R : [F , R' U R U']</t>
  </si>
  <si>
    <t>[U D : [R D R' , U2]]</t>
  </si>
  <si>
    <t>[D' U : [R D' R' , U2]]</t>
  </si>
  <si>
    <t>[R' U D R : [D' , R U' R']]</t>
  </si>
  <si>
    <t>[U : [R D R' , U2]]</t>
  </si>
  <si>
    <t>[U2 , R' D' R]</t>
  </si>
  <si>
    <t>[R' U' D : [R D R' , U2]]</t>
  </si>
  <si>
    <t>[U D' : [R D R' , U2]]</t>
  </si>
  <si>
    <t>[U D : [R D' R' , U2]]</t>
  </si>
  <si>
    <t>[R F' R' U : [R D R' , U2]]</t>
  </si>
  <si>
    <t>[U2 , R' D R U' R D' R']</t>
  </si>
  <si>
    <t>[R D' R' : [U2 , R' D R]]</t>
  </si>
  <si>
    <t>[R' U' D' R : [D , R U' R']]</t>
  </si>
  <si>
    <t>[R' B' R : [R D R' , U']]</t>
  </si>
  <si>
    <t>[R F' R' : [U , R' D R]]</t>
  </si>
  <si>
    <t>[R2 : [D , R' U R]]</t>
  </si>
  <si>
    <t>[R' : [U' , R' D' R]]</t>
  </si>
  <si>
    <t>[U , R' D R]</t>
  </si>
  <si>
    <t>[R D' R' , U']</t>
  </si>
  <si>
    <t>[R2 U' : [R U R' , D']]</t>
  </si>
  <si>
    <t>[D' : [U , R' D R]]</t>
  </si>
  <si>
    <t>[D : [U , R' D' R]]</t>
  </si>
  <si>
    <t>[R D R' , U']</t>
  </si>
  <si>
    <t>[U , R' D' R]</t>
  </si>
  <si>
    <t>[R2 U : [D , R' U' R]]</t>
  </si>
  <si>
    <t>[D' : [R D R' , U']]</t>
  </si>
  <si>
    <t>[D : [R D' R' , U']]</t>
  </si>
  <si>
    <t>[R F' : [D , R' U' R]]</t>
  </si>
  <si>
    <t>[U , R' D R U' R D' R']</t>
  </si>
  <si>
    <t>[R D' R' U R' D R , U']</t>
  </si>
  <si>
    <t>[R' B : [R U R' , D']]</t>
  </si>
  <si>
    <t>[R' D R U2 : [R' D' R , U]]</t>
  </si>
  <si>
    <t>[R F' R' : [R' D R, U]]</t>
  </si>
  <si>
    <t>[U' R : [U2 , R D R']]</t>
  </si>
  <si>
    <t>[U' , R' D R]</t>
  </si>
  <si>
    <t>[U2 : [R D' R' , U]]</t>
  </si>
  <si>
    <t>[D' : [U' , R' D R]]</t>
  </si>
  <si>
    <t>[D : [U' , R' D' R]]</t>
  </si>
  <si>
    <t>[U' R2' : [D' , R U2 R']]</t>
  </si>
  <si>
    <t>[U2 : [R D R' , U]]</t>
  </si>
  <si>
    <t>[U' , R' D' R]</t>
  </si>
  <si>
    <t>[R' D' : [R' D R , U']]</t>
  </si>
  <si>
    <t>[U' R2' : [D' , R U' R']]</t>
  </si>
  <si>
    <t>[D : [U' , R' D R]]</t>
  </si>
  <si>
    <t>[D' : [U' , R' D' R]]</t>
  </si>
  <si>
    <t>[U' : [F2' , U R' U' R]]</t>
  </si>
  <si>
    <t>[U' , R' D R U' R D' R']</t>
  </si>
  <si>
    <t>[R D' R' : [U' , R' D R]]</t>
  </si>
  <si>
    <t>[R' D' R : [D , R U' R']]</t>
  </si>
  <si>
    <t>[R : [U , R D R']]</t>
  </si>
  <si>
    <t>[U' R2 : [D , R' U2 R]]</t>
  </si>
  <si>
    <t>[U' R' U , L]</t>
  </si>
  <si>
    <t>[U R' : [R' D R , U']]</t>
  </si>
  <si>
    <t>[R D' : [U , R D R']]</t>
  </si>
  <si>
    <t>[l' U' : [R D' R' , U2]]</t>
  </si>
  <si>
    <t>[D' U R' : [R' D R , U']]</t>
  </si>
  <si>
    <t>[R U2 : [R' D R , U']]</t>
  </si>
  <si>
    <t>[R : [U , R2 D R2 D' R2]]</t>
  </si>
  <si>
    <t>[U' R' F R : [R D R' , U']]</t>
  </si>
  <si>
    <t>[U R' U' : [R D R' , U']]</t>
  </si>
  <si>
    <t>[F' L F , R']</t>
  </si>
  <si>
    <t>[D U R' : [R' D R , U']]</t>
  </si>
  <si>
    <t>[R U2 : [R' D' R , U']]</t>
  </si>
  <si>
    <t>[D' R : [U , R D' R']]</t>
  </si>
  <si>
    <t>[U R' D' : [R' D' R , U']]</t>
  </si>
  <si>
    <t>[D R : [U , R D' R']]</t>
  </si>
  <si>
    <t>[R : [U , R D' R']]</t>
  </si>
  <si>
    <t>[F : [U2 , F' R F R']]</t>
  </si>
  <si>
    <t>[R2 : [D' , R U' R']]</t>
  </si>
  <si>
    <t>[U' R' F : [D , R U R']]</t>
  </si>
  <si>
    <t>[R' U' : [R U R' , D]]</t>
  </si>
  <si>
    <t>[U' R U' : [R' U R , D']]</t>
  </si>
  <si>
    <t>[U R U' : [F , U R' U' R]]</t>
  </si>
  <si>
    <t>[D R' U' : [R U R' , D']]</t>
  </si>
  <si>
    <t>[R U' D' R' : [R' U R , D]]</t>
  </si>
  <si>
    <t>[D' R : [R' U R U' , F]]</t>
  </si>
  <si>
    <t>[R' U' : [R U R' , D']]</t>
  </si>
  <si>
    <t>[R' F : [D , R U R']]</t>
  </si>
  <si>
    <t>[F , l U' l']</t>
  </si>
  <si>
    <t>[F , l U2 l']</t>
  </si>
  <si>
    <t>[D' R' U' : [R U R' , D']]</t>
  </si>
  <si>
    <t>[U' R' U : [D , R U' R']]</t>
  </si>
  <si>
    <t>[U' D' R' U : [D , R U' R']]</t>
  </si>
  <si>
    <t>[R U' R2' : [U , R D R']]</t>
  </si>
  <si>
    <t>[U' D R' U : [D , R U' R']]</t>
  </si>
  <si>
    <t>[R' D R , U2]</t>
  </si>
  <si>
    <t>[R' D R , U]</t>
  </si>
  <si>
    <t>[R' D R , U']</t>
  </si>
  <si>
    <t>[U R' : [U' , R' D R]]</t>
  </si>
  <si>
    <t>[R' U' : [D , R U R']]</t>
  </si>
  <si>
    <t>[R' D : [F' , D' R D R']]</t>
  </si>
  <si>
    <t>[R' D : [F2 , D' R D R']]</t>
  </si>
  <si>
    <t>[U : [R U' R' , D]]</t>
  </si>
  <si>
    <t>[U R U' : [R' D R , U2]]</t>
  </si>
  <si>
    <t>[U D' : [R U' R' , D2]]</t>
  </si>
  <si>
    <t>[U R' D' : [R U' R' , D2]]</t>
  </si>
  <si>
    <t>[R' U : [D , R U' R']]</t>
  </si>
  <si>
    <t>[R B' R' : [U , R' D R]]</t>
  </si>
  <si>
    <t>[U D2 : [R U' R' , D']]</t>
  </si>
  <si>
    <t>[R' D R2 : [U , R' D' R]]</t>
  </si>
  <si>
    <t>[U D R D' : [R' D R , U']]</t>
  </si>
  <si>
    <t>[U R2 : [U' , R' D R]]</t>
  </si>
  <si>
    <t>[D R : [F2 , R' U R U']]</t>
  </si>
  <si>
    <t>[U' : [R D' R' , U2]]</t>
  </si>
  <si>
    <t>[U' , R D' R']</t>
  </si>
  <si>
    <t>[U' : [R D' R' , U']]</t>
  </si>
  <si>
    <t>[R D' : [R D R' , U]]</t>
  </si>
  <si>
    <t>[U' R U' : [D' , R' U R]]</t>
  </si>
  <si>
    <t>[D R' : [F' , R D' R']]</t>
  </si>
  <si>
    <t>[R U D : [R' D R , U2]]</t>
  </si>
  <si>
    <t>[l' U : [R U' R' , D]]</t>
  </si>
  <si>
    <t>[D : [R U R' , D]]</t>
  </si>
  <si>
    <t>[U R : [U2 , R D' R']]</t>
  </si>
  <si>
    <t>[R D : [R' U' R , D2]]</t>
  </si>
  <si>
    <t>[R U R' , D2]</t>
  </si>
  <si>
    <t>[R , U' L U]</t>
  </si>
  <si>
    <t>[U D R' F' : [R U' R' , D]]</t>
  </si>
  <si>
    <t>[D' : [R U R' , D']]</t>
  </si>
  <si>
    <t>[D R U' R' : [U2 , R' D R]]</t>
  </si>
  <si>
    <t>[R U' D R' : [U2 , R' D R]]</t>
  </si>
  <si>
    <t>[R D' R' : [U , R' D R]]</t>
  </si>
  <si>
    <t>[r D' U : [R D R' , U2]]</t>
  </si>
  <si>
    <t>[R2 U' : [D' , R U R']]</t>
  </si>
  <si>
    <t>[l' U : [R D' R' , U2]]</t>
  </si>
  <si>
    <t>[D R' : [F2 , R D' R' D]]</t>
  </si>
  <si>
    <t>[R U' D : [R' D R , U2]]</t>
  </si>
  <si>
    <t>[R' : [F2 , R D' R' D]]</t>
  </si>
  <si>
    <t>[R U' : [R' D R , U U]]</t>
  </si>
  <si>
    <t>[R' F' R D U : [R' D' R , U2]</t>
  </si>
  <si>
    <t>[R D' U' : [R' D R , U2]]</t>
  </si>
  <si>
    <t>[D R U' : [R' D' R , U2]]</t>
  </si>
  <si>
    <t>[R D' U' : [R' D' R , U2]]</t>
  </si>
  <si>
    <t>[R U R' D' : [R' D R , U2]]</t>
  </si>
  <si>
    <t>[D R' D : [F2 , D' R D R']]</t>
  </si>
  <si>
    <t>[R U' : [R' D' R , U2]]</t>
  </si>
  <si>
    <t>[R D U' : [R' D' R , U2]]</t>
  </si>
  <si>
    <t>[R U' R' U D : [R D R' , U2]]</t>
  </si>
  <si>
    <t>[D R : [U2 , R D' R']]</t>
  </si>
  <si>
    <t>[R2 U : [R' U R , D']]</t>
  </si>
  <si>
    <t>[D U' : [R D R' , U2]]</t>
  </si>
  <si>
    <t>[D' : [R' D R , U]]</t>
  </si>
  <si>
    <t>[D' : [R' D R , U']]</t>
  </si>
  <si>
    <t>[U D' R' : [U' , R' D R]]</t>
  </si>
  <si>
    <t>[R : [F , R' U R U']]</t>
  </si>
  <si>
    <t>[U : [D , R U' R']]</t>
  </si>
  <si>
    <t>[l' U : [D , R U' R']]</t>
  </si>
  <si>
    <t>[D' R' D : [F2 , D' R D R']]</t>
  </si>
  <si>
    <t>[D' R' D : [F' , D' R D R']]</t>
  </si>
  <si>
    <t>[U' R' U' : [R D R' , U2]]</t>
  </si>
  <si>
    <t>[U : [D' , R U' R']]</t>
  </si>
  <si>
    <t>[D' R' U : [D , R U' R']]</t>
  </si>
  <si>
    <t>[U' R' U' : [R D R' , U']]</t>
  </si>
  <si>
    <t>[U : [D2 , R U' R']]</t>
  </si>
  <si>
    <t>[R U R' U' : [R U R' , D']]</t>
  </si>
  <si>
    <t>[R : [F2 , R' U R U']]</t>
  </si>
  <si>
    <t>[U R D' : [R' D R , U']]</t>
  </si>
  <si>
    <t>[R' D' R : [D ,R U R']]</t>
  </si>
  <si>
    <t>[D : [R' D' R , U2]]</t>
  </si>
  <si>
    <t>[D : [R' D' R , U]]</t>
  </si>
  <si>
    <t>[D : [R' D' R , U']]</t>
  </si>
  <si>
    <t>[R U : [R' D R , U]]</t>
  </si>
  <si>
    <t>[D R' U' : [D' , R U R']]</t>
  </si>
  <si>
    <t>[D2 : [R U R' , D']]</t>
  </si>
  <si>
    <t>[R U : [R' D R , U2]]</t>
  </si>
  <si>
    <t>[R' : [F' , R D' R' D]]</t>
  </si>
  <si>
    <t>[U R U' D : [R' D' R , U2]]</t>
  </si>
  <si>
    <t>[R D : [R' U' R , D]]</t>
  </si>
  <si>
    <t>[R U R' , D]</t>
  </si>
  <si>
    <t>[R' F : [D , R U' R']]</t>
  </si>
  <si>
    <t>[D R' : [R' U R , D]]</t>
  </si>
  <si>
    <t>[D' R D : [R' U' R , D2]]</t>
  </si>
  <si>
    <t>[D' : [R U R' , D2]]</t>
  </si>
  <si>
    <t>[R U' R' : [U2 , R' D R]]</t>
  </si>
  <si>
    <t>[D' R2 : [R' U' R , D']]</t>
  </si>
  <si>
    <t>[D R D : [R' D' R , U]]</t>
  </si>
  <si>
    <t>[R' U D R2 : [U' , R' D' R]]</t>
  </si>
  <si>
    <t>[U' R' : [U2 , R' D' R]]</t>
  </si>
  <si>
    <t>[R' D R2 D' R2' : [U , R2 D R2' D' R2]]</t>
  </si>
  <si>
    <t>[R U' D' R' : [D , R' U R]]</t>
  </si>
  <si>
    <t>[U R U : [R' D R , U2]]</t>
  </si>
  <si>
    <t>[U R : [R D' R' , U2]]</t>
  </si>
  <si>
    <t>[R' F' R D U : [U2 , R' D' R]</t>
  </si>
  <si>
    <t>[U' R' U : [R D R' , U2]]</t>
  </si>
  <si>
    <t>[U R U D : [R' D' R , U2]]</t>
  </si>
  <si>
    <t>[U R U : [R' D' R , U2]]</t>
  </si>
  <si>
    <t>[U' R' D U : [R D' R' , U2]]</t>
  </si>
  <si>
    <t>[U R2 U' : [R U R' , D']]</t>
  </si>
  <si>
    <t>[U' R' U : [R D' R' , U2]]</t>
  </si>
  <si>
    <t>[R' F' R D' U' : [R' D R , U2]]</t>
  </si>
  <si>
    <t>[U' R' : [U2 , R' D R]]</t>
  </si>
  <si>
    <t>[U' D' R' : [U2 , R' D R]]</t>
  </si>
  <si>
    <t>[U R U D' : [R' D R , U2]]</t>
  </si>
  <si>
    <t>[D U' R' : [U2 , R' D R]]</t>
  </si>
  <si>
    <t>[U' : [R D R' , U2]]</t>
  </si>
  <si>
    <t>[U' , R D R']</t>
  </si>
  <si>
    <t>[U' : [R D R' , U']]</t>
  </si>
  <si>
    <t>[U' R : [R U' R' , D']]</t>
  </si>
  <si>
    <t>[D' R : [F , R' U R U']]</t>
  </si>
  <si>
    <t>[U D : [R U' R' , D2]]</t>
  </si>
  <si>
    <t>[R D' : [R' U' R , D2]]</t>
  </si>
  <si>
    <t>[R D' U : [R' D R , U2]]</t>
  </si>
  <si>
    <t>[U : [R U' R' , D']]</t>
  </si>
  <si>
    <t>[R D2 : [R' U' R , D']]</t>
  </si>
  <si>
    <t>[U R U' : [R' D' R , U2]]</t>
  </si>
  <si>
    <t>[R D' : [U , R' D R]]</t>
  </si>
  <si>
    <t>[U' R U : [D , R' U' R]]</t>
  </si>
  <si>
    <t>[R B' : [D , R' U' R]]</t>
  </si>
  <si>
    <t>[U' : [D' , R' U' R]]</t>
  </si>
  <si>
    <t>[U' R' : [U , R' D R]]</t>
  </si>
  <si>
    <t>[D' R : [F2 , R' U R U']]</t>
  </si>
  <si>
    <t>[U D' R D' : [R' D R , U']]</t>
  </si>
  <si>
    <t>[R' D' R , U2]</t>
  </si>
  <si>
    <t>[R' D' R , U]</t>
  </si>
  <si>
    <t>[R' D' R , U']</t>
  </si>
  <si>
    <t>[U R' U2 : [R D R' , U]]</t>
  </si>
  <si>
    <t>[R' U' : [D' , R U R']]</t>
  </si>
  <si>
    <t>[U R' D : [R U' R' , D2]]</t>
  </si>
  <si>
    <t>[D2 , R U R']</t>
  </si>
  <si>
    <t>[D R U : [R' D' R , U2]]</t>
  </si>
  <si>
    <t>[D , R U R']</t>
  </si>
  <si>
    <t>[U' R' D U' : [R D' R' , U2]]</t>
  </si>
  <si>
    <t>[R D' : [R' D R , U]]</t>
  </si>
  <si>
    <t>[R' U : [D' , R U' R']]</t>
  </si>
  <si>
    <t>[R2' : [U , R D R']]</t>
  </si>
  <si>
    <t>[U R' D' : [D' , R U' R']]</t>
  </si>
  <si>
    <t>[D' , R U R']</t>
  </si>
  <si>
    <t>[R D : [R' D' R , U]]</t>
  </si>
  <si>
    <t>[D' R U' R' : [U2 , R' D R]]</t>
  </si>
  <si>
    <t>[R2 : [R' U' R , D']]</t>
  </si>
  <si>
    <t>[R' U D : [R D R' , U2]]</t>
  </si>
  <si>
    <t>[R' D' : [U' , R' D R]]</t>
  </si>
  <si>
    <t>[R' , F' L F]]</t>
  </si>
  <si>
    <t>[R' F : [R U R' , D]]</t>
  </si>
  <si>
    <t>[R' U : [R U' R' , D]]</t>
  </si>
  <si>
    <t>[U' L U , R]</t>
  </si>
  <si>
    <t>[R U D' : [R' D' R , U2]]</t>
  </si>
  <si>
    <t>[D' R' U : [R U' R' , D]]</t>
  </si>
  <si>
    <t>[R' F : [R U' R' , D]]</t>
  </si>
  <si>
    <t>[U' R U : [R' U' R , D]]</t>
  </si>
  <si>
    <t>[R' U : [R U' R' , D']]</t>
  </si>
  <si>
    <t>[U' L' U , R]</t>
  </si>
  <si>
    <t>[D R' U : [R U' R' , D]]</t>
  </si>
  <si>
    <t>[R U' : [D , R' U R]]</t>
  </si>
  <si>
    <t>[D' R U' : [D' , R' U R]]</t>
  </si>
  <si>
    <t>[U R' U' : [D' , R U R']]</t>
  </si>
  <si>
    <t>[D R U' : [D' , R' U R]]</t>
  </si>
  <si>
    <t>[R U' : [D' , R' U R]]</t>
  </si>
  <si>
    <t>[R2 U : [R' U' R , D]]</t>
  </si>
  <si>
    <t>[U' R' : [U' , R' D' R]]</t>
  </si>
  <si>
    <t>[l U' l' , F]</t>
  </si>
  <si>
    <t>[R B' R' : [R' D R , U]]</t>
  </si>
  <si>
    <t>[U D R' F' : [D , R U' R']]</t>
  </si>
  <si>
    <t>[R U R' U D : [R D R' , U2]]</t>
  </si>
  <si>
    <t>[U' R' U2 : [R D R' , U]]</t>
  </si>
  <si>
    <t>[D R' : [D , R' U R]]</t>
  </si>
  <si>
    <t>[U R2 U' : [D' , R U R']]</t>
  </si>
  <si>
    <t>[R B' : [R' U' R , D]]</t>
  </si>
  <si>
    <t>[R' : [D , R' U R]]</t>
  </si>
  <si>
    <t>[R , U' L' U]</t>
  </si>
  <si>
    <t>[U' R' U2 : [R D' R' , U]]</t>
  </si>
  <si>
    <t>[D' R' : [D , R' U R]]</t>
  </si>
  <si>
    <t>[U' R' : [U' , R' D R]]</t>
  </si>
  <si>
    <t>[D' U' R' : [U' , R' D R]]</t>
  </si>
  <si>
    <t>[U R2 : [U' , R' D' R]]</t>
  </si>
  <si>
    <t>[R2 U : [R' U' R , D']]</t>
  </si>
  <si>
    <t>[D' U' : [R D R' , U2]]</t>
  </si>
  <si>
    <t>[D' : [U' , R D R']]</t>
  </si>
  <si>
    <t>[D : [R' D R , U']]</t>
  </si>
  <si>
    <t>[U D R' : [U' , R' D R]]</t>
  </si>
  <si>
    <t>[l U2 l' , F]</t>
  </si>
  <si>
    <t>[U D : [R U' R' , D]]</t>
  </si>
  <si>
    <t>[U : [R U' R' , D2]]</t>
  </si>
  <si>
    <t>[D' R D' : [R' U' R , D2]]</t>
  </si>
  <si>
    <t>[U' R' U' : [R D' R' , U2]]</t>
  </si>
  <si>
    <t>[U' : [R' U' R , D']]</t>
  </si>
  <si>
    <t>[U R' D' : [R U' R' , D']]</t>
  </si>
  <si>
    <t>[D R' U : [D , R U' R']]</t>
  </si>
  <si>
    <t>[U' R' U' : [R D' R' , U']]</t>
  </si>
  <si>
    <t>[D R' D : [F' , D' R D R']]</t>
  </si>
  <si>
    <t>[U' D' R' D' : [R D R' , U']]</t>
  </si>
  <si>
    <t>[U' D' R' : [U , R' D R]]</t>
  </si>
  <si>
    <t>[U R2 : [U' , R' D2 R]]</t>
  </si>
  <si>
    <t>[D U' : [R D' R' , U2]]</t>
  </si>
  <si>
    <t>[D : [U' , R D' R']]</t>
  </si>
  <si>
    <t>[D' : [R' D' R , U']]</t>
  </si>
  <si>
    <t>[R U : [R' D' R , U]]</t>
  </si>
  <si>
    <t>[D' R' U' : [D' , R U R']]</t>
  </si>
  <si>
    <t>[R' D R : [D' , R U R']]</t>
  </si>
  <si>
    <t>[D2 : [R U R' , D]]</t>
  </si>
  <si>
    <t>[R U : [R' D' R , U2]]</t>
  </si>
  <si>
    <t>[R U R' U' : [D' , R U R']]</t>
  </si>
  <si>
    <t>[D : [R U R' , D2]]</t>
  </si>
  <si>
    <t>[R' F' R D' U : [R' D R , U2]]</t>
  </si>
  <si>
    <t>[R U R' , D']</t>
  </si>
  <si>
    <t>[R U' : [R' U R , D]]</t>
  </si>
  <si>
    <t>[D' R2' : [U , R D R']]</t>
  </si>
  <si>
    <t>[D2' R' : [F' , R D' R' D]]</t>
  </si>
  <si>
    <t>[D' R : [U' , R D' R']]</t>
  </si>
  <si>
    <t>[D' R D : [R' D' R , U]]</t>
  </si>
  <si>
    <t>[R U' D' : [R' U R , D2]]</t>
  </si>
  <si>
    <t>[R F' R' U' : [R D R' , U2]]</t>
  </si>
  <si>
    <t>[R F' : [R' U' R , D]]</t>
  </si>
  <si>
    <t>[R' U' R : [F2' , R' U R U']]</t>
  </si>
  <si>
    <t>[D' R : [R D' R' , U]]</t>
  </si>
  <si>
    <t>[U' R' U : [R U' R' , D]]</t>
  </si>
  <si>
    <t>[D R U' R' : [R' D R , U2]]</t>
  </si>
  <si>
    <t>[D' R : [R D' R' , U2]]</t>
  </si>
  <si>
    <t>[U R U' : [F2' , U R' U' R]]</t>
  </si>
  <si>
    <t>[U' R' : [R' D R , U2]]</t>
  </si>
  <si>
    <t>[U' R' : [R' D R , U]]</t>
  </si>
  <si>
    <t>[R D : [U , R' D' R]]</t>
  </si>
  <si>
    <t>[D' R U' : [R' U R , D']]</t>
  </si>
  <si>
    <t>[U' R' : [R' D R , U']]</t>
  </si>
  <si>
    <t>[U' D' R' D' : [U' , R D R']]</t>
  </si>
  <si>
    <t>[D' R : [R D' R' , U']]</t>
  </si>
  <si>
    <t xml:space="preserve"> </t>
  </si>
  <si>
    <t>[U' R' U R : [R U' R' , D]]</t>
  </si>
  <si>
    <t>[U' R2' : [D , R2 U R2' U' R2]]</t>
  </si>
  <si>
    <t>[R U' D' : [R' U R , D']]</t>
  </si>
  <si>
    <t>[R' D R U' R D' R' , U2]</t>
  </si>
  <si>
    <t>[R' D R U' R D' R' , U]</t>
  </si>
  <si>
    <t>[R' D R U' R D' R' , U']</t>
  </si>
  <si>
    <t>[U R' D' : [U' , R' D' R]]</t>
  </si>
  <si>
    <t>[U' D' R' U : [R U' R' , D]]</t>
  </si>
  <si>
    <t>[U D R D' : [U' , R' D R]]</t>
  </si>
  <si>
    <t>[R U' D R' : [R' D R , U2]]</t>
  </si>
  <si>
    <t>[R U' R' D' : [R' D R , U2]]</t>
  </si>
  <si>
    <t>[R U' R' : [R' D R , U2]]</t>
  </si>
  <si>
    <t>[D' U' R' : [R' D R , U2]]</t>
  </si>
  <si>
    <t>[D' U R U' : [F2 , U R' U' R]]</t>
  </si>
  <si>
    <t>[U R' U' : [R U R' , D']]</t>
  </si>
  <si>
    <t>[D' U' R' : [R' D R , U']]</t>
  </si>
  <si>
    <t>[U' D' R' : [R' D R , U]]</t>
  </si>
  <si>
    <t>[D' R D : [U , R' D' R]]</t>
  </si>
  <si>
    <t>[U' R' U R : [D , R U' R']]</t>
  </si>
  <si>
    <t>[D R U' R' : [D' , R' U R]]</t>
  </si>
  <si>
    <t>[R U' R' U' : [R D' R' , U2]]</t>
  </si>
  <si>
    <t>[R D' R' : [R' D R , U2]]</t>
  </si>
  <si>
    <t>[U' , R D' R' U R' D R]</t>
  </si>
  <si>
    <t>[R D' R' : [R' D R , U']]</t>
  </si>
  <si>
    <t>[D R : [R D' R', U]]</t>
  </si>
  <si>
    <t>[R U' R' : [D , R' U R]]</t>
  </si>
  <si>
    <t>[U R : [D , R U' R']]</t>
  </si>
  <si>
    <t>[R D' R' : [R' D R , U]]</t>
  </si>
  <si>
    <t>[D R : [R D' R' , U2]]</t>
  </si>
  <si>
    <t>[U R' D' : [U' , R' D R]]</t>
  </si>
  <si>
    <t>[D R : [R D' R' , U']]</t>
  </si>
  <si>
    <t>[U R U' D' : [R' D R , U2]]</t>
  </si>
  <si>
    <t>[D' R U' R' : [R' D R , U2]]</t>
  </si>
  <si>
    <t>[D R U' : [R' U R , D']]</t>
  </si>
  <si>
    <t>[U R : [D' , R U' R']]</t>
  </si>
  <si>
    <t>[U R : [D2 , R U' R']]</t>
  </si>
  <si>
    <t>[D R U' R' : [R' U R , D']]</t>
  </si>
  <si>
    <t>[R U' R' : [D' , R' U R]]</t>
  </si>
  <si>
    <t>[R' U' D' R : [R U' R' , D]]</t>
  </si>
  <si>
    <t>[R' B : [D' , R U R']]</t>
  </si>
  <si>
    <t>[R' D' R : [R U' R' , D]]</t>
  </si>
  <si>
    <t>[R : [R D' R' , U]]</t>
  </si>
  <si>
    <t>[U' D R' U : [R U' R' , D]]</t>
  </si>
  <si>
    <t>[D U R U' : [F2' , U R' U' R]]</t>
  </si>
  <si>
    <t>[R : [R D' R' , U2]]</t>
  </si>
  <si>
    <t>[R' D' R : [R U R' , D]]</t>
  </si>
  <si>
    <t>[D R D : [U , R' D' R]]</t>
  </si>
  <si>
    <t>[D U' R' : [R' D R , U2]]</t>
  </si>
  <si>
    <t>[U D' R D' : [U' , R' D R]]</t>
  </si>
  <si>
    <t>[R : [R D' R' , U']]</t>
  </si>
  <si>
    <t>[R U' : [R' U R , D']]</t>
  </si>
  <si>
    <t>[R2 U : [D' , R' U' R]]</t>
  </si>
  <si>
    <t>[R U' D : [R' U R , D2]]</t>
  </si>
  <si>
    <t>[R U' D2 : [R' U R , D]]</t>
  </si>
  <si>
    <t>[R U' R' U : [R D' R' , U2]]</t>
  </si>
  <si>
    <t>[R U' R' : [R' U R , D']]</t>
  </si>
  <si>
    <t>U-Any / U-Any</t>
  </si>
  <si>
    <t>U-Top / D-Side</t>
  </si>
  <si>
    <t>U-Top / D-Bottom</t>
  </si>
  <si>
    <t>Special</t>
  </si>
  <si>
    <t>U-Side / D-Any</t>
  </si>
  <si>
    <t>LUF / D-Any</t>
  </si>
  <si>
    <t>D-Side / D-Side</t>
  </si>
  <si>
    <t>BUR / D-Any</t>
  </si>
  <si>
    <t>D-Side / D-Bottom</t>
  </si>
  <si>
    <t>D-Bottom / D-Bottom</t>
  </si>
  <si>
    <t>R' U2' R' F' R2 U' R' F' U' F R U R' F U2' R</t>
  </si>
  <si>
    <r>
      <rPr>
        <sz val="10"/>
        <color rgb="FF000000"/>
        <rFont val="&quot;Arial&quot;"/>
      </rPr>
      <t>R U R' F'</t>
    </r>
    <r>
      <rPr>
        <sz val="10"/>
        <color rgb="FF000000"/>
        <rFont val="&quot;Arial&quot;"/>
      </rPr>
      <t xml:space="preserve"> R U R' U' R' F R2 U' R' U'</t>
    </r>
  </si>
  <si>
    <r>
      <rPr>
        <sz val="10"/>
        <color theme="1"/>
        <rFont val="Arial"/>
      </rPr>
      <t xml:space="preserve">U </t>
    </r>
    <r>
      <rPr>
        <sz val="10"/>
        <color theme="1"/>
        <rFont val="Arial"/>
      </rPr>
      <t>L' U' L F</t>
    </r>
    <r>
      <rPr>
        <sz val="10"/>
        <color theme="1"/>
        <rFont val="Arial"/>
      </rPr>
      <t xml:space="preserve"> L' U' L U L F' L2 U L</t>
    </r>
  </si>
  <si>
    <t>U R' U' : [UBR (B) Parity]</t>
  </si>
  <si>
    <t>U2' R' U R U2' R' L' U R U' L</t>
  </si>
  <si>
    <t>D U R U' : [UBR (B) Parity]</t>
  </si>
  <si>
    <t>R D' R' : [UBR (B) Parity]</t>
  </si>
  <si>
    <t>L : [DFL (U) Parity]</t>
  </si>
  <si>
    <t>U R U' : [UBR (B) Parity]</t>
  </si>
  <si>
    <t>D : [RDF (P) Parity]</t>
  </si>
  <si>
    <t>U x' R' F R F' U L' U L U2' R U' R' U</t>
  </si>
  <si>
    <t>D' U R U' : [UBR (B) Parity]</t>
  </si>
  <si>
    <t>U2 R' F R2 U' R' U' R U R' F' R U R' U</t>
  </si>
  <si>
    <t>U R U' R' U2 L R U' R' U L' U</t>
  </si>
  <si>
    <t>L : [UFL (D) Parity]</t>
  </si>
  <si>
    <t>U' L U : [UBR (B) Parity]</t>
  </si>
  <si>
    <t>D' : [RDF (P) Parity]</t>
  </si>
  <si>
    <t>U' x U2' R2' F R F' R U2' r' U r x' U</t>
  </si>
  <si>
    <t>D U R2 U' : [UBR (B) Parity]</t>
  </si>
  <si>
    <t>U R2 U' : [UBR (B) Parity]</t>
  </si>
  <si>
    <t>D' U R2 U' : [UBR (B) Parity]</t>
  </si>
  <si>
    <t>UF</t>
  </si>
  <si>
    <t>UB</t>
  </si>
  <si>
    <t>UR</t>
  </si>
  <si>
    <t>UL</t>
  </si>
  <si>
    <t>LF</t>
  </si>
  <si>
    <t>LB</t>
  </si>
  <si>
    <t>RF</t>
  </si>
  <si>
    <t>RB</t>
  </si>
  <si>
    <t>DR</t>
  </si>
  <si>
    <t>DL</t>
  </si>
  <si>
    <t>DF</t>
  </si>
  <si>
    <t>DB</t>
  </si>
  <si>
    <r>
      <rPr>
        <sz val="10"/>
        <color theme="1"/>
        <rFont val="Arial"/>
      </rPr>
      <t xml:space="preserve">U' </t>
    </r>
    <r>
      <rPr>
        <b/>
        <sz val="10"/>
        <color theme="1"/>
        <rFont val="Arial"/>
      </rPr>
      <t>S</t>
    </r>
    <r>
      <rPr>
        <sz val="10"/>
        <color theme="1"/>
        <rFont val="Arial"/>
      </rPr>
      <t xml:space="preserve"> R' F' R S' R' F R U' M' U2 M</t>
    </r>
  </si>
  <si>
    <r>
      <rPr>
        <sz val="10"/>
        <color theme="1"/>
        <rFont val="Arial"/>
      </rPr>
      <t xml:space="preserve">R' F R U' M' U2 M U' </t>
    </r>
    <r>
      <rPr>
        <b/>
        <sz val="10"/>
        <color theme="1"/>
        <rFont val="Arial"/>
      </rPr>
      <t>S</t>
    </r>
    <r>
      <rPr>
        <sz val="10"/>
        <color theme="1"/>
        <rFont val="Arial"/>
      </rPr>
      <t xml:space="preserve"> R' F' R S'</t>
    </r>
  </si>
  <si>
    <r>
      <rPr>
        <sz val="10"/>
        <color theme="1"/>
        <rFont val="Arial"/>
      </rPr>
      <t xml:space="preserve">[M : R' F R U' M' U2 M U' </t>
    </r>
    <r>
      <rPr>
        <b/>
        <sz val="10"/>
        <color theme="1"/>
        <rFont val="Arial"/>
      </rPr>
      <t>S</t>
    </r>
    <r>
      <rPr>
        <sz val="10"/>
        <color theme="1"/>
        <rFont val="Arial"/>
      </rPr>
      <t xml:space="preserve"> R' F' R S']</t>
    </r>
  </si>
  <si>
    <r>
      <rPr>
        <sz val="10"/>
        <color theme="1"/>
        <rFont val="Arial"/>
      </rPr>
      <t xml:space="preserve">L F' L' U M' U2' M U </t>
    </r>
    <r>
      <rPr>
        <b/>
        <sz val="10"/>
        <color theme="1"/>
        <rFont val="Arial"/>
      </rPr>
      <t>S'</t>
    </r>
    <r>
      <rPr>
        <sz val="10"/>
        <color theme="1"/>
        <rFont val="Arial"/>
      </rPr>
      <t xml:space="preserve"> L F L' S</t>
    </r>
  </si>
  <si>
    <r>
      <rPr>
        <sz val="10"/>
        <color theme="1"/>
        <rFont val="Arial"/>
      </rPr>
      <t xml:space="preserve">[M : L F' L' U M' U2' M U </t>
    </r>
    <r>
      <rPr>
        <b/>
        <sz val="10"/>
        <color theme="1"/>
        <rFont val="Arial"/>
      </rPr>
      <t>S'</t>
    </r>
    <r>
      <rPr>
        <sz val="10"/>
        <color theme="1"/>
        <rFont val="Arial"/>
      </rPr>
      <t xml:space="preserve"> L F L' S]</t>
    </r>
  </si>
  <si>
    <r>
      <rPr>
        <b/>
        <sz val="10"/>
        <color theme="1"/>
        <rFont val="Arial"/>
      </rPr>
      <t>S</t>
    </r>
    <r>
      <rPr>
        <sz val="10"/>
        <color theme="1"/>
        <rFont val="Arial"/>
      </rPr>
      <t xml:space="preserve"> R' F' R S' R' F R U' M' U2 M U'</t>
    </r>
  </si>
  <si>
    <t>[R' E R : U'] [R E2 R' : U]</t>
  </si>
  <si>
    <t>[R' E R : U] [R E2 R' : U']</t>
  </si>
  <si>
    <t>U [R' E R : U'] [R E2 R' : U] U'</t>
  </si>
  <si>
    <t>[R' E R : U2] [R E2 R' : U2]</t>
  </si>
  <si>
    <t>[R E' R' : U'] [R' E2 R : U]</t>
  </si>
  <si>
    <t>[R E' R' : U] [R' E2 R : U']</t>
  </si>
  <si>
    <t>U [R E' R' : U'] [R' E2 R : U] U'</t>
  </si>
  <si>
    <t>[R E' R' : U2] [R' E2 R : U2]</t>
  </si>
  <si>
    <t>[L2' , E'] [L' S L , F2']</t>
  </si>
  <si>
    <t>[L E' L' : U] [L' E2' L : U']</t>
  </si>
  <si>
    <t>[L E' L' : U'] [L' E2' L : U]</t>
  </si>
  <si>
    <t>[L E' L' : U2'] [L' E2' L : U2']</t>
  </si>
  <si>
    <t>U' [L E' L' : U] [L' E2' L : U'] U</t>
  </si>
  <si>
    <t>R S R' [E , R2] F2 R S' R' F2</t>
  </si>
  <si>
    <t>[E' , L2'] [F2' , L' S L]</t>
  </si>
  <si>
    <t>[L' E L : U] [L E2' L' : U']</t>
  </si>
  <si>
    <t>[L' E L : U'] [L E2' L' : U]</t>
  </si>
  <si>
    <t>[L' E L : U2'] [L E2' L' : U2']</t>
  </si>
  <si>
    <t>U' [L' E L : U] [L E2' L' : U'] U</t>
  </si>
  <si>
    <t>[E , R2] [F2 , R S' R']</t>
  </si>
  <si>
    <t>R2' E' [R S' R' , F2] R2 E'</t>
  </si>
  <si>
    <t>[R2, E] [R S' R', F2]</t>
  </si>
  <si>
    <t>U [R E R' : U2] [S , R2'] U</t>
  </si>
  <si>
    <t>U' [R E R' : U2] [S , R2'] U'</t>
  </si>
  <si>
    <t>[U2 , R E R'] [S , R2']</t>
  </si>
  <si>
    <t>[R E R' : U2] [S , R2'] U2</t>
  </si>
  <si>
    <t>[R' : [E , R2]] [R' F2 R , S']</t>
  </si>
  <si>
    <t>[R: [E', R2']] [R B2' R', S']</t>
  </si>
  <si>
    <t>[S : [L : [E' , L2']] [L F2' L' , S]]</t>
  </si>
  <si>
    <t>[S : [L': [E, L2]] [L' B2 L, S]]</t>
  </si>
  <si>
    <t>U' [L' E' L : U2'] [S' , L2] U'</t>
  </si>
  <si>
    <t>U [L' E' L : U2'] [S' , L2] U</t>
  </si>
  <si>
    <t>[L' E' L : U2'] [S' , L2] U2'</t>
  </si>
  <si>
    <t>[U2 , L' E' L] [S' , L2]</t>
  </si>
  <si>
    <t>[S' : [R' : [E , R2]] [R' F2 R , S']]</t>
  </si>
  <si>
    <t>[S' : [R: [E', R2']] [R B2' R', S']]</t>
  </si>
  <si>
    <t>[L : [E' , L2']] [L F2' L' , S]</t>
  </si>
  <si>
    <t>[L': [E, L2]] [L' B2 L, S]</t>
  </si>
  <si>
    <t>[U' : [R2' , S']] [R F R' , S']</t>
  </si>
  <si>
    <r>
      <rPr>
        <sz val="10"/>
        <color theme="1"/>
        <rFont val="Arial"/>
      </rPr>
      <t xml:space="preserve">U2 M' U2 M U' </t>
    </r>
    <r>
      <rPr>
        <b/>
        <sz val="10"/>
        <color theme="1"/>
        <rFont val="Arial"/>
      </rPr>
      <t>S</t>
    </r>
    <r>
      <rPr>
        <sz val="10"/>
        <color theme="1"/>
        <rFont val="Arial"/>
      </rPr>
      <t xml:space="preserve"> R' F' R S' R' F R U</t>
    </r>
  </si>
  <si>
    <r>
      <rPr>
        <sz val="10"/>
        <color theme="1"/>
        <rFont val="Arial"/>
      </rPr>
      <t xml:space="preserve">M' U2 M U' </t>
    </r>
    <r>
      <rPr>
        <b/>
        <sz val="10"/>
        <color theme="1"/>
        <rFont val="Arial"/>
      </rPr>
      <t>S</t>
    </r>
    <r>
      <rPr>
        <sz val="10"/>
        <color theme="1"/>
        <rFont val="Arial"/>
      </rPr>
      <t xml:space="preserve"> R' F' R S' R' F R U'</t>
    </r>
  </si>
  <si>
    <r>
      <rPr>
        <sz val="10"/>
        <color theme="1"/>
        <rFont val="Arial"/>
      </rPr>
      <t xml:space="preserve">U' M' U2 M U' </t>
    </r>
    <r>
      <rPr>
        <b/>
        <sz val="10"/>
        <color theme="1"/>
        <rFont val="Arial"/>
      </rPr>
      <t>S</t>
    </r>
    <r>
      <rPr>
        <sz val="10"/>
        <color theme="1"/>
        <rFont val="Arial"/>
      </rPr>
      <t xml:space="preserve"> R' F' R S' R' F R</t>
    </r>
  </si>
  <si>
    <r>
      <rPr>
        <sz val="10"/>
        <color theme="1"/>
        <rFont val="Arial"/>
      </rPr>
      <t xml:space="preserve">U M' U2 M U' </t>
    </r>
    <r>
      <rPr>
        <b/>
        <sz val="10"/>
        <color theme="1"/>
        <rFont val="Arial"/>
      </rPr>
      <t xml:space="preserve">S </t>
    </r>
    <r>
      <rPr>
        <sz val="10"/>
        <color theme="1"/>
        <rFont val="Arial"/>
      </rPr>
      <t>R' F' R S' R' F R U2</t>
    </r>
  </si>
  <si>
    <t>[M' : [R' E R : U'] [R E2 R' : U]]</t>
  </si>
  <si>
    <t>[M' : [R E' R' : U'] [R' E2 R : U]]</t>
  </si>
  <si>
    <t>[M' : [L E' L' : U] [L' E2' L : U']]</t>
  </si>
  <si>
    <t>[M' : [L' E L : U] [L E2' L' : U']]</t>
  </si>
  <si>
    <t>[R' F' R , S'] [R F' R' , S]</t>
  </si>
  <si>
    <t>[L F L', S] [L' F L , S']</t>
  </si>
  <si>
    <r>
      <rPr>
        <sz val="10"/>
        <color theme="1"/>
        <rFont val="Arial"/>
      </rPr>
      <t xml:space="preserve">U2 M U' </t>
    </r>
    <r>
      <rPr>
        <b/>
        <sz val="10"/>
        <color theme="1"/>
        <rFont val="Arial"/>
      </rPr>
      <t>S</t>
    </r>
    <r>
      <rPr>
        <sz val="10"/>
        <color theme="1"/>
        <rFont val="Arial"/>
      </rPr>
      <t xml:space="preserve"> R' F' R S' R' F R U' M'</t>
    </r>
  </si>
  <si>
    <r>
      <rPr>
        <sz val="10"/>
        <color theme="1"/>
        <rFont val="Arial"/>
      </rPr>
      <t xml:space="preserve">M U' </t>
    </r>
    <r>
      <rPr>
        <b/>
        <sz val="10"/>
        <color theme="1"/>
        <rFont val="Arial"/>
      </rPr>
      <t>S</t>
    </r>
    <r>
      <rPr>
        <sz val="10"/>
        <color theme="1"/>
        <rFont val="Arial"/>
      </rPr>
      <t xml:space="preserve"> R' F' R S' R' F R U' M' U2</t>
    </r>
  </si>
  <si>
    <r>
      <rPr>
        <sz val="10"/>
        <color theme="1"/>
        <rFont val="Arial"/>
      </rPr>
      <t xml:space="preserve">U' M U' </t>
    </r>
    <r>
      <rPr>
        <b/>
        <sz val="10"/>
        <color theme="1"/>
        <rFont val="Arial"/>
      </rPr>
      <t>S</t>
    </r>
    <r>
      <rPr>
        <sz val="10"/>
        <color theme="1"/>
        <rFont val="Arial"/>
      </rPr>
      <t xml:space="preserve"> R' F' R S' R' F R U' M' U'</t>
    </r>
  </si>
  <si>
    <r>
      <rPr>
        <sz val="10"/>
        <color theme="1"/>
        <rFont val="Arial"/>
      </rPr>
      <t xml:space="preserve">U M U' </t>
    </r>
    <r>
      <rPr>
        <b/>
        <sz val="10"/>
        <color theme="1"/>
        <rFont val="Arial"/>
      </rPr>
      <t>S</t>
    </r>
    <r>
      <rPr>
        <sz val="10"/>
        <color theme="1"/>
        <rFont val="Arial"/>
      </rPr>
      <t xml:space="preserve"> R' F' R S' R' F R U' M' U</t>
    </r>
  </si>
  <si>
    <t>[M : [R' E R : U] [R E2 R' : U']]</t>
  </si>
  <si>
    <t>[M : [R E' R' : U] [R' E2 R : U']]</t>
  </si>
  <si>
    <t>[M : [L E' L' : U'] [L' E2' L : U]]</t>
  </si>
  <si>
    <t>[M : [L' E L : U'] [L E2' L' : U]]</t>
  </si>
  <si>
    <t>S2' L' B' L S2' L2' S L B L' S' L2</t>
  </si>
  <si>
    <t>S2 R B R' S2 R2 S' R' B' R S R2'</t>
  </si>
  <si>
    <r>
      <rPr>
        <sz val="10"/>
        <color theme="1"/>
        <rFont val="Arial"/>
      </rPr>
      <t xml:space="preserve">[M2' : U' </t>
    </r>
    <r>
      <rPr>
        <b/>
        <sz val="10"/>
        <color theme="1"/>
        <rFont val="Arial"/>
      </rPr>
      <t>S</t>
    </r>
    <r>
      <rPr>
        <sz val="10"/>
        <color theme="1"/>
        <rFont val="Arial"/>
      </rPr>
      <t xml:space="preserve"> R' F' R S' R' F R U' M' U2 M]</t>
    </r>
  </si>
  <si>
    <t>W/Y Sticker</t>
  </si>
  <si>
    <t>RUF/FUR</t>
  </si>
  <si>
    <t>RUB/BUR</t>
  </si>
  <si>
    <t>LUB/BUL</t>
  </si>
  <si>
    <t>LUF/FUL</t>
  </si>
  <si>
    <t>RDF/FDR</t>
  </si>
  <si>
    <t>RDB/BDR</t>
  </si>
  <si>
    <t>LDB/BDL</t>
  </si>
  <si>
    <t>LDF/FDL</t>
  </si>
  <si>
    <t>RUB</t>
  </si>
  <si>
    <t>[U , R' D R D' R' D R]</t>
  </si>
  <si>
    <t>BUR</t>
  </si>
  <si>
    <t>[R' D R D' R' D R , U]</t>
  </si>
  <si>
    <t>BUL</t>
  </si>
  <si>
    <t>[U2 , R' D R D' R' D R]</t>
  </si>
  <si>
    <t>[U2 : [R' D R D' R' D R , U']]</t>
  </si>
  <si>
    <t>LUB</t>
  </si>
  <si>
    <t>[R' D R D' R' D R , U2]</t>
  </si>
  <si>
    <t>[U : [R' D R D' R' D R , U]]</t>
  </si>
  <si>
    <t>LUF</t>
  </si>
  <si>
    <t>[U' , R' D R D' R' D R]</t>
  </si>
  <si>
    <t>[U' : [R' D R D' R' D R , U2]]</t>
  </si>
  <si>
    <t>[U' : [R' D R D' R' D R , U']]</t>
  </si>
  <si>
    <t>FUL</t>
  </si>
  <si>
    <t>[R' D R D' R' D R , U']</t>
  </si>
  <si>
    <t>[U : [R' D R D' R' D R , U2]]</t>
  </si>
  <si>
    <t>[U2 : [R' D R D' R' D R , U]]</t>
  </si>
  <si>
    <t>FDR</t>
  </si>
  <si>
    <t>Letters [PB] [BK]</t>
  </si>
  <si>
    <t>[R' D' R : U] [D' R' D R : U']</t>
  </si>
  <si>
    <t>[R' D' R : U2] [D' R' D R : U2]</t>
  </si>
  <si>
    <t>[R' D' R : U'] [D' R' D R : U]</t>
  </si>
  <si>
    <t>RDF</t>
  </si>
  <si>
    <t>Letters [KB] [BP]</t>
  </si>
  <si>
    <t>[D' R' D R : U] [R' D' R : U']</t>
  </si>
  <si>
    <t>[D' R' D R : U2] [R' D' R : U2]</t>
  </si>
  <si>
    <t>[D' R' D R : U'] [R' D' R : U]</t>
  </si>
  <si>
    <t>RDB</t>
  </si>
  <si>
    <t>Letters [TB] [BO]</t>
  </si>
  <si>
    <t>[U' : [D R D' R' : U] [R D R' : U']]</t>
  </si>
  <si>
    <t>[D R D' R' : U] [R D R' : U']</t>
  </si>
  <si>
    <t>[D R D' R' : U2] [R D R' : U2]</t>
  </si>
  <si>
    <t>[D' , R U' R' U R U' R']</t>
  </si>
  <si>
    <t>BDR</t>
  </si>
  <si>
    <t>Letters [OB] [BT]</t>
  </si>
  <si>
    <t>[U' : [R D R' : U] [D R D' R' : U']]</t>
  </si>
  <si>
    <t>[R D R' : U] [D R D' R' : U']</t>
  </si>
  <si>
    <t>[R D R' : U2] [D R D' R' : U2]</t>
  </si>
  <si>
    <t>[R U' R' U R U' R' , D']</t>
  </si>
  <si>
    <t>BDL</t>
  </si>
  <si>
    <t>Letters [HB] [BS]</t>
  </si>
  <si>
    <t>[U' : [R D' R' : U] [D' R D R' : U']]</t>
  </si>
  <si>
    <t>[R D' R' : U] [D' R D R' : U']</t>
  </si>
  <si>
    <t>[R D' R' : U2] [D' R D R' : U2]</t>
  </si>
  <si>
    <t>[D2 , R U' R' U R U' R']</t>
  </si>
  <si>
    <t>[D2 : [R U' R' U R U' R' , D]]</t>
  </si>
  <si>
    <t>LDB</t>
  </si>
  <si>
    <t>Letters [SB] [BH]</t>
  </si>
  <si>
    <t>[U' : [D' R D R' : U] [R D' R' : U']]</t>
  </si>
  <si>
    <t>[D' R D R' : U] [R D' R' : U']</t>
  </si>
  <si>
    <t>[D' R D R' : U2] [R D' R' : U2]</t>
  </si>
  <si>
    <t>[R U' R' U R U' R' , D2]</t>
  </si>
  <si>
    <t>[D' : [R U' R' U R U' R' , D']]</t>
  </si>
  <si>
    <t>LDF</t>
  </si>
  <si>
    <t>Letters [LB] [BG]</t>
  </si>
  <si>
    <t>[D R' D' R : U] [R' D R : U']</t>
  </si>
  <si>
    <t>[D R' D' R : U2] [R' D R : U2]</t>
  </si>
  <si>
    <t>[D R' D' R : U'] [R' D R : U]</t>
  </si>
  <si>
    <t>[D , R U' R' U R U' R']</t>
  </si>
  <si>
    <t>[D : [R U' R' U R U' R' , D2]]</t>
  </si>
  <si>
    <t>[D : [R U' R' U R U' R' , D]]</t>
  </si>
  <si>
    <t>FDL</t>
  </si>
  <si>
    <t>Letters [GB] [BL]</t>
  </si>
  <si>
    <t>[R' D R : U] [D R' D' R : U']</t>
  </si>
  <si>
    <t>[R' D R : U2] [D R' D' R : U2]</t>
  </si>
  <si>
    <t>[R' D R : U'] [D R' D' R : U]</t>
  </si>
  <si>
    <t>[R U' R' U R U' R' , D]</t>
  </si>
  <si>
    <t>[D' : [R U' R' U R U' R' , D2]]</t>
  </si>
  <si>
    <t>[D2 : [R U' R' U R U' R' , D']]</t>
  </si>
  <si>
    <t>(R U R' U R U2' R') U (R U R' U R' U' R2 U' R' U R' U R) U'</t>
  </si>
  <si>
    <t>U + [FUL/BUR]</t>
  </si>
  <si>
    <t>U' + [BUL/RUB]</t>
  </si>
  <si>
    <t>U2 + [BUL/RUB]</t>
  </si>
  <si>
    <t>(R' U' R U' R' U2 R) U' (R2' U R U R' U' R3 U' R' U R') U'</t>
  </si>
  <si>
    <t>U' + [FUL/BUR]</t>
  </si>
  <si>
    <t>Letters [BP] [KQ]</t>
  </si>
  <si>
    <t>Letters [AP] [KE]</t>
  </si>
  <si>
    <t>Letters [DP] [KI]</t>
  </si>
  <si>
    <t>Letters [BK] [PN]</t>
  </si>
  <si>
    <t>Letters [AK] [PR]</t>
  </si>
  <si>
    <t>Letters [DK] [PF]</t>
  </si>
  <si>
    <t>Letters [BT] [OQ]</t>
  </si>
  <si>
    <t>Letters [AT] [OE]</t>
  </si>
  <si>
    <t>Letters [DT] [OI]</t>
  </si>
  <si>
    <t>Letters [KO] [WP]</t>
  </si>
  <si>
    <t>Letters [BO] [TN]</t>
  </si>
  <si>
    <t>Letters [AO] [TR]</t>
  </si>
  <si>
    <t>Letters [DO] [TF]</t>
  </si>
  <si>
    <t>Letters [PT] [WK]</t>
  </si>
  <si>
    <t>Letters [BH] [SQ]</t>
  </si>
  <si>
    <t>Letters [AH] [SE]</t>
  </si>
  <si>
    <t>Letters [DH] [SI]</t>
  </si>
  <si>
    <t>Letters [KS] [XP]</t>
  </si>
  <si>
    <t>Letters [OS] [XT]</t>
  </si>
  <si>
    <t>Letters [BS] [HN]</t>
  </si>
  <si>
    <t>Letters [AS] [HR]</t>
  </si>
  <si>
    <t>Letters [DS] [HF]</t>
  </si>
  <si>
    <t>Letters [PH] [XK]</t>
  </si>
  <si>
    <t>Letters [TH] [XO]</t>
  </si>
  <si>
    <t>Letters [BL] [GQ]</t>
  </si>
  <si>
    <t>Letters [AL] [GE]</t>
  </si>
  <si>
    <t>Letters [DL] [GI]</t>
  </si>
  <si>
    <t>Letters [KG] [UP]</t>
  </si>
  <si>
    <t>Letters [OG] [UT]</t>
  </si>
  <si>
    <t>Letters [GS] [XL]</t>
  </si>
  <si>
    <t>Letters [BG] [LN]</t>
  </si>
  <si>
    <t>Letters [AG] [LR]</t>
  </si>
  <si>
    <t>Letters [DG] [LF]</t>
  </si>
  <si>
    <t>Letters [PL] [UK]</t>
  </si>
  <si>
    <t>Letters [TL] [UO]</t>
  </si>
  <si>
    <t>Letters [LH] [XG]</t>
  </si>
  <si>
    <t>1st ⮕</t>
  </si>
  <si>
    <t>4-Mover</t>
  </si>
  <si>
    <t>U-Swap</t>
  </si>
  <si>
    <t>E-Swap</t>
  </si>
  <si>
    <t>S-Swap</t>
  </si>
  <si>
    <t>M-Swap</t>
  </si>
  <si>
    <t>Alg</t>
  </si>
  <si>
    <t>F-Swap</t>
  </si>
  <si>
    <t>S-Insert</t>
  </si>
  <si>
    <t>LU</t>
  </si>
  <si>
    <t>LD</t>
  </si>
  <si>
    <t>FR</t>
  </si>
  <si>
    <t>FD</t>
  </si>
  <si>
    <t>FL</t>
  </si>
  <si>
    <t>RU</t>
  </si>
  <si>
    <t>RD</t>
  </si>
  <si>
    <t>BU</t>
  </si>
  <si>
    <t>BL</t>
  </si>
  <si>
    <t>BD</t>
  </si>
  <si>
    <t>BR</t>
  </si>
  <si>
    <t>UBL</t>
  </si>
  <si>
    <t>UBR</t>
  </si>
  <si>
    <t>UFL</t>
  </si>
  <si>
    <t>DFL</t>
  </si>
  <si>
    <t>DFR</t>
  </si>
  <si>
    <t>DBR</t>
  </si>
  <si>
    <t>DBL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</si>
</sst>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color theme="1"/>
      <name val="Arial"/>
    </font>
    <font>
      <b/>
      <sz val="10"/>
      <color theme="1"/>
      <name val="Arial"/>
    </font>
    <font>
      <u/>
      <sz val="10"/>
      <color rgb="FF0000FF"/>
      <name val="Arial"/>
    </font>
    <font>
      <u/>
      <sz val="10"/>
      <color rgb="FF1155CC"/>
      <name val="Arial"/>
    </font>
    <font>
      <b/>
      <sz val="10"/>
      <color rgb="FF000000"/>
      <name val="&quot;Arial&quot;"/>
    </font>
    <font>
      <sz val="10"/>
      <color rgb="FF000000"/>
      <name val="Arial"/>
    </font>
    <font>
      <sz val="10"/>
      <color rgb="FF000000"/>
      <name val="&quot;Arial&quot;"/>
    </font>
    <font>
      <b/>
      <sz val="10"/>
      <name val="Arial"/>
    </font>
    <font>
      <sz val="10"/>
      <name val="Arial"/>
    </font>
  </fonts>
  <fills count="18">
    <fill>
      <patternFill patternType="none"/>
    </fill>
    <fill>
      <patternFill patternType="gray125"/>
    </fill>
    <fill>
      <patternFill patternType="solid">
        <fgColor rgb="FFFF9900"/>
        <bgColor rgb="FFFF9900"/>
      </patternFill>
    </fill>
    <fill>
      <patternFill patternType="solid">
        <fgColor rgb="FF00FF00"/>
        <bgColor rgb="FF00FF00"/>
      </patternFill>
    </fill>
    <fill>
      <patternFill patternType="solid">
        <fgColor rgb="FFFF0000"/>
        <bgColor rgb="FFFF0000"/>
      </patternFill>
    </fill>
    <fill>
      <patternFill patternType="solid">
        <fgColor rgb="FF4A86E8"/>
        <bgColor rgb="FF4A86E8"/>
      </patternFill>
    </fill>
    <fill>
      <patternFill patternType="solid">
        <fgColor rgb="FFFFFF00"/>
        <bgColor rgb="FFFFFF00"/>
      </patternFill>
    </fill>
    <fill>
      <patternFill patternType="solid">
        <fgColor rgb="FF000000"/>
        <bgColor rgb="FF000000"/>
      </patternFill>
    </fill>
    <fill>
      <patternFill patternType="solid">
        <fgColor rgb="FFFFB7DE"/>
        <bgColor rgb="FFFFB7DE"/>
      </patternFill>
    </fill>
    <fill>
      <patternFill patternType="solid">
        <fgColor rgb="FF9FC5E8"/>
        <bgColor rgb="FF9FC5E8"/>
      </patternFill>
    </fill>
    <fill>
      <patternFill patternType="solid">
        <fgColor rgb="FF00FFFF"/>
        <bgColor rgb="FF00FFFF"/>
      </patternFill>
    </fill>
    <fill>
      <patternFill patternType="solid">
        <fgColor rgb="FFFFB500"/>
        <bgColor rgb="FFFFB500"/>
      </patternFill>
    </fill>
    <fill>
      <patternFill patternType="solid">
        <fgColor rgb="FF6D9EEB"/>
        <bgColor rgb="FF6D9EEB"/>
      </patternFill>
    </fill>
    <fill>
      <patternFill patternType="solid">
        <fgColor rgb="FFC5FFC8"/>
        <bgColor rgb="FFC5FFC8"/>
      </patternFill>
    </fill>
    <fill>
      <patternFill patternType="solid">
        <fgColor rgb="FFFF5151"/>
        <bgColor rgb="FFFF5151"/>
      </patternFill>
    </fill>
    <fill>
      <patternFill patternType="solid">
        <fgColor rgb="FFFFFFFF"/>
        <bgColor rgb="FFFFFFFF"/>
      </patternFill>
    </fill>
    <fill>
      <patternFill patternType="solid">
        <fgColor rgb="FFF3F3F3"/>
        <bgColor rgb="FFF3F3F3"/>
      </patternFill>
    </fill>
    <fill>
      <patternFill patternType="solid">
        <fgColor rgb="FFFFFF99"/>
        <bgColor rgb="FFFFFF99"/>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75">
    <xf numFmtId="0" fontId="0" fillId="0" borderId="0" xfId="0" applyFont="1" applyAlignment="1"/>
    <xf numFmtId="0" fontId="1" fillId="0" borderId="0" xfId="0" applyFont="1"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1" fillId="0" borderId="0" xfId="0" applyFont="1" applyAlignment="1">
      <alignment vertical="top" wrapText="1"/>
    </xf>
    <xf numFmtId="0" fontId="4" fillId="0" borderId="0" xfId="0" applyFont="1" applyAlignment="1">
      <alignment vertical="top"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0" xfId="0" applyFont="1" applyAlignment="1"/>
    <xf numFmtId="0" fontId="2" fillId="0" borderId="0" xfId="0" applyFont="1"/>
    <xf numFmtId="0" fontId="1" fillId="0" borderId="0" xfId="0" applyFont="1"/>
    <xf numFmtId="0" fontId="1" fillId="0" borderId="0" xfId="0" applyFont="1" applyAlignment="1"/>
    <xf numFmtId="0" fontId="2" fillId="0" borderId="0" xfId="0" applyFont="1" applyAlignment="1"/>
    <xf numFmtId="0" fontId="1" fillId="0" borderId="0" xfId="0" applyFont="1" applyAlignment="1"/>
    <xf numFmtId="0" fontId="5" fillId="0" borderId="0" xfId="0" applyFont="1" applyAlignment="1"/>
    <xf numFmtId="0" fontId="2" fillId="0" borderId="0" xfId="0" applyFont="1" applyAlignment="1"/>
    <xf numFmtId="0" fontId="1" fillId="7" borderId="0" xfId="0" applyFont="1" applyFill="1" applyAlignment="1"/>
    <xf numFmtId="0" fontId="1" fillId="8" borderId="0" xfId="0" applyFont="1" applyFill="1" applyAlignment="1"/>
    <xf numFmtId="0" fontId="1" fillId="8" borderId="2" xfId="0" applyFont="1" applyFill="1" applyBorder="1" applyAlignment="1"/>
    <xf numFmtId="0" fontId="1" fillId="3" borderId="0" xfId="0" applyFont="1" applyFill="1" applyAlignment="1"/>
    <xf numFmtId="0" fontId="1" fillId="9" borderId="0" xfId="0" applyFont="1" applyFill="1" applyAlignment="1"/>
    <xf numFmtId="0" fontId="1" fillId="9" borderId="0" xfId="0" applyFont="1" applyFill="1" applyAlignment="1"/>
    <xf numFmtId="0" fontId="1" fillId="7" borderId="0" xfId="0" applyFont="1" applyFill="1" applyAlignment="1"/>
    <xf numFmtId="0" fontId="1" fillId="7" borderId="2" xfId="0" applyFont="1" applyFill="1" applyBorder="1" applyAlignment="1"/>
    <xf numFmtId="0" fontId="1" fillId="6" borderId="0" xfId="0" applyFont="1" applyFill="1" applyAlignment="1"/>
    <xf numFmtId="0" fontId="1" fillId="6" borderId="0" xfId="0" applyFont="1" applyFill="1" applyAlignment="1"/>
    <xf numFmtId="0" fontId="6" fillId="6" borderId="0" xfId="0" applyFont="1" applyFill="1" applyAlignment="1"/>
    <xf numFmtId="0" fontId="1" fillId="4" borderId="0" xfId="0" applyFont="1" applyFill="1" applyAlignment="1"/>
    <xf numFmtId="0" fontId="1" fillId="4" borderId="2" xfId="0" applyFont="1" applyFill="1" applyBorder="1" applyAlignment="1"/>
    <xf numFmtId="0" fontId="1" fillId="10" borderId="0" xfId="0" applyFont="1" applyFill="1" applyAlignment="1"/>
    <xf numFmtId="0" fontId="6" fillId="11" borderId="0" xfId="0" applyFont="1" applyFill="1" applyAlignment="1"/>
    <xf numFmtId="0" fontId="1" fillId="6" borderId="2" xfId="0" applyFont="1" applyFill="1" applyBorder="1" applyAlignment="1"/>
    <xf numFmtId="0" fontId="6" fillId="11" borderId="2" xfId="0" applyFont="1" applyFill="1" applyBorder="1" applyAlignment="1"/>
    <xf numFmtId="0" fontId="1" fillId="10" borderId="0" xfId="0" applyFont="1" applyFill="1" applyAlignment="1"/>
    <xf numFmtId="0" fontId="6" fillId="11" borderId="0" xfId="0" applyFont="1" applyFill="1" applyAlignment="1"/>
    <xf numFmtId="0" fontId="1" fillId="12" borderId="0" xfId="0" applyFont="1" applyFill="1" applyAlignment="1"/>
    <xf numFmtId="0" fontId="1" fillId="12" borderId="2" xfId="0" applyFont="1" applyFill="1" applyBorder="1" applyAlignment="1"/>
    <xf numFmtId="0" fontId="1" fillId="12" borderId="2" xfId="0" applyFont="1" applyFill="1" applyBorder="1" applyAlignment="1"/>
    <xf numFmtId="0" fontId="1" fillId="4" borderId="0" xfId="0" applyFont="1" applyFill="1" applyAlignment="1"/>
    <xf numFmtId="0" fontId="1" fillId="4" borderId="2" xfId="0" applyFont="1" applyFill="1" applyBorder="1" applyAlignment="1"/>
    <xf numFmtId="0" fontId="6" fillId="11" borderId="2" xfId="0" applyFont="1" applyFill="1" applyBorder="1" applyAlignment="1"/>
    <xf numFmtId="0" fontId="1" fillId="8" borderId="0" xfId="0" applyFont="1" applyFill="1" applyAlignment="1"/>
    <xf numFmtId="0" fontId="7" fillId="3" borderId="0" xfId="0" applyFont="1" applyFill="1" applyAlignment="1"/>
    <xf numFmtId="0" fontId="1" fillId="13" borderId="0" xfId="0" applyFont="1" applyFill="1" applyAlignment="1"/>
    <xf numFmtId="0" fontId="1" fillId="3" borderId="0" xfId="0" applyFont="1" applyFill="1" applyAlignment="1"/>
    <xf numFmtId="0" fontId="1" fillId="10" borderId="0" xfId="0" applyFont="1" applyFill="1" applyAlignment="1"/>
    <xf numFmtId="0" fontId="1" fillId="14" borderId="0" xfId="0" applyFont="1" applyFill="1" applyAlignment="1"/>
    <xf numFmtId="0" fontId="1" fillId="7" borderId="0" xfId="0" applyFont="1" applyFill="1"/>
    <xf numFmtId="0" fontId="2" fillId="15" borderId="0" xfId="0" applyFont="1" applyFill="1" applyAlignment="1"/>
    <xf numFmtId="0" fontId="2" fillId="16" borderId="0" xfId="0" applyFont="1" applyFill="1" applyAlignment="1"/>
    <xf numFmtId="0" fontId="2" fillId="17" borderId="0" xfId="0" applyFont="1" applyFill="1" applyAlignment="1"/>
    <xf numFmtId="0" fontId="1" fillId="7" borderId="0" xfId="0" applyFont="1" applyFill="1" applyAlignment="1"/>
    <xf numFmtId="0" fontId="8" fillId="15" borderId="0" xfId="0" applyFont="1" applyFill="1" applyAlignment="1"/>
    <xf numFmtId="0" fontId="8" fillId="16" borderId="0" xfId="0" applyFont="1" applyFill="1" applyAlignment="1"/>
    <xf numFmtId="0" fontId="8" fillId="17" borderId="0" xfId="0" applyFont="1" applyFill="1" applyAlignment="1"/>
    <xf numFmtId="0" fontId="9" fillId="7" borderId="0" xfId="0" applyFont="1" applyFill="1" applyAlignment="1"/>
    <xf numFmtId="0" fontId="9" fillId="3" borderId="0" xfId="0" applyFont="1" applyFill="1" applyAlignment="1"/>
    <xf numFmtId="0" fontId="9" fillId="14" borderId="0" xfId="0" applyFont="1" applyFill="1" applyAlignment="1"/>
    <xf numFmtId="0" fontId="9" fillId="10" borderId="0" xfId="0" applyFont="1" applyFill="1" applyAlignment="1"/>
    <xf numFmtId="0" fontId="1" fillId="0" borderId="0" xfId="0" applyFont="1" applyAlignment="1"/>
    <xf numFmtId="0" fontId="1" fillId="0" borderId="2" xfId="0" applyFont="1" applyBorder="1" applyAlignment="1"/>
    <xf numFmtId="0" fontId="1" fillId="0" borderId="2" xfId="0" applyFont="1" applyBorder="1" applyAlignment="1"/>
    <xf numFmtId="0" fontId="7" fillId="0" borderId="0" xfId="0" applyFont="1" applyAlignment="1"/>
  </cellXfs>
  <cellStyles count="1">
    <cellStyle name="Normal" xfId="0" builtinId="0"/>
  </cellStyles>
  <dxfs count="32">
    <dxf>
      <fill>
        <patternFill patternType="solid">
          <fgColor rgb="FF00FFFF"/>
          <bgColor rgb="FF00FFFF"/>
        </patternFill>
      </fill>
    </dxf>
    <dxf>
      <fill>
        <patternFill patternType="solid">
          <fgColor rgb="FFFF00FF"/>
          <bgColor rgb="FFFF00FF"/>
        </patternFill>
      </fill>
    </dxf>
    <dxf>
      <font>
        <color rgb="FF000000"/>
      </font>
      <fill>
        <patternFill patternType="solid">
          <fgColor rgb="FFFFB500"/>
          <bgColor rgb="FFFFB500"/>
        </patternFill>
      </fill>
    </dxf>
    <dxf>
      <font>
        <color theme="1"/>
      </font>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9FC5E8"/>
          <bgColor rgb="FF9FC5E8"/>
        </patternFill>
      </fill>
    </dxf>
    <dxf>
      <fill>
        <patternFill patternType="solid">
          <fgColor rgb="FF6D9EEB"/>
          <bgColor rgb="FF6D9EEB"/>
        </patternFill>
      </fill>
    </dxf>
    <dxf>
      <fill>
        <patternFill patternType="solid">
          <fgColor rgb="FF00FF00"/>
          <bgColor rgb="FF00FF00"/>
        </patternFill>
      </fill>
    </dxf>
    <dxf>
      <fill>
        <patternFill patternType="solid">
          <fgColor rgb="FFFFB7DE"/>
          <bgColor rgb="FFFFB7DE"/>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ont>
        <b/>
      </font>
      <fill>
        <patternFill patternType="none"/>
      </fill>
    </dxf>
    <dxf>
      <font>
        <b/>
      </font>
      <fill>
        <patternFill patternType="none"/>
      </fill>
    </dxf>
    <dxf>
      <fill>
        <patternFill patternType="solid">
          <fgColor rgb="FFFF00FF"/>
          <bgColor rgb="FFFF00FF"/>
        </patternFill>
      </fill>
    </dxf>
    <dxf>
      <fill>
        <patternFill patternType="solid">
          <fgColor rgb="FFFFB500"/>
          <bgColor rgb="FFFFB500"/>
        </patternFill>
      </fill>
    </dxf>
    <dxf>
      <fill>
        <patternFill patternType="solid">
          <fgColor rgb="FFFFB7DE"/>
          <bgColor rgb="FFFFB7DE"/>
        </patternFill>
      </fill>
    </dxf>
    <dxf>
      <fill>
        <patternFill patternType="solid">
          <fgColor rgb="FFFFFF00"/>
          <bgColor rgb="FFFFFF00"/>
        </patternFill>
      </fill>
    </dxf>
    <dxf>
      <fill>
        <patternFill patternType="solid">
          <fgColor rgb="FF6D9EEB"/>
          <bgColor rgb="FF6D9EEB"/>
        </patternFill>
      </fill>
    </dxf>
    <dxf>
      <fill>
        <patternFill patternType="solid">
          <fgColor rgb="FF00FFFF"/>
          <bgColor rgb="FF00FFFF"/>
        </patternFill>
      </fill>
    </dxf>
    <dxf>
      <font>
        <color rgb="FF000000"/>
      </font>
      <fill>
        <patternFill patternType="solid">
          <fgColor rgb="FFFF0000"/>
          <bgColor rgb="FFFF0000"/>
        </patternFill>
      </fill>
    </dxf>
    <dxf>
      <fill>
        <patternFill patternType="solid">
          <fgColor rgb="FF00FF00"/>
          <bgColor rgb="FF00FF00"/>
        </patternFill>
      </fill>
    </dxf>
    <dxf>
      <font>
        <color rgb="FF000000"/>
      </font>
      <fill>
        <patternFill patternType="solid">
          <fgColor theme="1"/>
          <bgColor theme="1"/>
        </patternFill>
      </fill>
    </dxf>
    <dxf>
      <fill>
        <patternFill patternType="solid">
          <fgColor rgb="FFFF00FF"/>
          <bgColor rgb="FFFF00FF"/>
        </patternFill>
      </fill>
    </dxf>
    <dxf>
      <fill>
        <patternFill patternType="solid">
          <fgColor rgb="FFFFB500"/>
          <bgColor rgb="FFFFB500"/>
        </patternFill>
      </fill>
    </dxf>
    <dxf>
      <fill>
        <patternFill patternType="solid">
          <fgColor rgb="FF6D9EEB"/>
          <bgColor rgb="FF6D9EEB"/>
        </patternFill>
      </fill>
    </dxf>
    <dxf>
      <fill>
        <patternFill patternType="solid">
          <fgColor rgb="FFFFB7DE"/>
          <bgColor rgb="FFFFB7DE"/>
        </patternFill>
      </fill>
    </dxf>
    <dxf>
      <fill>
        <patternFill patternType="solid">
          <fgColor rgb="FFFFFF00"/>
          <bgColor rgb="FFFFFF00"/>
        </patternFill>
      </fill>
    </dxf>
    <dxf>
      <fill>
        <patternFill patternType="solid">
          <fgColor rgb="FF00FFFF"/>
          <bgColor rgb="FF00FFFF"/>
        </patternFill>
      </fill>
    </dxf>
    <dxf>
      <font>
        <color rgb="FF000000"/>
      </font>
      <fill>
        <patternFill patternType="solid">
          <fgColor rgb="FFFF0000"/>
          <bgColor rgb="FFFF0000"/>
        </patternFill>
      </fill>
    </dxf>
    <dxf>
      <fill>
        <patternFill patternType="solid">
          <fgColor rgb="FF00FF00"/>
          <bgColor rgb="FF00FF00"/>
        </patternFill>
      </fill>
    </dxf>
    <dxf>
      <font>
        <color rgb="FF000000"/>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ncqJcN9giQA" TargetMode="External"/><Relationship Id="rId2" Type="http://schemas.openxmlformats.org/officeDocument/2006/relationships/hyperlink" Target="https://www.youtube.com/watch?v=7FMU90zhhWs" TargetMode="External"/><Relationship Id="rId1" Type="http://schemas.openxmlformats.org/officeDocument/2006/relationships/hyperlink" Target="https://www.youtube.com/watch?v=SeQYkhPlTRU" TargetMode="External"/><Relationship Id="rId4" Type="http://schemas.openxmlformats.org/officeDocument/2006/relationships/hyperlink" Target="https://www.youtube.com/watch?v=_7P0ScE4Po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1"/>
  <sheetViews>
    <sheetView workbookViewId="0"/>
  </sheetViews>
  <sheetFormatPr baseColWidth="10" defaultColWidth="14.44140625" defaultRowHeight="15.75" customHeight="1"/>
  <cols>
    <col min="1" max="1" width="25" customWidth="1"/>
    <col min="2" max="2" width="57.6640625" customWidth="1"/>
  </cols>
  <sheetData>
    <row r="1" spans="1:3">
      <c r="A1" s="1"/>
      <c r="B1" s="1"/>
      <c r="C1" s="2"/>
    </row>
    <row r="2" spans="1:3">
      <c r="A2" s="2" t="s">
        <v>0</v>
      </c>
      <c r="B2" s="3" t="s">
        <v>1</v>
      </c>
      <c r="C2" s="1"/>
    </row>
    <row r="3" spans="1:3">
      <c r="A3" s="1"/>
      <c r="B3" s="4" t="s">
        <v>2</v>
      </c>
      <c r="C3" s="1"/>
    </row>
    <row r="4" spans="1:3">
      <c r="A4" s="1"/>
      <c r="B4" s="4"/>
      <c r="C4" s="1"/>
    </row>
    <row r="5" spans="1:3">
      <c r="A5" s="2" t="s">
        <v>3</v>
      </c>
      <c r="B5" s="3" t="s">
        <v>4</v>
      </c>
      <c r="C5" s="1"/>
    </row>
    <row r="6" spans="1:3">
      <c r="A6" s="1"/>
      <c r="B6" s="4" t="s">
        <v>5</v>
      </c>
      <c r="C6" s="1"/>
    </row>
    <row r="7" spans="1:3">
      <c r="A7" s="1"/>
      <c r="B7" s="1"/>
      <c r="C7" s="1"/>
    </row>
    <row r="8" spans="1:3">
      <c r="A8" s="2" t="s">
        <v>6</v>
      </c>
      <c r="B8" s="3" t="s">
        <v>7</v>
      </c>
      <c r="C8" s="1"/>
    </row>
    <row r="9" spans="1:3">
      <c r="A9" s="1"/>
      <c r="B9" s="4" t="s">
        <v>8</v>
      </c>
      <c r="C9" s="1"/>
    </row>
    <row r="10" spans="1:3">
      <c r="A10" s="1"/>
      <c r="B10" s="4"/>
      <c r="C10" s="1"/>
    </row>
    <row r="11" spans="1:3">
      <c r="A11" s="2" t="s">
        <v>9</v>
      </c>
      <c r="B11" s="5" t="s">
        <v>10</v>
      </c>
      <c r="C11" s="1"/>
    </row>
    <row r="12" spans="1:3">
      <c r="A12" s="1"/>
      <c r="B12" s="4" t="s">
        <v>11</v>
      </c>
      <c r="C12" s="1"/>
    </row>
    <row r="13" spans="1:3">
      <c r="A13" s="1"/>
      <c r="B13" s="4"/>
      <c r="C13" s="1"/>
    </row>
    <row r="14" spans="1:3">
      <c r="A14" s="2" t="s">
        <v>12</v>
      </c>
      <c r="B14" s="1"/>
      <c r="C14" s="1"/>
    </row>
    <row r="15" spans="1:3">
      <c r="A15" s="4" t="s">
        <v>13</v>
      </c>
      <c r="B15" s="4" t="s">
        <v>14</v>
      </c>
      <c r="C15" s="1"/>
    </row>
    <row r="16" spans="1:3">
      <c r="A16" s="4" t="s">
        <v>15</v>
      </c>
      <c r="B16" s="4" t="s">
        <v>16</v>
      </c>
      <c r="C16" s="1"/>
    </row>
    <row r="17" spans="1:3">
      <c r="A17" s="4" t="s">
        <v>17</v>
      </c>
      <c r="B17" s="4" t="s">
        <v>18</v>
      </c>
      <c r="C17" s="1"/>
    </row>
    <row r="18" spans="1:3">
      <c r="A18" s="4" t="s">
        <v>19</v>
      </c>
      <c r="B18" s="4" t="s">
        <v>20</v>
      </c>
      <c r="C18" s="1"/>
    </row>
    <row r="19" spans="1:3">
      <c r="A19" s="1"/>
      <c r="B19" s="1"/>
      <c r="C19" s="1"/>
    </row>
    <row r="20" spans="1:3">
      <c r="A20" s="2" t="s">
        <v>21</v>
      </c>
      <c r="B20" s="4" t="s">
        <v>22</v>
      </c>
      <c r="C20" s="1"/>
    </row>
    <row r="21" spans="1:3">
      <c r="A21" s="1"/>
      <c r="B21" s="1"/>
      <c r="C21" s="1"/>
    </row>
  </sheetData>
  <hyperlinks>
    <hyperlink ref="B2" r:id="rId1" xr:uid="{00000000-0004-0000-0000-000000000000}"/>
    <hyperlink ref="B5" r:id="rId2" xr:uid="{00000000-0004-0000-0000-000001000000}"/>
    <hyperlink ref="B8" r:id="rId3" xr:uid="{00000000-0004-0000-0000-000002000000}"/>
    <hyperlink ref="B11" r:id="rId4" xr:uid="{00000000-0004-0000-0000-000003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V22"/>
  <sheetViews>
    <sheetView workbookViewId="0">
      <pane xSplit="1" ySplit="1" topLeftCell="B2" activePane="bottomRight" state="frozen"/>
      <selection pane="topRight" activeCell="B1" sqref="B1"/>
      <selection pane="bottomLeft" activeCell="A2" sqref="A2"/>
      <selection pane="bottomRight" activeCell="J32" sqref="J32"/>
    </sheetView>
  </sheetViews>
  <sheetFormatPr baseColWidth="10" defaultColWidth="14.44140625" defaultRowHeight="15.75" customHeight="1"/>
  <cols>
    <col min="1" max="1" width="8" customWidth="1"/>
  </cols>
  <sheetData>
    <row r="1" spans="1:22">
      <c r="A1" s="26" t="s">
        <v>47</v>
      </c>
      <c r="B1" s="27" t="s">
        <v>507</v>
      </c>
      <c r="C1" s="27" t="s">
        <v>508</v>
      </c>
      <c r="D1" s="27" t="s">
        <v>509</v>
      </c>
      <c r="E1" s="27" t="s">
        <v>510</v>
      </c>
      <c r="F1" s="27" t="s">
        <v>511</v>
      </c>
      <c r="G1" s="27" t="s">
        <v>512</v>
      </c>
      <c r="H1" s="27" t="s">
        <v>513</v>
      </c>
      <c r="I1" s="27" t="s">
        <v>514</v>
      </c>
      <c r="J1" s="27" t="s">
        <v>515</v>
      </c>
      <c r="K1" s="27" t="s">
        <v>516</v>
      </c>
      <c r="L1" s="27" t="s">
        <v>517</v>
      </c>
      <c r="M1" s="27" t="s">
        <v>518</v>
      </c>
      <c r="N1" s="27" t="s">
        <v>519</v>
      </c>
      <c r="O1" s="27" t="s">
        <v>520</v>
      </c>
      <c r="P1" s="27" t="s">
        <v>521</v>
      </c>
      <c r="Q1" s="27" t="s">
        <v>522</v>
      </c>
      <c r="R1" s="27" t="s">
        <v>523</v>
      </c>
      <c r="S1" s="27" t="s">
        <v>524</v>
      </c>
      <c r="T1" s="27" t="s">
        <v>525</v>
      </c>
      <c r="U1" s="27" t="s">
        <v>526</v>
      </c>
      <c r="V1" s="27" t="s">
        <v>527</v>
      </c>
    </row>
    <row r="2" spans="1:22">
      <c r="A2" s="27" t="s">
        <v>507</v>
      </c>
      <c r="B2" s="28" t="s">
        <v>70</v>
      </c>
      <c r="C2" s="29" t="s">
        <v>905</v>
      </c>
      <c r="D2" s="29" t="s">
        <v>905</v>
      </c>
      <c r="E2" s="28" t="s">
        <v>70</v>
      </c>
      <c r="F2" s="30" t="s">
        <v>905</v>
      </c>
      <c r="G2" s="31" t="s">
        <v>906</v>
      </c>
      <c r="H2" s="31" t="s">
        <v>906</v>
      </c>
      <c r="I2" s="29" t="s">
        <v>905</v>
      </c>
      <c r="J2" s="31" t="s">
        <v>906</v>
      </c>
      <c r="K2" s="31" t="s">
        <v>906</v>
      </c>
      <c r="L2" s="29" t="s">
        <v>905</v>
      </c>
      <c r="M2" s="31" t="s">
        <v>906</v>
      </c>
      <c r="N2" s="31" t="s">
        <v>906</v>
      </c>
      <c r="O2" s="29" t="s">
        <v>905</v>
      </c>
      <c r="P2" s="28" t="s">
        <v>70</v>
      </c>
      <c r="Q2" s="31" t="s">
        <v>906</v>
      </c>
      <c r="R2" s="31" t="s">
        <v>906</v>
      </c>
      <c r="S2" s="32" t="s">
        <v>907</v>
      </c>
      <c r="T2" s="33" t="s">
        <v>908</v>
      </c>
      <c r="U2" s="32" t="s">
        <v>907</v>
      </c>
      <c r="V2" s="33" t="s">
        <v>908</v>
      </c>
    </row>
    <row r="3" spans="1:22">
      <c r="A3" s="27" t="s">
        <v>508</v>
      </c>
      <c r="B3" s="29" t="s">
        <v>905</v>
      </c>
      <c r="C3" s="28" t="s">
        <v>70</v>
      </c>
      <c r="D3" s="29" t="s">
        <v>905</v>
      </c>
      <c r="E3" s="29" t="s">
        <v>905</v>
      </c>
      <c r="F3" s="29" t="s">
        <v>905</v>
      </c>
      <c r="G3" s="31" t="s">
        <v>906</v>
      </c>
      <c r="H3" s="31" t="s">
        <v>906</v>
      </c>
      <c r="I3" s="29" t="s">
        <v>905</v>
      </c>
      <c r="J3" s="31" t="s">
        <v>906</v>
      </c>
      <c r="K3" s="31" t="s">
        <v>906</v>
      </c>
      <c r="L3" s="28" t="s">
        <v>70</v>
      </c>
      <c r="M3" s="31" t="s">
        <v>906</v>
      </c>
      <c r="N3" s="31" t="s">
        <v>906</v>
      </c>
      <c r="O3" s="34" t="s">
        <v>70</v>
      </c>
      <c r="P3" s="29" t="s">
        <v>905</v>
      </c>
      <c r="Q3" s="31" t="s">
        <v>906</v>
      </c>
      <c r="R3" s="31" t="s">
        <v>906</v>
      </c>
      <c r="S3" s="32" t="s">
        <v>907</v>
      </c>
      <c r="T3" s="33" t="s">
        <v>908</v>
      </c>
      <c r="U3" s="33" t="s">
        <v>908</v>
      </c>
      <c r="V3" s="32" t="s">
        <v>907</v>
      </c>
    </row>
    <row r="4" spans="1:22">
      <c r="A4" s="27" t="s">
        <v>509</v>
      </c>
      <c r="B4" s="29" t="s">
        <v>905</v>
      </c>
      <c r="C4" s="29" t="s">
        <v>905</v>
      </c>
      <c r="D4" s="28" t="s">
        <v>70</v>
      </c>
      <c r="E4" s="29" t="s">
        <v>905</v>
      </c>
      <c r="F4" s="28" t="s">
        <v>70</v>
      </c>
      <c r="G4" s="31" t="s">
        <v>906</v>
      </c>
      <c r="H4" s="31" t="s">
        <v>906</v>
      </c>
      <c r="I4" s="28" t="s">
        <v>70</v>
      </c>
      <c r="J4" s="31" t="s">
        <v>906</v>
      </c>
      <c r="K4" s="31" t="s">
        <v>906</v>
      </c>
      <c r="L4" s="29" t="s">
        <v>905</v>
      </c>
      <c r="M4" s="31" t="s">
        <v>906</v>
      </c>
      <c r="N4" s="31" t="s">
        <v>906</v>
      </c>
      <c r="O4" s="29" t="s">
        <v>905</v>
      </c>
      <c r="P4" s="29" t="s">
        <v>905</v>
      </c>
      <c r="Q4" s="31" t="s">
        <v>906</v>
      </c>
      <c r="R4" s="31" t="s">
        <v>906</v>
      </c>
      <c r="S4" s="32" t="s">
        <v>908</v>
      </c>
      <c r="T4" s="33" t="s">
        <v>908</v>
      </c>
      <c r="U4" s="32" t="s">
        <v>907</v>
      </c>
      <c r="V4" s="33" t="s">
        <v>908</v>
      </c>
    </row>
    <row r="5" spans="1:22">
      <c r="A5" s="27" t="s">
        <v>510</v>
      </c>
      <c r="B5" s="35" t="s">
        <v>70</v>
      </c>
      <c r="C5" s="29" t="s">
        <v>905</v>
      </c>
      <c r="D5" s="29" t="s">
        <v>905</v>
      </c>
      <c r="E5" s="28" t="s">
        <v>70</v>
      </c>
      <c r="F5" s="29" t="s">
        <v>905</v>
      </c>
      <c r="G5" s="37" t="s">
        <v>909</v>
      </c>
      <c r="H5" s="37" t="s">
        <v>909</v>
      </c>
      <c r="I5" s="29" t="s">
        <v>905</v>
      </c>
      <c r="J5" s="37" t="s">
        <v>909</v>
      </c>
      <c r="K5" s="38" t="s">
        <v>909</v>
      </c>
      <c r="L5" s="29" t="s">
        <v>905</v>
      </c>
      <c r="M5" s="36" t="s">
        <v>908</v>
      </c>
      <c r="N5" s="37" t="s">
        <v>909</v>
      </c>
      <c r="O5" s="29" t="s">
        <v>905</v>
      </c>
      <c r="P5" s="28" t="s">
        <v>70</v>
      </c>
      <c r="Q5" s="37" t="s">
        <v>909</v>
      </c>
      <c r="R5" s="37" t="s">
        <v>909</v>
      </c>
      <c r="S5" s="37" t="s">
        <v>909</v>
      </c>
      <c r="T5" s="37" t="s">
        <v>909</v>
      </c>
      <c r="U5" s="37" t="s">
        <v>909</v>
      </c>
      <c r="V5" s="37" t="s">
        <v>909</v>
      </c>
    </row>
    <row r="6" spans="1:22">
      <c r="A6" s="27" t="s">
        <v>511</v>
      </c>
      <c r="B6" s="29" t="s">
        <v>905</v>
      </c>
      <c r="C6" s="29" t="s">
        <v>905</v>
      </c>
      <c r="D6" s="28" t="s">
        <v>70</v>
      </c>
      <c r="E6" s="29" t="s">
        <v>905</v>
      </c>
      <c r="F6" s="28" t="s">
        <v>70</v>
      </c>
      <c r="G6" s="39" t="s">
        <v>910</v>
      </c>
      <c r="H6" s="39" t="s">
        <v>910</v>
      </c>
      <c r="I6" s="28" t="s">
        <v>70</v>
      </c>
      <c r="J6" s="50" t="s">
        <v>908</v>
      </c>
      <c r="K6" s="39" t="s">
        <v>910</v>
      </c>
      <c r="L6" s="29" t="s">
        <v>905</v>
      </c>
      <c r="M6" s="51" t="s">
        <v>908</v>
      </c>
      <c r="N6" s="39" t="s">
        <v>910</v>
      </c>
      <c r="O6" s="29" t="s">
        <v>905</v>
      </c>
      <c r="P6" s="29" t="s">
        <v>905</v>
      </c>
      <c r="Q6" s="50" t="s">
        <v>908</v>
      </c>
      <c r="R6" s="39" t="s">
        <v>910</v>
      </c>
      <c r="S6" s="39" t="s">
        <v>910</v>
      </c>
      <c r="T6" s="39" t="s">
        <v>910</v>
      </c>
      <c r="U6" s="50" t="s">
        <v>908</v>
      </c>
      <c r="V6" s="39" t="s">
        <v>910</v>
      </c>
    </row>
    <row r="7" spans="1:22">
      <c r="A7" s="27" t="s">
        <v>512</v>
      </c>
      <c r="B7" s="31" t="s">
        <v>906</v>
      </c>
      <c r="C7" s="31" t="s">
        <v>906</v>
      </c>
      <c r="D7" s="31" t="s">
        <v>906</v>
      </c>
      <c r="E7" s="37" t="s">
        <v>909</v>
      </c>
      <c r="F7" s="39" t="s">
        <v>910</v>
      </c>
      <c r="G7" s="28" t="s">
        <v>70</v>
      </c>
      <c r="H7" s="45" t="s">
        <v>908</v>
      </c>
      <c r="I7" s="36" t="s">
        <v>908</v>
      </c>
      <c r="J7" s="41" t="s">
        <v>911</v>
      </c>
      <c r="K7" s="28" t="s">
        <v>70</v>
      </c>
      <c r="L7" s="37" t="s">
        <v>909</v>
      </c>
      <c r="M7" s="41" t="s">
        <v>911</v>
      </c>
      <c r="N7" s="41" t="s">
        <v>911</v>
      </c>
      <c r="O7" s="39" t="s">
        <v>912</v>
      </c>
      <c r="P7" s="36" t="s">
        <v>908</v>
      </c>
      <c r="Q7" s="41" t="s">
        <v>911</v>
      </c>
      <c r="R7" s="45" t="s">
        <v>908</v>
      </c>
      <c r="S7" s="28" t="s">
        <v>70</v>
      </c>
      <c r="T7" s="42" t="s">
        <v>913</v>
      </c>
      <c r="U7" s="42" t="s">
        <v>913</v>
      </c>
      <c r="V7" s="46" t="s">
        <v>908</v>
      </c>
    </row>
    <row r="8" spans="1:22">
      <c r="A8" s="27" t="s">
        <v>513</v>
      </c>
      <c r="B8" s="31" t="s">
        <v>906</v>
      </c>
      <c r="C8" s="31" t="s">
        <v>906</v>
      </c>
      <c r="D8" s="31" t="s">
        <v>906</v>
      </c>
      <c r="E8" s="43" t="s">
        <v>909</v>
      </c>
      <c r="F8" s="39" t="s">
        <v>910</v>
      </c>
      <c r="G8" s="45" t="s">
        <v>908</v>
      </c>
      <c r="H8" s="28" t="s">
        <v>70</v>
      </c>
      <c r="I8" s="37" t="s">
        <v>909</v>
      </c>
      <c r="J8" s="41" t="s">
        <v>911</v>
      </c>
      <c r="K8" s="41" t="s">
        <v>911</v>
      </c>
      <c r="L8" s="37" t="s">
        <v>909</v>
      </c>
      <c r="M8" s="41" t="s">
        <v>911</v>
      </c>
      <c r="N8" s="41" t="s">
        <v>911</v>
      </c>
      <c r="O8" s="51" t="s">
        <v>908</v>
      </c>
      <c r="P8" s="36" t="s">
        <v>908</v>
      </c>
      <c r="Q8" s="28" t="s">
        <v>70</v>
      </c>
      <c r="R8" s="41" t="s">
        <v>911</v>
      </c>
      <c r="S8" s="46" t="s">
        <v>908</v>
      </c>
      <c r="T8" s="46" t="s">
        <v>908</v>
      </c>
      <c r="U8" s="52" t="s">
        <v>908</v>
      </c>
      <c r="V8" s="28" t="s">
        <v>70</v>
      </c>
    </row>
    <row r="9" spans="1:22">
      <c r="A9" s="27" t="s">
        <v>514</v>
      </c>
      <c r="B9" s="29" t="s">
        <v>905</v>
      </c>
      <c r="C9" s="29" t="s">
        <v>905</v>
      </c>
      <c r="D9" s="28" t="s">
        <v>70</v>
      </c>
      <c r="E9" s="29" t="s">
        <v>905</v>
      </c>
      <c r="F9" s="28" t="s">
        <v>70</v>
      </c>
      <c r="G9" s="36" t="s">
        <v>908</v>
      </c>
      <c r="H9" s="37" t="s">
        <v>909</v>
      </c>
      <c r="I9" s="28" t="s">
        <v>70</v>
      </c>
      <c r="J9" s="36" t="s">
        <v>908</v>
      </c>
      <c r="K9" s="37" t="s">
        <v>909</v>
      </c>
      <c r="L9" s="29" t="s">
        <v>905</v>
      </c>
      <c r="M9" s="37" t="s">
        <v>909</v>
      </c>
      <c r="N9" s="37" t="s">
        <v>909</v>
      </c>
      <c r="O9" s="29" t="s">
        <v>905</v>
      </c>
      <c r="P9" s="29" t="s">
        <v>905</v>
      </c>
      <c r="Q9" s="36" t="s">
        <v>908</v>
      </c>
      <c r="R9" s="37" t="s">
        <v>909</v>
      </c>
      <c r="S9" s="37" t="s">
        <v>909</v>
      </c>
      <c r="T9" s="36" t="s">
        <v>908</v>
      </c>
      <c r="U9" s="37" t="s">
        <v>909</v>
      </c>
      <c r="V9" s="37" t="s">
        <v>909</v>
      </c>
    </row>
    <row r="10" spans="1:22">
      <c r="A10" s="27" t="s">
        <v>515</v>
      </c>
      <c r="B10" s="31" t="s">
        <v>906</v>
      </c>
      <c r="C10" s="31" t="s">
        <v>906</v>
      </c>
      <c r="D10" s="31" t="s">
        <v>906</v>
      </c>
      <c r="E10" s="37" t="s">
        <v>909</v>
      </c>
      <c r="F10" s="50" t="s">
        <v>908</v>
      </c>
      <c r="G10" s="41" t="s">
        <v>911</v>
      </c>
      <c r="H10" s="41" t="s">
        <v>911</v>
      </c>
      <c r="I10" s="36" t="s">
        <v>908</v>
      </c>
      <c r="J10" s="28" t="s">
        <v>70</v>
      </c>
      <c r="K10" s="45" t="s">
        <v>908</v>
      </c>
      <c r="L10" s="37" t="s">
        <v>909</v>
      </c>
      <c r="M10" s="41" t="s">
        <v>911</v>
      </c>
      <c r="N10" s="28" t="s">
        <v>70</v>
      </c>
      <c r="O10" s="39" t="s">
        <v>912</v>
      </c>
      <c r="P10" s="37" t="s">
        <v>909</v>
      </c>
      <c r="Q10" s="41" t="s">
        <v>911</v>
      </c>
      <c r="R10" s="45" t="s">
        <v>908</v>
      </c>
      <c r="S10" s="52" t="s">
        <v>908</v>
      </c>
      <c r="T10" s="28" t="s">
        <v>70</v>
      </c>
      <c r="U10" s="42" t="s">
        <v>913</v>
      </c>
      <c r="V10" s="46" t="s">
        <v>908</v>
      </c>
    </row>
    <row r="11" spans="1:22">
      <c r="A11" s="27" t="s">
        <v>516</v>
      </c>
      <c r="B11" s="31" t="s">
        <v>906</v>
      </c>
      <c r="C11" s="31" t="s">
        <v>906</v>
      </c>
      <c r="D11" s="31" t="s">
        <v>906</v>
      </c>
      <c r="E11" s="37" t="s">
        <v>909</v>
      </c>
      <c r="F11" s="39" t="s">
        <v>910</v>
      </c>
      <c r="G11" s="28" t="s">
        <v>70</v>
      </c>
      <c r="H11" s="41" t="s">
        <v>911</v>
      </c>
      <c r="I11" s="37" t="s">
        <v>909</v>
      </c>
      <c r="J11" s="45" t="s">
        <v>908</v>
      </c>
      <c r="K11" s="28" t="s">
        <v>70</v>
      </c>
      <c r="L11" s="37" t="s">
        <v>909</v>
      </c>
      <c r="M11" s="41" t="s">
        <v>911</v>
      </c>
      <c r="N11" s="41" t="s">
        <v>911</v>
      </c>
      <c r="O11" s="50" t="s">
        <v>908</v>
      </c>
      <c r="P11" s="36" t="s">
        <v>908</v>
      </c>
      <c r="Q11" s="41" t="s">
        <v>911</v>
      </c>
      <c r="R11" s="41" t="s">
        <v>911</v>
      </c>
      <c r="S11" s="28" t="s">
        <v>70</v>
      </c>
      <c r="T11" s="46" t="s">
        <v>908</v>
      </c>
      <c r="U11" s="42" t="s">
        <v>913</v>
      </c>
      <c r="V11" s="42" t="s">
        <v>913</v>
      </c>
    </row>
    <row r="12" spans="1:22">
      <c r="A12" s="27" t="s">
        <v>517</v>
      </c>
      <c r="B12" s="29" t="s">
        <v>905</v>
      </c>
      <c r="C12" s="28" t="s">
        <v>70</v>
      </c>
      <c r="D12" s="29" t="s">
        <v>905</v>
      </c>
      <c r="E12" s="29" t="s">
        <v>905</v>
      </c>
      <c r="F12" s="29" t="s">
        <v>905</v>
      </c>
      <c r="G12" s="37" t="s">
        <v>909</v>
      </c>
      <c r="H12" s="37" t="s">
        <v>909</v>
      </c>
      <c r="I12" s="29" t="s">
        <v>905</v>
      </c>
      <c r="J12" s="37" t="s">
        <v>909</v>
      </c>
      <c r="K12" s="37" t="s">
        <v>909</v>
      </c>
      <c r="L12" s="28" t="s">
        <v>70</v>
      </c>
      <c r="M12" s="37" t="s">
        <v>909</v>
      </c>
      <c r="N12" s="37" t="s">
        <v>909</v>
      </c>
      <c r="O12" s="28" t="s">
        <v>70</v>
      </c>
      <c r="P12" s="29" t="s">
        <v>905</v>
      </c>
      <c r="Q12" s="37" t="s">
        <v>909</v>
      </c>
      <c r="R12" s="36" t="s">
        <v>908</v>
      </c>
      <c r="S12" s="37" t="s">
        <v>909</v>
      </c>
      <c r="T12" s="37" t="s">
        <v>909</v>
      </c>
      <c r="U12" s="37" t="s">
        <v>909</v>
      </c>
      <c r="V12" s="37" t="s">
        <v>909</v>
      </c>
    </row>
    <row r="13" spans="1:22">
      <c r="A13" s="27" t="s">
        <v>518</v>
      </c>
      <c r="B13" s="31" t="s">
        <v>906</v>
      </c>
      <c r="C13" s="31" t="s">
        <v>906</v>
      </c>
      <c r="D13" s="31" t="s">
        <v>906</v>
      </c>
      <c r="E13" s="36" t="s">
        <v>908</v>
      </c>
      <c r="F13" s="50" t="s">
        <v>908</v>
      </c>
      <c r="G13" s="41" t="s">
        <v>911</v>
      </c>
      <c r="H13" s="41" t="s">
        <v>911</v>
      </c>
      <c r="I13" s="37" t="s">
        <v>909</v>
      </c>
      <c r="J13" s="41" t="s">
        <v>911</v>
      </c>
      <c r="K13" s="41" t="s">
        <v>911</v>
      </c>
      <c r="L13" s="37" t="s">
        <v>909</v>
      </c>
      <c r="M13" s="28" t="s">
        <v>70</v>
      </c>
      <c r="N13" s="45" t="s">
        <v>908</v>
      </c>
      <c r="O13" s="39" t="s">
        <v>912</v>
      </c>
      <c r="P13" s="36" t="s">
        <v>908</v>
      </c>
      <c r="Q13" s="41" t="s">
        <v>911</v>
      </c>
      <c r="R13" s="28" t="s">
        <v>70</v>
      </c>
      <c r="S13" s="42" t="s">
        <v>913</v>
      </c>
      <c r="T13" s="52" t="s">
        <v>908</v>
      </c>
      <c r="U13" s="28" t="s">
        <v>70</v>
      </c>
      <c r="V13" s="42" t="s">
        <v>913</v>
      </c>
    </row>
    <row r="14" spans="1:22">
      <c r="A14" s="27" t="s">
        <v>519</v>
      </c>
      <c r="B14" s="31" t="s">
        <v>906</v>
      </c>
      <c r="C14" s="31" t="s">
        <v>906</v>
      </c>
      <c r="D14" s="31" t="s">
        <v>906</v>
      </c>
      <c r="E14" s="37" t="s">
        <v>909</v>
      </c>
      <c r="F14" s="39" t="s">
        <v>910</v>
      </c>
      <c r="G14" s="41" t="s">
        <v>911</v>
      </c>
      <c r="H14" s="41" t="s">
        <v>911</v>
      </c>
      <c r="I14" s="37" t="s">
        <v>909</v>
      </c>
      <c r="J14" s="28" t="s">
        <v>70</v>
      </c>
      <c r="K14" s="41" t="s">
        <v>911</v>
      </c>
      <c r="L14" s="37" t="s">
        <v>909</v>
      </c>
      <c r="M14" s="41" t="s">
        <v>911</v>
      </c>
      <c r="N14" s="28" t="s">
        <v>70</v>
      </c>
      <c r="O14" s="39" t="s">
        <v>912</v>
      </c>
      <c r="P14" s="36" t="s">
        <v>908</v>
      </c>
      <c r="Q14" s="41" t="s">
        <v>911</v>
      </c>
      <c r="R14" s="41" t="s">
        <v>911</v>
      </c>
      <c r="S14" s="44" t="s">
        <v>913</v>
      </c>
      <c r="T14" s="28" t="s">
        <v>70</v>
      </c>
      <c r="U14" s="46" t="s">
        <v>908</v>
      </c>
      <c r="V14" s="42" t="s">
        <v>913</v>
      </c>
    </row>
    <row r="15" spans="1:22">
      <c r="A15" s="27" t="s">
        <v>520</v>
      </c>
      <c r="B15" s="29" t="s">
        <v>905</v>
      </c>
      <c r="C15" s="34" t="s">
        <v>70</v>
      </c>
      <c r="D15" s="29" t="s">
        <v>905</v>
      </c>
      <c r="E15" s="29" t="s">
        <v>905</v>
      </c>
      <c r="F15" s="29" t="s">
        <v>905</v>
      </c>
      <c r="G15" s="39" t="s">
        <v>912</v>
      </c>
      <c r="H15" s="50" t="s">
        <v>908</v>
      </c>
      <c r="I15" s="29" t="s">
        <v>905</v>
      </c>
      <c r="J15" s="39" t="s">
        <v>912</v>
      </c>
      <c r="K15" s="50" t="s">
        <v>908</v>
      </c>
      <c r="L15" s="28" t="s">
        <v>70</v>
      </c>
      <c r="M15" s="39" t="s">
        <v>912</v>
      </c>
      <c r="N15" s="39" t="s">
        <v>912</v>
      </c>
      <c r="O15" s="28" t="s">
        <v>70</v>
      </c>
      <c r="P15" s="29" t="s">
        <v>905</v>
      </c>
      <c r="Q15" s="39" t="s">
        <v>912</v>
      </c>
      <c r="R15" s="51" t="s">
        <v>908</v>
      </c>
      <c r="S15" s="39" t="s">
        <v>912</v>
      </c>
      <c r="T15" s="50" t="s">
        <v>908</v>
      </c>
      <c r="U15" s="39" t="s">
        <v>912</v>
      </c>
      <c r="V15" s="39" t="s">
        <v>912</v>
      </c>
    </row>
    <row r="16" spans="1:22">
      <c r="A16" s="27" t="s">
        <v>521</v>
      </c>
      <c r="B16" s="28" t="s">
        <v>70</v>
      </c>
      <c r="C16" s="29" t="s">
        <v>905</v>
      </c>
      <c r="D16" s="29" t="s">
        <v>905</v>
      </c>
      <c r="E16" s="28" t="s">
        <v>70</v>
      </c>
      <c r="F16" s="29" t="s">
        <v>905</v>
      </c>
      <c r="G16" s="36" t="s">
        <v>908</v>
      </c>
      <c r="H16" s="36" t="s">
        <v>908</v>
      </c>
      <c r="I16" s="29" t="s">
        <v>905</v>
      </c>
      <c r="J16" s="43" t="s">
        <v>909</v>
      </c>
      <c r="K16" s="36" t="s">
        <v>908</v>
      </c>
      <c r="L16" s="29" t="s">
        <v>905</v>
      </c>
      <c r="M16" s="36" t="s">
        <v>908</v>
      </c>
      <c r="N16" s="36" t="s">
        <v>908</v>
      </c>
      <c r="O16" s="29" t="s">
        <v>905</v>
      </c>
      <c r="P16" s="28" t="s">
        <v>70</v>
      </c>
      <c r="Q16" s="37" t="s">
        <v>909</v>
      </c>
      <c r="R16" s="36" t="s">
        <v>908</v>
      </c>
      <c r="S16" s="37" t="s">
        <v>909</v>
      </c>
      <c r="T16" s="37" t="s">
        <v>909</v>
      </c>
      <c r="U16" s="36" t="s">
        <v>908</v>
      </c>
      <c r="V16" s="36" t="s">
        <v>908</v>
      </c>
    </row>
    <row r="17" spans="1:22">
      <c r="A17" s="27" t="s">
        <v>522</v>
      </c>
      <c r="B17" s="31" t="s">
        <v>906</v>
      </c>
      <c r="C17" s="31" t="s">
        <v>906</v>
      </c>
      <c r="D17" s="31" t="s">
        <v>906</v>
      </c>
      <c r="E17" s="37" t="s">
        <v>909</v>
      </c>
      <c r="F17" s="50" t="s">
        <v>908</v>
      </c>
      <c r="G17" s="41" t="s">
        <v>911</v>
      </c>
      <c r="H17" s="28" t="s">
        <v>70</v>
      </c>
      <c r="I17" s="36" t="s">
        <v>908</v>
      </c>
      <c r="J17" s="41" t="s">
        <v>911</v>
      </c>
      <c r="K17" s="41" t="s">
        <v>911</v>
      </c>
      <c r="L17" s="37" t="s">
        <v>909</v>
      </c>
      <c r="M17" s="41" t="s">
        <v>911</v>
      </c>
      <c r="N17" s="41" t="s">
        <v>911</v>
      </c>
      <c r="O17" s="39" t="s">
        <v>912</v>
      </c>
      <c r="P17" s="37" t="s">
        <v>909</v>
      </c>
      <c r="Q17" s="28" t="s">
        <v>70</v>
      </c>
      <c r="R17" s="45" t="s">
        <v>908</v>
      </c>
      <c r="S17" s="42" t="s">
        <v>913</v>
      </c>
      <c r="T17" s="42" t="s">
        <v>913</v>
      </c>
      <c r="U17" s="44" t="s">
        <v>913</v>
      </c>
      <c r="V17" s="28" t="s">
        <v>70</v>
      </c>
    </row>
    <row r="18" spans="1:22">
      <c r="A18" s="27" t="s">
        <v>523</v>
      </c>
      <c r="B18" s="31" t="s">
        <v>906</v>
      </c>
      <c r="C18" s="31" t="s">
        <v>906</v>
      </c>
      <c r="D18" s="31" t="s">
        <v>906</v>
      </c>
      <c r="E18" s="37" t="s">
        <v>909</v>
      </c>
      <c r="F18" s="39" t="s">
        <v>910</v>
      </c>
      <c r="G18" s="45" t="s">
        <v>908</v>
      </c>
      <c r="H18" s="41" t="s">
        <v>911</v>
      </c>
      <c r="I18" s="37" t="s">
        <v>909</v>
      </c>
      <c r="J18" s="45" t="s">
        <v>908</v>
      </c>
      <c r="K18" s="41" t="s">
        <v>911</v>
      </c>
      <c r="L18" s="36" t="s">
        <v>908</v>
      </c>
      <c r="M18" s="28" t="s">
        <v>70</v>
      </c>
      <c r="N18" s="41" t="s">
        <v>911</v>
      </c>
      <c r="O18" s="50" t="s">
        <v>908</v>
      </c>
      <c r="P18" s="36" t="s">
        <v>908</v>
      </c>
      <c r="Q18" s="45" t="s">
        <v>908</v>
      </c>
      <c r="R18" s="28" t="s">
        <v>70</v>
      </c>
      <c r="S18" s="42" t="s">
        <v>913</v>
      </c>
      <c r="T18" s="44" t="s">
        <v>913</v>
      </c>
      <c r="U18" s="28" t="s">
        <v>70</v>
      </c>
      <c r="V18" s="42" t="s">
        <v>913</v>
      </c>
    </row>
    <row r="19" spans="1:22">
      <c r="A19" s="27" t="s">
        <v>524</v>
      </c>
      <c r="B19" s="32" t="s">
        <v>907</v>
      </c>
      <c r="C19" s="32" t="s">
        <v>907</v>
      </c>
      <c r="D19" s="32" t="s">
        <v>908</v>
      </c>
      <c r="E19" s="37" t="s">
        <v>909</v>
      </c>
      <c r="F19" s="39" t="s">
        <v>910</v>
      </c>
      <c r="G19" s="28" t="s">
        <v>70</v>
      </c>
      <c r="H19" s="46" t="s">
        <v>908</v>
      </c>
      <c r="I19" s="37" t="s">
        <v>909</v>
      </c>
      <c r="J19" s="52" t="s">
        <v>908</v>
      </c>
      <c r="K19" s="35" t="s">
        <v>70</v>
      </c>
      <c r="L19" s="37" t="s">
        <v>909</v>
      </c>
      <c r="M19" s="42" t="s">
        <v>913</v>
      </c>
      <c r="N19" s="42" t="s">
        <v>913</v>
      </c>
      <c r="O19" s="39" t="s">
        <v>912</v>
      </c>
      <c r="P19" s="37" t="s">
        <v>909</v>
      </c>
      <c r="Q19" s="42" t="s">
        <v>913</v>
      </c>
      <c r="R19" s="42" t="s">
        <v>913</v>
      </c>
      <c r="S19" s="28" t="s">
        <v>848</v>
      </c>
      <c r="T19" s="47" t="s">
        <v>914</v>
      </c>
      <c r="U19" s="47" t="s">
        <v>914</v>
      </c>
      <c r="V19" s="48" t="s">
        <v>914</v>
      </c>
    </row>
    <row r="20" spans="1:22">
      <c r="A20" s="27" t="s">
        <v>525</v>
      </c>
      <c r="B20" s="32" t="s">
        <v>908</v>
      </c>
      <c r="C20" s="32" t="s">
        <v>908</v>
      </c>
      <c r="D20" s="32" t="s">
        <v>908</v>
      </c>
      <c r="E20" s="37" t="s">
        <v>909</v>
      </c>
      <c r="F20" s="39" t="s">
        <v>910</v>
      </c>
      <c r="G20" s="42" t="s">
        <v>913</v>
      </c>
      <c r="H20" s="46" t="s">
        <v>908</v>
      </c>
      <c r="I20" s="36" t="s">
        <v>908</v>
      </c>
      <c r="J20" s="28" t="s">
        <v>70</v>
      </c>
      <c r="K20" s="46" t="s">
        <v>908</v>
      </c>
      <c r="L20" s="37" t="s">
        <v>909</v>
      </c>
      <c r="M20" s="52" t="s">
        <v>908</v>
      </c>
      <c r="N20" s="28" t="s">
        <v>70</v>
      </c>
      <c r="O20" s="50" t="s">
        <v>908</v>
      </c>
      <c r="P20" s="37" t="s">
        <v>909</v>
      </c>
      <c r="Q20" s="42" t="s">
        <v>913</v>
      </c>
      <c r="R20" s="42" t="s">
        <v>913</v>
      </c>
      <c r="S20" s="49" t="s">
        <v>914</v>
      </c>
      <c r="T20" s="28" t="s">
        <v>70</v>
      </c>
      <c r="U20" s="48" t="s">
        <v>914</v>
      </c>
      <c r="V20" s="47" t="s">
        <v>914</v>
      </c>
    </row>
    <row r="21" spans="1:22">
      <c r="A21" s="27" t="s">
        <v>526</v>
      </c>
      <c r="B21" s="32" t="s">
        <v>907</v>
      </c>
      <c r="C21" s="32" t="s">
        <v>908</v>
      </c>
      <c r="D21" s="32" t="s">
        <v>907</v>
      </c>
      <c r="E21" s="37" t="s">
        <v>909</v>
      </c>
      <c r="F21" s="50" t="s">
        <v>908</v>
      </c>
      <c r="G21" s="42" t="s">
        <v>913</v>
      </c>
      <c r="H21" s="46" t="s">
        <v>908</v>
      </c>
      <c r="I21" s="37" t="s">
        <v>909</v>
      </c>
      <c r="J21" s="42" t="s">
        <v>913</v>
      </c>
      <c r="K21" s="42" t="s">
        <v>913</v>
      </c>
      <c r="L21" s="37" t="s">
        <v>909</v>
      </c>
      <c r="M21" s="28" t="s">
        <v>70</v>
      </c>
      <c r="N21" s="46" t="s">
        <v>908</v>
      </c>
      <c r="O21" s="39" t="s">
        <v>912</v>
      </c>
      <c r="P21" s="36" t="s">
        <v>908</v>
      </c>
      <c r="Q21" s="44" t="s">
        <v>913</v>
      </c>
      <c r="R21" s="28" t="s">
        <v>70</v>
      </c>
      <c r="S21" s="34" t="s">
        <v>70</v>
      </c>
      <c r="T21" s="49" t="s">
        <v>914</v>
      </c>
      <c r="U21" s="28" t="s">
        <v>70</v>
      </c>
      <c r="V21" s="47" t="s">
        <v>914</v>
      </c>
    </row>
    <row r="22" spans="1:22">
      <c r="A22" s="27" t="s">
        <v>527</v>
      </c>
      <c r="B22" s="32" t="s">
        <v>908</v>
      </c>
      <c r="C22" s="32" t="s">
        <v>907</v>
      </c>
      <c r="D22" s="32" t="s">
        <v>908</v>
      </c>
      <c r="E22" s="37" t="s">
        <v>909</v>
      </c>
      <c r="F22" s="39" t="s">
        <v>910</v>
      </c>
      <c r="G22" s="52" t="s">
        <v>908</v>
      </c>
      <c r="H22" s="28" t="s">
        <v>70</v>
      </c>
      <c r="I22" s="37" t="s">
        <v>909</v>
      </c>
      <c r="J22" s="46" t="s">
        <v>908</v>
      </c>
      <c r="K22" s="42" t="s">
        <v>913</v>
      </c>
      <c r="L22" s="37" t="s">
        <v>909</v>
      </c>
      <c r="M22" s="42" t="s">
        <v>913</v>
      </c>
      <c r="N22" s="42" t="s">
        <v>913</v>
      </c>
      <c r="O22" s="39" t="s">
        <v>912</v>
      </c>
      <c r="P22" s="36" t="s">
        <v>908</v>
      </c>
      <c r="Q22" s="28" t="s">
        <v>70</v>
      </c>
      <c r="R22" s="42" t="s">
        <v>913</v>
      </c>
      <c r="S22" s="47" t="s">
        <v>914</v>
      </c>
      <c r="T22" s="47" t="s">
        <v>914</v>
      </c>
      <c r="U22" s="49" t="s">
        <v>914</v>
      </c>
      <c r="V22" s="28" t="s">
        <v>70</v>
      </c>
    </row>
  </sheetData>
  <conditionalFormatting sqref="B2:V22">
    <cfRule type="cellIs" dxfId="12" priority="1" operator="equal">
      <formula>"Special"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7728-D240-4703-995D-0FD14F207036}">
  <dimension ref="A1:V22"/>
  <sheetViews>
    <sheetView workbookViewId="0">
      <selection sqref="A1:XFD1048576"/>
    </sheetView>
  </sheetViews>
  <sheetFormatPr baseColWidth="10" defaultRowHeight="13.2"/>
  <sheetData>
    <row r="1" spans="1:22">
      <c r="A1" t="s">
        <v>47</v>
      </c>
      <c r="B1" t="s">
        <v>1155</v>
      </c>
      <c r="C1" t="s">
        <v>1156</v>
      </c>
      <c r="D1" t="s">
        <v>1157</v>
      </c>
      <c r="E1" t="s">
        <v>1030</v>
      </c>
      <c r="F1" t="s">
        <v>1033</v>
      </c>
      <c r="G1" t="s">
        <v>1077</v>
      </c>
      <c r="H1" t="s">
        <v>1070</v>
      </c>
      <c r="I1" t="s">
        <v>1037</v>
      </c>
      <c r="J1" t="s">
        <v>1041</v>
      </c>
      <c r="K1" t="s">
        <v>1085</v>
      </c>
      <c r="L1" t="s">
        <v>1023</v>
      </c>
      <c r="M1" t="s">
        <v>1051</v>
      </c>
      <c r="N1" t="s">
        <v>1046</v>
      </c>
      <c r="O1" t="s">
        <v>1025</v>
      </c>
      <c r="P1" t="s">
        <v>1027</v>
      </c>
      <c r="Q1" t="s">
        <v>1063</v>
      </c>
      <c r="R1" t="s">
        <v>1057</v>
      </c>
      <c r="S1" t="s">
        <v>1158</v>
      </c>
      <c r="T1" t="s">
        <v>1159</v>
      </c>
      <c r="U1" t="s">
        <v>1160</v>
      </c>
      <c r="V1" t="s">
        <v>1161</v>
      </c>
    </row>
    <row r="2" spans="1:22">
      <c r="A2" t="s">
        <v>1155</v>
      </c>
      <c r="B2" t="s">
        <v>70</v>
      </c>
      <c r="C2" t="s">
        <v>905</v>
      </c>
      <c r="D2" t="s">
        <v>905</v>
      </c>
      <c r="E2" t="s">
        <v>70</v>
      </c>
      <c r="F2" t="s">
        <v>905</v>
      </c>
      <c r="G2" t="s">
        <v>906</v>
      </c>
      <c r="H2" t="s">
        <v>906</v>
      </c>
      <c r="I2" t="s">
        <v>905</v>
      </c>
      <c r="J2" t="s">
        <v>906</v>
      </c>
      <c r="K2" t="s">
        <v>906</v>
      </c>
      <c r="L2" t="s">
        <v>905</v>
      </c>
      <c r="M2" t="s">
        <v>906</v>
      </c>
      <c r="N2" t="s">
        <v>906</v>
      </c>
      <c r="O2" t="s">
        <v>905</v>
      </c>
      <c r="P2" t="s">
        <v>70</v>
      </c>
      <c r="Q2" t="s">
        <v>906</v>
      </c>
      <c r="R2" t="s">
        <v>906</v>
      </c>
      <c r="S2" t="s">
        <v>907</v>
      </c>
      <c r="T2" t="s">
        <v>908</v>
      </c>
      <c r="U2" t="s">
        <v>907</v>
      </c>
      <c r="V2" t="s">
        <v>908</v>
      </c>
    </row>
    <row r="3" spans="1:22">
      <c r="A3" t="s">
        <v>1156</v>
      </c>
      <c r="B3" t="s">
        <v>905</v>
      </c>
      <c r="C3" t="s">
        <v>70</v>
      </c>
      <c r="D3" t="s">
        <v>905</v>
      </c>
      <c r="E3" t="s">
        <v>905</v>
      </c>
      <c r="F3" t="s">
        <v>905</v>
      </c>
      <c r="G3" t="s">
        <v>906</v>
      </c>
      <c r="H3" t="s">
        <v>906</v>
      </c>
      <c r="I3" t="s">
        <v>905</v>
      </c>
      <c r="J3" t="s">
        <v>906</v>
      </c>
      <c r="K3" t="s">
        <v>906</v>
      </c>
      <c r="L3" t="s">
        <v>70</v>
      </c>
      <c r="M3" t="s">
        <v>906</v>
      </c>
      <c r="N3" t="s">
        <v>906</v>
      </c>
      <c r="O3" t="s">
        <v>70</v>
      </c>
      <c r="P3" t="s">
        <v>905</v>
      </c>
      <c r="Q3" t="s">
        <v>906</v>
      </c>
      <c r="R3" t="s">
        <v>906</v>
      </c>
      <c r="S3" t="s">
        <v>907</v>
      </c>
      <c r="T3" t="s">
        <v>908</v>
      </c>
      <c r="U3" t="s">
        <v>908</v>
      </c>
      <c r="V3" t="s">
        <v>907</v>
      </c>
    </row>
    <row r="4" spans="1:22">
      <c r="A4" t="s">
        <v>1157</v>
      </c>
      <c r="B4" t="s">
        <v>905</v>
      </c>
      <c r="C4" t="s">
        <v>905</v>
      </c>
      <c r="D4" t="s">
        <v>70</v>
      </c>
      <c r="E4" t="s">
        <v>905</v>
      </c>
      <c r="F4" t="s">
        <v>70</v>
      </c>
      <c r="G4" t="s">
        <v>906</v>
      </c>
      <c r="H4" t="s">
        <v>906</v>
      </c>
      <c r="I4" t="s">
        <v>70</v>
      </c>
      <c r="J4" t="s">
        <v>906</v>
      </c>
      <c r="K4" t="s">
        <v>906</v>
      </c>
      <c r="L4" t="s">
        <v>905</v>
      </c>
      <c r="M4" t="s">
        <v>906</v>
      </c>
      <c r="N4" t="s">
        <v>906</v>
      </c>
      <c r="O4" t="s">
        <v>905</v>
      </c>
      <c r="P4" t="s">
        <v>905</v>
      </c>
      <c r="Q4" t="s">
        <v>906</v>
      </c>
      <c r="R4" t="s">
        <v>906</v>
      </c>
      <c r="S4" t="s">
        <v>908</v>
      </c>
      <c r="T4" t="s">
        <v>908</v>
      </c>
      <c r="U4" t="s">
        <v>907</v>
      </c>
      <c r="V4" t="s">
        <v>908</v>
      </c>
    </row>
    <row r="5" spans="1:22">
      <c r="A5" t="s">
        <v>1030</v>
      </c>
      <c r="B5" t="s">
        <v>70</v>
      </c>
      <c r="C5" t="s">
        <v>905</v>
      </c>
      <c r="D5" t="s">
        <v>905</v>
      </c>
      <c r="E5" t="s">
        <v>70</v>
      </c>
      <c r="F5" t="s">
        <v>905</v>
      </c>
      <c r="G5" t="s">
        <v>909</v>
      </c>
      <c r="H5" t="s">
        <v>909</v>
      </c>
      <c r="I5" t="s">
        <v>905</v>
      </c>
      <c r="J5" t="s">
        <v>909</v>
      </c>
      <c r="K5" t="s">
        <v>909</v>
      </c>
      <c r="L5" t="s">
        <v>905</v>
      </c>
      <c r="M5" t="s">
        <v>908</v>
      </c>
      <c r="N5" t="s">
        <v>909</v>
      </c>
      <c r="O5" t="s">
        <v>905</v>
      </c>
      <c r="P5" t="s">
        <v>70</v>
      </c>
      <c r="Q5" t="s">
        <v>909</v>
      </c>
      <c r="R5" t="s">
        <v>909</v>
      </c>
      <c r="S5" t="s">
        <v>909</v>
      </c>
      <c r="T5" t="s">
        <v>909</v>
      </c>
      <c r="U5" t="s">
        <v>909</v>
      </c>
      <c r="V5" t="s">
        <v>909</v>
      </c>
    </row>
    <row r="6" spans="1:22">
      <c r="A6" t="s">
        <v>1033</v>
      </c>
      <c r="B6" t="s">
        <v>905</v>
      </c>
      <c r="C6" t="s">
        <v>905</v>
      </c>
      <c r="D6" t="s">
        <v>70</v>
      </c>
      <c r="E6" t="s">
        <v>905</v>
      </c>
      <c r="F6" t="s">
        <v>70</v>
      </c>
      <c r="G6" t="s">
        <v>910</v>
      </c>
      <c r="H6" t="s">
        <v>910</v>
      </c>
      <c r="I6" t="s">
        <v>70</v>
      </c>
      <c r="J6" t="s">
        <v>908</v>
      </c>
      <c r="K6" t="s">
        <v>910</v>
      </c>
      <c r="L6" t="s">
        <v>905</v>
      </c>
      <c r="M6" t="s">
        <v>908</v>
      </c>
      <c r="N6" t="s">
        <v>910</v>
      </c>
      <c r="O6" t="s">
        <v>905</v>
      </c>
      <c r="P6" t="s">
        <v>905</v>
      </c>
      <c r="Q6" t="s">
        <v>908</v>
      </c>
      <c r="R6" t="s">
        <v>910</v>
      </c>
      <c r="S6" t="s">
        <v>910</v>
      </c>
      <c r="T6" t="s">
        <v>910</v>
      </c>
      <c r="U6" t="s">
        <v>908</v>
      </c>
      <c r="V6" t="s">
        <v>910</v>
      </c>
    </row>
    <row r="7" spans="1:22">
      <c r="A7" t="s">
        <v>1077</v>
      </c>
      <c r="B7" t="s">
        <v>906</v>
      </c>
      <c r="C7" t="s">
        <v>906</v>
      </c>
      <c r="D7" t="s">
        <v>906</v>
      </c>
      <c r="E7" t="s">
        <v>909</v>
      </c>
      <c r="F7" t="s">
        <v>910</v>
      </c>
      <c r="G7" t="s">
        <v>70</v>
      </c>
      <c r="H7" t="s">
        <v>908</v>
      </c>
      <c r="I7" t="s">
        <v>908</v>
      </c>
      <c r="J7" t="s">
        <v>911</v>
      </c>
      <c r="K7" t="s">
        <v>70</v>
      </c>
      <c r="L7" t="s">
        <v>909</v>
      </c>
      <c r="M7" t="s">
        <v>911</v>
      </c>
      <c r="N7" t="s">
        <v>911</v>
      </c>
      <c r="O7" t="s">
        <v>912</v>
      </c>
      <c r="P7" t="s">
        <v>908</v>
      </c>
      <c r="Q7" t="s">
        <v>911</v>
      </c>
      <c r="R7" t="s">
        <v>908</v>
      </c>
      <c r="S7" t="s">
        <v>70</v>
      </c>
      <c r="T7" t="s">
        <v>913</v>
      </c>
      <c r="U7" t="s">
        <v>913</v>
      </c>
      <c r="V7" t="s">
        <v>908</v>
      </c>
    </row>
    <row r="8" spans="1:22">
      <c r="A8" t="s">
        <v>1070</v>
      </c>
      <c r="B8" t="s">
        <v>906</v>
      </c>
      <c r="C8" t="s">
        <v>906</v>
      </c>
      <c r="D8" t="s">
        <v>906</v>
      </c>
      <c r="E8" t="s">
        <v>909</v>
      </c>
      <c r="F8" t="s">
        <v>910</v>
      </c>
      <c r="G8" t="s">
        <v>908</v>
      </c>
      <c r="H8" t="s">
        <v>70</v>
      </c>
      <c r="I8" t="s">
        <v>909</v>
      </c>
      <c r="J8" t="s">
        <v>911</v>
      </c>
      <c r="K8" t="s">
        <v>911</v>
      </c>
      <c r="L8" t="s">
        <v>909</v>
      </c>
      <c r="M8" t="s">
        <v>911</v>
      </c>
      <c r="N8" t="s">
        <v>911</v>
      </c>
      <c r="O8" t="s">
        <v>908</v>
      </c>
      <c r="P8" t="s">
        <v>908</v>
      </c>
      <c r="Q8" t="s">
        <v>70</v>
      </c>
      <c r="R8" t="s">
        <v>911</v>
      </c>
      <c r="S8" t="s">
        <v>908</v>
      </c>
      <c r="T8" t="s">
        <v>908</v>
      </c>
      <c r="U8" t="s">
        <v>908</v>
      </c>
      <c r="V8" t="s">
        <v>70</v>
      </c>
    </row>
    <row r="9" spans="1:22">
      <c r="A9" t="s">
        <v>1037</v>
      </c>
      <c r="B9" t="s">
        <v>905</v>
      </c>
      <c r="C9" t="s">
        <v>905</v>
      </c>
      <c r="D9" t="s">
        <v>70</v>
      </c>
      <c r="E9" t="s">
        <v>905</v>
      </c>
      <c r="F9" t="s">
        <v>70</v>
      </c>
      <c r="G9" t="s">
        <v>908</v>
      </c>
      <c r="H9" t="s">
        <v>909</v>
      </c>
      <c r="I9" t="s">
        <v>70</v>
      </c>
      <c r="J9" t="s">
        <v>908</v>
      </c>
      <c r="K9" t="s">
        <v>909</v>
      </c>
      <c r="L9" t="s">
        <v>905</v>
      </c>
      <c r="M9" t="s">
        <v>909</v>
      </c>
      <c r="N9" t="s">
        <v>909</v>
      </c>
      <c r="O9" t="s">
        <v>905</v>
      </c>
      <c r="P9" t="s">
        <v>905</v>
      </c>
      <c r="Q9" t="s">
        <v>908</v>
      </c>
      <c r="R9" t="s">
        <v>909</v>
      </c>
      <c r="S9" t="s">
        <v>909</v>
      </c>
      <c r="T9" t="s">
        <v>908</v>
      </c>
      <c r="U9" t="s">
        <v>909</v>
      </c>
      <c r="V9" t="s">
        <v>909</v>
      </c>
    </row>
    <row r="10" spans="1:22">
      <c r="A10" t="s">
        <v>1041</v>
      </c>
      <c r="B10" t="s">
        <v>906</v>
      </c>
      <c r="C10" t="s">
        <v>906</v>
      </c>
      <c r="D10" t="s">
        <v>906</v>
      </c>
      <c r="E10" t="s">
        <v>909</v>
      </c>
      <c r="F10" t="s">
        <v>908</v>
      </c>
      <c r="G10" t="s">
        <v>911</v>
      </c>
      <c r="H10" t="s">
        <v>911</v>
      </c>
      <c r="I10" t="s">
        <v>908</v>
      </c>
      <c r="J10" t="s">
        <v>70</v>
      </c>
      <c r="K10" t="s">
        <v>908</v>
      </c>
      <c r="L10" t="s">
        <v>909</v>
      </c>
      <c r="M10" t="s">
        <v>911</v>
      </c>
      <c r="N10" t="s">
        <v>70</v>
      </c>
      <c r="O10" t="s">
        <v>912</v>
      </c>
      <c r="P10" t="s">
        <v>909</v>
      </c>
      <c r="Q10" t="s">
        <v>911</v>
      </c>
      <c r="R10" t="s">
        <v>908</v>
      </c>
      <c r="S10" t="s">
        <v>908</v>
      </c>
      <c r="T10" t="s">
        <v>70</v>
      </c>
      <c r="U10" t="s">
        <v>913</v>
      </c>
      <c r="V10" t="s">
        <v>908</v>
      </c>
    </row>
    <row r="11" spans="1:22">
      <c r="A11" t="s">
        <v>1085</v>
      </c>
      <c r="B11" t="s">
        <v>906</v>
      </c>
      <c r="C11" t="s">
        <v>906</v>
      </c>
      <c r="D11" t="s">
        <v>906</v>
      </c>
      <c r="E11" t="s">
        <v>909</v>
      </c>
      <c r="F11" t="s">
        <v>910</v>
      </c>
      <c r="G11" t="s">
        <v>70</v>
      </c>
      <c r="H11" t="s">
        <v>911</v>
      </c>
      <c r="I11" t="s">
        <v>909</v>
      </c>
      <c r="J11" t="s">
        <v>908</v>
      </c>
      <c r="K11" t="s">
        <v>70</v>
      </c>
      <c r="L11" t="s">
        <v>909</v>
      </c>
      <c r="M11" t="s">
        <v>911</v>
      </c>
      <c r="N11" t="s">
        <v>911</v>
      </c>
      <c r="O11" t="s">
        <v>908</v>
      </c>
      <c r="P11" t="s">
        <v>908</v>
      </c>
      <c r="Q11" t="s">
        <v>911</v>
      </c>
      <c r="R11" t="s">
        <v>911</v>
      </c>
      <c r="S11" t="s">
        <v>70</v>
      </c>
      <c r="T11" t="s">
        <v>908</v>
      </c>
      <c r="U11" t="s">
        <v>913</v>
      </c>
      <c r="V11" t="s">
        <v>913</v>
      </c>
    </row>
    <row r="12" spans="1:22">
      <c r="A12" t="s">
        <v>1023</v>
      </c>
      <c r="B12" t="s">
        <v>905</v>
      </c>
      <c r="C12" t="s">
        <v>70</v>
      </c>
      <c r="D12" t="s">
        <v>905</v>
      </c>
      <c r="E12" t="s">
        <v>905</v>
      </c>
      <c r="F12" t="s">
        <v>905</v>
      </c>
      <c r="G12" t="s">
        <v>909</v>
      </c>
      <c r="H12" t="s">
        <v>909</v>
      </c>
      <c r="I12" t="s">
        <v>905</v>
      </c>
      <c r="J12" t="s">
        <v>909</v>
      </c>
      <c r="K12" t="s">
        <v>909</v>
      </c>
      <c r="L12" t="s">
        <v>70</v>
      </c>
      <c r="M12" t="s">
        <v>909</v>
      </c>
      <c r="N12" t="s">
        <v>909</v>
      </c>
      <c r="O12" t="s">
        <v>70</v>
      </c>
      <c r="P12" t="s">
        <v>905</v>
      </c>
      <c r="Q12" t="s">
        <v>909</v>
      </c>
      <c r="R12" t="s">
        <v>908</v>
      </c>
      <c r="S12" t="s">
        <v>909</v>
      </c>
      <c r="T12" t="s">
        <v>909</v>
      </c>
      <c r="U12" t="s">
        <v>909</v>
      </c>
      <c r="V12" t="s">
        <v>909</v>
      </c>
    </row>
    <row r="13" spans="1:22">
      <c r="A13" t="s">
        <v>1051</v>
      </c>
      <c r="B13" t="s">
        <v>906</v>
      </c>
      <c r="C13" t="s">
        <v>906</v>
      </c>
      <c r="D13" t="s">
        <v>906</v>
      </c>
      <c r="E13" t="s">
        <v>908</v>
      </c>
      <c r="F13" t="s">
        <v>908</v>
      </c>
      <c r="G13" t="s">
        <v>911</v>
      </c>
      <c r="H13" t="s">
        <v>911</v>
      </c>
      <c r="I13" t="s">
        <v>909</v>
      </c>
      <c r="J13" t="s">
        <v>911</v>
      </c>
      <c r="K13" t="s">
        <v>911</v>
      </c>
      <c r="L13" t="s">
        <v>909</v>
      </c>
      <c r="M13" t="s">
        <v>70</v>
      </c>
      <c r="N13" t="s">
        <v>908</v>
      </c>
      <c r="O13" t="s">
        <v>912</v>
      </c>
      <c r="P13" t="s">
        <v>908</v>
      </c>
      <c r="Q13" t="s">
        <v>911</v>
      </c>
      <c r="R13" t="s">
        <v>70</v>
      </c>
      <c r="S13" t="s">
        <v>913</v>
      </c>
      <c r="T13" t="s">
        <v>908</v>
      </c>
      <c r="U13" t="s">
        <v>70</v>
      </c>
      <c r="V13" t="s">
        <v>913</v>
      </c>
    </row>
    <row r="14" spans="1:22">
      <c r="A14" t="s">
        <v>1046</v>
      </c>
      <c r="B14" t="s">
        <v>906</v>
      </c>
      <c r="C14" t="s">
        <v>906</v>
      </c>
      <c r="D14" t="s">
        <v>906</v>
      </c>
      <c r="E14" t="s">
        <v>909</v>
      </c>
      <c r="F14" t="s">
        <v>910</v>
      </c>
      <c r="G14" t="s">
        <v>911</v>
      </c>
      <c r="H14" t="s">
        <v>911</v>
      </c>
      <c r="I14" t="s">
        <v>909</v>
      </c>
      <c r="J14" t="s">
        <v>70</v>
      </c>
      <c r="K14" t="s">
        <v>911</v>
      </c>
      <c r="L14" t="s">
        <v>909</v>
      </c>
      <c r="M14" t="s">
        <v>911</v>
      </c>
      <c r="N14" t="s">
        <v>70</v>
      </c>
      <c r="O14" t="s">
        <v>912</v>
      </c>
      <c r="P14" t="s">
        <v>908</v>
      </c>
      <c r="Q14" t="s">
        <v>911</v>
      </c>
      <c r="R14" t="s">
        <v>911</v>
      </c>
      <c r="S14" t="s">
        <v>913</v>
      </c>
      <c r="T14" t="s">
        <v>70</v>
      </c>
      <c r="U14" t="s">
        <v>908</v>
      </c>
      <c r="V14" t="s">
        <v>913</v>
      </c>
    </row>
    <row r="15" spans="1:22">
      <c r="A15" t="s">
        <v>1025</v>
      </c>
      <c r="B15" t="s">
        <v>905</v>
      </c>
      <c r="C15" t="s">
        <v>70</v>
      </c>
      <c r="D15" t="s">
        <v>905</v>
      </c>
      <c r="E15" t="s">
        <v>905</v>
      </c>
      <c r="F15" t="s">
        <v>905</v>
      </c>
      <c r="G15" t="s">
        <v>912</v>
      </c>
      <c r="H15" t="s">
        <v>908</v>
      </c>
      <c r="I15" t="s">
        <v>905</v>
      </c>
      <c r="J15" t="s">
        <v>912</v>
      </c>
      <c r="K15" t="s">
        <v>908</v>
      </c>
      <c r="L15" t="s">
        <v>70</v>
      </c>
      <c r="M15" t="s">
        <v>912</v>
      </c>
      <c r="N15" t="s">
        <v>912</v>
      </c>
      <c r="O15" t="s">
        <v>70</v>
      </c>
      <c r="P15" t="s">
        <v>905</v>
      </c>
      <c r="Q15" t="s">
        <v>912</v>
      </c>
      <c r="R15" t="s">
        <v>908</v>
      </c>
      <c r="S15" t="s">
        <v>912</v>
      </c>
      <c r="T15" t="s">
        <v>908</v>
      </c>
      <c r="U15" t="s">
        <v>912</v>
      </c>
      <c r="V15" t="s">
        <v>912</v>
      </c>
    </row>
    <row r="16" spans="1:22">
      <c r="A16" t="s">
        <v>1027</v>
      </c>
      <c r="B16" t="s">
        <v>70</v>
      </c>
      <c r="C16" t="s">
        <v>905</v>
      </c>
      <c r="D16" t="s">
        <v>905</v>
      </c>
      <c r="E16" t="s">
        <v>70</v>
      </c>
      <c r="F16" t="s">
        <v>905</v>
      </c>
      <c r="G16" t="s">
        <v>908</v>
      </c>
      <c r="H16" t="s">
        <v>908</v>
      </c>
      <c r="I16" t="s">
        <v>905</v>
      </c>
      <c r="J16" t="s">
        <v>909</v>
      </c>
      <c r="K16" t="s">
        <v>908</v>
      </c>
      <c r="L16" t="s">
        <v>905</v>
      </c>
      <c r="M16" t="s">
        <v>908</v>
      </c>
      <c r="N16" t="s">
        <v>908</v>
      </c>
      <c r="O16" t="s">
        <v>905</v>
      </c>
      <c r="P16" t="s">
        <v>70</v>
      </c>
      <c r="Q16" t="s">
        <v>909</v>
      </c>
      <c r="R16" t="s">
        <v>908</v>
      </c>
      <c r="S16" t="s">
        <v>909</v>
      </c>
      <c r="T16" t="s">
        <v>909</v>
      </c>
      <c r="U16" t="s">
        <v>908</v>
      </c>
      <c r="V16" t="s">
        <v>908</v>
      </c>
    </row>
    <row r="17" spans="1:22">
      <c r="A17" t="s">
        <v>1063</v>
      </c>
      <c r="B17" t="s">
        <v>906</v>
      </c>
      <c r="C17" t="s">
        <v>906</v>
      </c>
      <c r="D17" t="s">
        <v>906</v>
      </c>
      <c r="E17" t="s">
        <v>909</v>
      </c>
      <c r="F17" t="s">
        <v>908</v>
      </c>
      <c r="G17" t="s">
        <v>911</v>
      </c>
      <c r="H17" t="s">
        <v>70</v>
      </c>
      <c r="I17" t="s">
        <v>908</v>
      </c>
      <c r="J17" t="s">
        <v>911</v>
      </c>
      <c r="K17" t="s">
        <v>911</v>
      </c>
      <c r="L17" t="s">
        <v>909</v>
      </c>
      <c r="M17" t="s">
        <v>911</v>
      </c>
      <c r="N17" t="s">
        <v>911</v>
      </c>
      <c r="O17" t="s">
        <v>912</v>
      </c>
      <c r="P17" t="s">
        <v>909</v>
      </c>
      <c r="Q17" t="s">
        <v>70</v>
      </c>
      <c r="R17" t="s">
        <v>908</v>
      </c>
      <c r="S17" t="s">
        <v>913</v>
      </c>
      <c r="T17" t="s">
        <v>913</v>
      </c>
      <c r="U17" t="s">
        <v>913</v>
      </c>
      <c r="V17" t="s">
        <v>70</v>
      </c>
    </row>
    <row r="18" spans="1:22">
      <c r="A18" t="s">
        <v>1057</v>
      </c>
      <c r="B18" t="s">
        <v>906</v>
      </c>
      <c r="C18" t="s">
        <v>906</v>
      </c>
      <c r="D18" t="s">
        <v>906</v>
      </c>
      <c r="E18" t="s">
        <v>909</v>
      </c>
      <c r="F18" t="s">
        <v>910</v>
      </c>
      <c r="G18" t="s">
        <v>908</v>
      </c>
      <c r="H18" t="s">
        <v>911</v>
      </c>
      <c r="I18" t="s">
        <v>909</v>
      </c>
      <c r="J18" t="s">
        <v>908</v>
      </c>
      <c r="K18" t="s">
        <v>911</v>
      </c>
      <c r="L18" t="s">
        <v>908</v>
      </c>
      <c r="M18" t="s">
        <v>70</v>
      </c>
      <c r="N18" t="s">
        <v>911</v>
      </c>
      <c r="O18" t="s">
        <v>908</v>
      </c>
      <c r="P18" t="s">
        <v>908</v>
      </c>
      <c r="Q18" t="s">
        <v>908</v>
      </c>
      <c r="R18" t="s">
        <v>70</v>
      </c>
      <c r="S18" t="s">
        <v>913</v>
      </c>
      <c r="T18" t="s">
        <v>913</v>
      </c>
      <c r="U18" t="s">
        <v>70</v>
      </c>
      <c r="V18" t="s">
        <v>913</v>
      </c>
    </row>
    <row r="19" spans="1:22">
      <c r="A19" t="s">
        <v>1158</v>
      </c>
      <c r="B19" t="s">
        <v>907</v>
      </c>
      <c r="C19" t="s">
        <v>907</v>
      </c>
      <c r="D19" t="s">
        <v>908</v>
      </c>
      <c r="E19" t="s">
        <v>909</v>
      </c>
      <c r="F19" t="s">
        <v>910</v>
      </c>
      <c r="G19" t="s">
        <v>70</v>
      </c>
      <c r="H19" t="s">
        <v>908</v>
      </c>
      <c r="I19" t="s">
        <v>909</v>
      </c>
      <c r="J19" t="s">
        <v>908</v>
      </c>
      <c r="K19" t="s">
        <v>70</v>
      </c>
      <c r="L19" t="s">
        <v>909</v>
      </c>
      <c r="M19" t="s">
        <v>913</v>
      </c>
      <c r="N19" t="s">
        <v>913</v>
      </c>
      <c r="O19" t="s">
        <v>912</v>
      </c>
      <c r="P19" t="s">
        <v>909</v>
      </c>
      <c r="Q19" t="s">
        <v>913</v>
      </c>
      <c r="R19" t="s">
        <v>913</v>
      </c>
      <c r="S19" t="s">
        <v>848</v>
      </c>
      <c r="T19" t="s">
        <v>914</v>
      </c>
      <c r="U19" t="s">
        <v>914</v>
      </c>
      <c r="V19" t="s">
        <v>914</v>
      </c>
    </row>
    <row r="20" spans="1:22">
      <c r="A20" t="s">
        <v>1159</v>
      </c>
      <c r="B20" t="s">
        <v>908</v>
      </c>
      <c r="C20" t="s">
        <v>908</v>
      </c>
      <c r="D20" t="s">
        <v>908</v>
      </c>
      <c r="E20" t="s">
        <v>909</v>
      </c>
      <c r="F20" t="s">
        <v>910</v>
      </c>
      <c r="G20" t="s">
        <v>913</v>
      </c>
      <c r="H20" t="s">
        <v>908</v>
      </c>
      <c r="I20" t="s">
        <v>908</v>
      </c>
      <c r="J20" t="s">
        <v>70</v>
      </c>
      <c r="K20" t="s">
        <v>908</v>
      </c>
      <c r="L20" t="s">
        <v>909</v>
      </c>
      <c r="M20" t="s">
        <v>908</v>
      </c>
      <c r="N20" t="s">
        <v>70</v>
      </c>
      <c r="O20" t="s">
        <v>908</v>
      </c>
      <c r="P20" t="s">
        <v>909</v>
      </c>
      <c r="Q20" t="s">
        <v>913</v>
      </c>
      <c r="R20" t="s">
        <v>913</v>
      </c>
      <c r="S20" t="s">
        <v>914</v>
      </c>
      <c r="T20" t="s">
        <v>70</v>
      </c>
      <c r="U20" t="s">
        <v>914</v>
      </c>
      <c r="V20" t="s">
        <v>914</v>
      </c>
    </row>
    <row r="21" spans="1:22">
      <c r="A21" t="s">
        <v>1160</v>
      </c>
      <c r="B21" t="s">
        <v>907</v>
      </c>
      <c r="C21" t="s">
        <v>908</v>
      </c>
      <c r="D21" t="s">
        <v>907</v>
      </c>
      <c r="E21" t="s">
        <v>909</v>
      </c>
      <c r="F21" t="s">
        <v>908</v>
      </c>
      <c r="G21" t="s">
        <v>913</v>
      </c>
      <c r="H21" t="s">
        <v>908</v>
      </c>
      <c r="I21" t="s">
        <v>909</v>
      </c>
      <c r="J21" t="s">
        <v>913</v>
      </c>
      <c r="K21" t="s">
        <v>913</v>
      </c>
      <c r="L21" t="s">
        <v>909</v>
      </c>
      <c r="M21" t="s">
        <v>70</v>
      </c>
      <c r="N21" t="s">
        <v>908</v>
      </c>
      <c r="O21" t="s">
        <v>912</v>
      </c>
      <c r="P21" t="s">
        <v>908</v>
      </c>
      <c r="Q21" t="s">
        <v>913</v>
      </c>
      <c r="R21" t="s">
        <v>70</v>
      </c>
      <c r="S21" t="s">
        <v>70</v>
      </c>
      <c r="T21" t="s">
        <v>914</v>
      </c>
      <c r="U21" t="s">
        <v>70</v>
      </c>
      <c r="V21" t="s">
        <v>914</v>
      </c>
    </row>
    <row r="22" spans="1:22">
      <c r="A22" t="s">
        <v>1161</v>
      </c>
      <c r="B22" t="s">
        <v>908</v>
      </c>
      <c r="C22" t="s">
        <v>907</v>
      </c>
      <c r="D22" t="s">
        <v>908</v>
      </c>
      <c r="E22" t="s">
        <v>909</v>
      </c>
      <c r="F22" t="s">
        <v>910</v>
      </c>
      <c r="G22" t="s">
        <v>908</v>
      </c>
      <c r="H22" t="s">
        <v>70</v>
      </c>
      <c r="I22" t="s">
        <v>909</v>
      </c>
      <c r="J22" t="s">
        <v>908</v>
      </c>
      <c r="K22" t="s">
        <v>913</v>
      </c>
      <c r="L22" t="s">
        <v>909</v>
      </c>
      <c r="M22" t="s">
        <v>913</v>
      </c>
      <c r="N22" t="s">
        <v>913</v>
      </c>
      <c r="O22" t="s">
        <v>912</v>
      </c>
      <c r="P22" t="s">
        <v>908</v>
      </c>
      <c r="Q22" t="s">
        <v>70</v>
      </c>
      <c r="R22" t="s">
        <v>913</v>
      </c>
      <c r="S22" t="s">
        <v>914</v>
      </c>
      <c r="T22" t="s">
        <v>914</v>
      </c>
      <c r="U22" t="s">
        <v>914</v>
      </c>
      <c r="V22" t="s">
        <v>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1"/>
  <sheetViews>
    <sheetView workbookViewId="0"/>
  </sheetViews>
  <sheetFormatPr baseColWidth="10" defaultColWidth="14.44140625" defaultRowHeight="15.75" customHeight="1"/>
  <cols>
    <col min="1" max="1" width="9.6640625" customWidth="1"/>
    <col min="2" max="2" width="36.6640625" customWidth="1"/>
  </cols>
  <sheetData>
    <row r="1" spans="1:2">
      <c r="A1" s="27" t="s">
        <v>507</v>
      </c>
      <c r="B1" s="53" t="s">
        <v>915</v>
      </c>
    </row>
    <row r="2" spans="1:2">
      <c r="A2" s="27" t="s">
        <v>508</v>
      </c>
      <c r="B2" s="54" t="s">
        <v>916</v>
      </c>
    </row>
    <row r="3" spans="1:2">
      <c r="A3" s="27" t="s">
        <v>509</v>
      </c>
      <c r="B3" s="55" t="s">
        <v>917</v>
      </c>
    </row>
    <row r="4" spans="1:2">
      <c r="A4" s="27" t="s">
        <v>510</v>
      </c>
      <c r="B4" s="56" t="s">
        <v>918</v>
      </c>
    </row>
    <row r="5" spans="1:2">
      <c r="A5" s="27" t="s">
        <v>511</v>
      </c>
      <c r="B5" s="53" t="s">
        <v>919</v>
      </c>
    </row>
    <row r="6" spans="1:2">
      <c r="A6" s="27" t="s">
        <v>512</v>
      </c>
      <c r="B6" s="56" t="s">
        <v>920</v>
      </c>
    </row>
    <row r="7" spans="1:2">
      <c r="A7" s="27" t="s">
        <v>513</v>
      </c>
      <c r="B7" s="56" t="s">
        <v>921</v>
      </c>
    </row>
    <row r="8" spans="1:2">
      <c r="A8" s="27" t="s">
        <v>514</v>
      </c>
      <c r="B8" s="57" t="s">
        <v>922</v>
      </c>
    </row>
    <row r="9" spans="1:2">
      <c r="A9" s="27" t="s">
        <v>515</v>
      </c>
      <c r="B9" s="56" t="s">
        <v>923</v>
      </c>
    </row>
    <row r="10" spans="1:2">
      <c r="A10" s="27" t="s">
        <v>516</v>
      </c>
      <c r="B10" s="58" t="s">
        <v>924</v>
      </c>
    </row>
    <row r="11" spans="1:2">
      <c r="A11" s="27" t="s">
        <v>517</v>
      </c>
      <c r="B11" s="53" t="s">
        <v>925</v>
      </c>
    </row>
    <row r="12" spans="1:2">
      <c r="A12" s="27" t="s">
        <v>518</v>
      </c>
      <c r="B12" s="56" t="s">
        <v>926</v>
      </c>
    </row>
    <row r="13" spans="1:2">
      <c r="A13" s="27" t="s">
        <v>519</v>
      </c>
      <c r="B13" s="58" t="s">
        <v>927</v>
      </c>
    </row>
    <row r="14" spans="1:2">
      <c r="A14" s="27" t="s">
        <v>520</v>
      </c>
      <c r="B14" s="53" t="s">
        <v>928</v>
      </c>
    </row>
    <row r="15" spans="1:2">
      <c r="A15" s="27" t="s">
        <v>521</v>
      </c>
      <c r="B15" s="55" t="s">
        <v>929</v>
      </c>
    </row>
    <row r="16" spans="1:2">
      <c r="A16" s="27" t="s">
        <v>522</v>
      </c>
      <c r="B16" s="56" t="s">
        <v>930</v>
      </c>
    </row>
    <row r="17" spans="1:2">
      <c r="A17" s="27" t="s">
        <v>523</v>
      </c>
      <c r="B17" s="58" t="s">
        <v>931</v>
      </c>
    </row>
    <row r="18" spans="1:2">
      <c r="A18" s="27" t="s">
        <v>524</v>
      </c>
      <c r="B18" s="57" t="s">
        <v>932</v>
      </c>
    </row>
    <row r="19" spans="1:2">
      <c r="A19" s="27" t="s">
        <v>525</v>
      </c>
      <c r="B19" s="56" t="s">
        <v>933</v>
      </c>
    </row>
    <row r="20" spans="1:2">
      <c r="A20" s="27" t="s">
        <v>526</v>
      </c>
      <c r="B20" s="54" t="s">
        <v>934</v>
      </c>
    </row>
    <row r="21" spans="1:2">
      <c r="A21" s="27" t="s">
        <v>527</v>
      </c>
      <c r="B21" s="56" t="s">
        <v>935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75" customHeight="1"/>
  <cols>
    <col min="1" max="1" width="5.5546875" customWidth="1"/>
    <col min="2" max="2" width="30.6640625" customWidth="1"/>
    <col min="3" max="3" width="32.88671875" customWidth="1"/>
    <col min="4" max="4" width="30" customWidth="1"/>
    <col min="5" max="5" width="31.44140625" customWidth="1"/>
    <col min="6" max="6" width="28.109375" customWidth="1"/>
    <col min="7" max="7" width="27.6640625" customWidth="1"/>
    <col min="8" max="8" width="27.109375" customWidth="1"/>
    <col min="9" max="9" width="26.5546875" customWidth="1"/>
    <col min="10" max="10" width="28" customWidth="1"/>
    <col min="11" max="11" width="29.88671875" customWidth="1"/>
    <col min="12" max="12" width="34.44140625" customWidth="1"/>
  </cols>
  <sheetData>
    <row r="1" spans="1:13">
      <c r="B1" s="20" t="s">
        <v>936</v>
      </c>
      <c r="C1" s="20" t="s">
        <v>937</v>
      </c>
      <c r="D1" s="20" t="s">
        <v>938</v>
      </c>
      <c r="E1" s="20" t="s">
        <v>939</v>
      </c>
      <c r="F1" s="20" t="s">
        <v>940</v>
      </c>
      <c r="G1" s="20" t="s">
        <v>941</v>
      </c>
      <c r="H1" s="20" t="s">
        <v>942</v>
      </c>
      <c r="I1" s="20" t="s">
        <v>943</v>
      </c>
      <c r="J1" s="20" t="s">
        <v>944</v>
      </c>
      <c r="K1" s="20" t="s">
        <v>945</v>
      </c>
      <c r="L1" s="20" t="s">
        <v>946</v>
      </c>
      <c r="M1" s="20" t="s">
        <v>947</v>
      </c>
    </row>
    <row r="2" spans="1:13">
      <c r="A2" s="20" t="s">
        <v>937</v>
      </c>
      <c r="B2" s="56" t="s">
        <v>948</v>
      </c>
      <c r="C2" s="59"/>
      <c r="D2" s="59"/>
      <c r="E2" s="59"/>
      <c r="F2" s="59"/>
      <c r="G2" s="59"/>
      <c r="H2" s="59"/>
      <c r="I2" s="59"/>
      <c r="J2" s="59"/>
      <c r="K2" s="59"/>
      <c r="L2" s="59"/>
      <c r="M2" s="59"/>
    </row>
    <row r="3" spans="1:13">
      <c r="A3" s="20" t="s">
        <v>938</v>
      </c>
      <c r="B3" s="56" t="s">
        <v>949</v>
      </c>
      <c r="C3" s="56" t="s">
        <v>950</v>
      </c>
      <c r="D3" s="59"/>
      <c r="E3" s="59"/>
      <c r="F3" s="59"/>
      <c r="G3" s="59"/>
      <c r="H3" s="59"/>
      <c r="I3" s="59"/>
      <c r="J3" s="59"/>
      <c r="K3" s="59"/>
      <c r="L3" s="59"/>
      <c r="M3" s="59"/>
    </row>
    <row r="4" spans="1:13">
      <c r="A4" s="20" t="s">
        <v>939</v>
      </c>
      <c r="B4" s="56" t="s">
        <v>951</v>
      </c>
      <c r="C4" s="56" t="s">
        <v>952</v>
      </c>
      <c r="D4" s="56" t="s">
        <v>953</v>
      </c>
      <c r="E4" s="59"/>
      <c r="F4" s="59"/>
      <c r="G4" s="59"/>
      <c r="H4" s="59"/>
      <c r="I4" s="59"/>
      <c r="J4" s="59"/>
      <c r="K4" s="59"/>
      <c r="L4" s="59"/>
      <c r="M4" s="59"/>
    </row>
    <row r="5" spans="1:13">
      <c r="A5" s="20" t="s">
        <v>940</v>
      </c>
      <c r="B5" s="58" t="s">
        <v>954</v>
      </c>
      <c r="C5" s="58" t="s">
        <v>955</v>
      </c>
      <c r="D5" s="58" t="s">
        <v>956</v>
      </c>
      <c r="E5" s="58" t="s">
        <v>957</v>
      </c>
      <c r="F5" s="59"/>
      <c r="G5" s="59"/>
      <c r="H5" s="59"/>
      <c r="I5" s="59"/>
      <c r="J5" s="59"/>
      <c r="K5" s="59"/>
      <c r="L5" s="59"/>
      <c r="M5" s="59"/>
    </row>
    <row r="6" spans="1:13">
      <c r="A6" s="20" t="s">
        <v>941</v>
      </c>
      <c r="B6" s="58" t="s">
        <v>958</v>
      </c>
      <c r="C6" s="58" t="s">
        <v>959</v>
      </c>
      <c r="D6" s="58" t="s">
        <v>960</v>
      </c>
      <c r="E6" s="58" t="s">
        <v>961</v>
      </c>
      <c r="F6" s="53" t="s">
        <v>962</v>
      </c>
      <c r="G6" s="59"/>
      <c r="H6" s="59"/>
      <c r="I6" s="59"/>
      <c r="J6" s="59"/>
      <c r="K6" s="59"/>
      <c r="L6" s="59"/>
      <c r="M6" s="59"/>
    </row>
    <row r="7" spans="1:13">
      <c r="A7" s="20" t="s">
        <v>942</v>
      </c>
      <c r="B7" s="58" t="s">
        <v>963</v>
      </c>
      <c r="C7" s="58" t="s">
        <v>964</v>
      </c>
      <c r="D7" s="58" t="s">
        <v>965</v>
      </c>
      <c r="E7" s="58" t="s">
        <v>966</v>
      </c>
      <c r="F7" s="53" t="s">
        <v>967</v>
      </c>
      <c r="G7" s="53" t="s">
        <v>968</v>
      </c>
      <c r="H7" s="59"/>
      <c r="I7" s="59"/>
      <c r="J7" s="59"/>
      <c r="K7" s="59"/>
      <c r="L7" s="59"/>
      <c r="M7" s="59"/>
    </row>
    <row r="8" spans="1:13">
      <c r="A8" s="20" t="s">
        <v>943</v>
      </c>
      <c r="B8" s="58" t="s">
        <v>969</v>
      </c>
      <c r="C8" s="58" t="s">
        <v>970</v>
      </c>
      <c r="D8" s="58" t="s">
        <v>971</v>
      </c>
      <c r="E8" s="58" t="s">
        <v>972</v>
      </c>
      <c r="F8" s="53" t="s">
        <v>973</v>
      </c>
      <c r="G8" s="53" t="s">
        <v>974</v>
      </c>
      <c r="H8" s="53" t="s">
        <v>975</v>
      </c>
      <c r="I8" s="59"/>
      <c r="J8" s="59"/>
      <c r="K8" s="59"/>
      <c r="L8" s="59"/>
      <c r="M8" s="59"/>
    </row>
    <row r="9" spans="1:13">
      <c r="A9" s="20" t="s">
        <v>944</v>
      </c>
      <c r="B9" s="57" t="s">
        <v>976</v>
      </c>
      <c r="C9" s="57" t="s">
        <v>977</v>
      </c>
      <c r="D9" s="57" t="s">
        <v>978</v>
      </c>
      <c r="E9" s="57" t="s">
        <v>979</v>
      </c>
      <c r="F9" s="53" t="s">
        <v>980</v>
      </c>
      <c r="G9" s="53" t="s">
        <v>981</v>
      </c>
      <c r="H9" s="53" t="s">
        <v>982</v>
      </c>
      <c r="I9" s="53" t="s">
        <v>983</v>
      </c>
      <c r="J9" s="59"/>
      <c r="K9" s="59"/>
      <c r="L9" s="59"/>
      <c r="M9" s="59"/>
    </row>
    <row r="10" spans="1:13">
      <c r="A10" s="20" t="s">
        <v>945</v>
      </c>
      <c r="B10" s="57" t="s">
        <v>984</v>
      </c>
      <c r="C10" s="57" t="s">
        <v>985</v>
      </c>
      <c r="D10" s="57" t="s">
        <v>986</v>
      </c>
      <c r="E10" s="57" t="s">
        <v>987</v>
      </c>
      <c r="F10" s="53" t="s">
        <v>988</v>
      </c>
      <c r="G10" s="53" t="s">
        <v>989</v>
      </c>
      <c r="H10" s="53" t="s">
        <v>990</v>
      </c>
      <c r="I10" s="53" t="s">
        <v>991</v>
      </c>
      <c r="J10" s="53" t="s">
        <v>992</v>
      </c>
      <c r="K10" s="59"/>
      <c r="L10" s="59"/>
      <c r="M10" s="59"/>
    </row>
    <row r="11" spans="1:13">
      <c r="A11" s="20" t="s">
        <v>946</v>
      </c>
      <c r="B11" s="56" t="s">
        <v>993</v>
      </c>
      <c r="C11" s="56" t="s">
        <v>994</v>
      </c>
      <c r="D11" s="56" t="s">
        <v>995</v>
      </c>
      <c r="E11" s="56" t="s">
        <v>996</v>
      </c>
      <c r="F11" s="58" t="s">
        <v>997</v>
      </c>
      <c r="G11" s="58" t="s">
        <v>998</v>
      </c>
      <c r="H11" s="58" t="s">
        <v>999</v>
      </c>
      <c r="I11" s="58" t="s">
        <v>1000</v>
      </c>
      <c r="J11" s="53" t="s">
        <v>1001</v>
      </c>
      <c r="K11" s="53" t="s">
        <v>1002</v>
      </c>
      <c r="L11" s="59"/>
      <c r="M11" s="59"/>
    </row>
    <row r="12" spans="1:13">
      <c r="A12" s="20" t="s">
        <v>947</v>
      </c>
      <c r="B12" s="56" t="s">
        <v>1003</v>
      </c>
      <c r="C12" s="56" t="s">
        <v>1004</v>
      </c>
      <c r="D12" s="56" t="s">
        <v>1005</v>
      </c>
      <c r="E12" s="56" t="s">
        <v>1006</v>
      </c>
      <c r="F12" s="58" t="s">
        <v>1007</v>
      </c>
      <c r="G12" s="58" t="s">
        <v>1008</v>
      </c>
      <c r="H12" s="58" t="s">
        <v>1009</v>
      </c>
      <c r="I12" s="58" t="s">
        <v>1010</v>
      </c>
      <c r="J12" s="53" t="s">
        <v>1011</v>
      </c>
      <c r="K12" s="53" t="s">
        <v>1012</v>
      </c>
      <c r="L12" s="56" t="s">
        <v>1013</v>
      </c>
      <c r="M12" s="59"/>
    </row>
  </sheetData>
  <conditionalFormatting sqref="A2:A12">
    <cfRule type="containsBlanks" dxfId="11" priority="1">
      <formula>LEN(TRIM(A2))=0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75" customHeight="1"/>
  <cols>
    <col min="1" max="1" width="12.109375" customWidth="1"/>
    <col min="2" max="2" width="20.5546875" customWidth="1"/>
    <col min="3" max="3" width="28.33203125" customWidth="1"/>
    <col min="4" max="4" width="25.109375" customWidth="1"/>
    <col min="5" max="5" width="25.5546875" customWidth="1"/>
    <col min="6" max="6" width="20.109375" customWidth="1"/>
    <col min="7" max="7" width="24.88671875" customWidth="1"/>
    <col min="8" max="8" width="24.44140625" customWidth="1"/>
    <col min="9" max="9" width="14.44140625" customWidth="1"/>
  </cols>
  <sheetData>
    <row r="1" spans="1:9">
      <c r="A1" s="60" t="s">
        <v>1014</v>
      </c>
      <c r="B1" s="61" t="s">
        <v>1015</v>
      </c>
      <c r="C1" s="61" t="s">
        <v>1016</v>
      </c>
      <c r="D1" s="61" t="s">
        <v>1017</v>
      </c>
      <c r="E1" s="61" t="s">
        <v>1018</v>
      </c>
      <c r="F1" s="62" t="s">
        <v>1019</v>
      </c>
      <c r="G1" s="62" t="s">
        <v>1020</v>
      </c>
      <c r="H1" s="62" t="s">
        <v>1021</v>
      </c>
      <c r="I1" s="62" t="s">
        <v>1022</v>
      </c>
    </row>
    <row r="2" spans="1:9">
      <c r="A2" s="61" t="s">
        <v>1023</v>
      </c>
      <c r="B2" s="56" t="s">
        <v>1024</v>
      </c>
      <c r="C2" s="63"/>
      <c r="D2" s="63"/>
      <c r="E2" s="63"/>
      <c r="F2" s="63"/>
      <c r="G2" s="63"/>
      <c r="H2" s="63"/>
      <c r="I2" s="63"/>
    </row>
    <row r="3" spans="1:9">
      <c r="A3" s="61" t="s">
        <v>1025</v>
      </c>
      <c r="B3" s="56" t="s">
        <v>1026</v>
      </c>
      <c r="C3" s="63"/>
      <c r="D3" s="63"/>
      <c r="E3" s="63"/>
      <c r="F3" s="63"/>
      <c r="G3" s="63"/>
      <c r="H3" s="63"/>
      <c r="I3" s="63"/>
    </row>
    <row r="4" spans="1:9">
      <c r="A4" s="61" t="s">
        <v>1027</v>
      </c>
      <c r="B4" s="56" t="s">
        <v>1028</v>
      </c>
      <c r="C4" s="56" t="s">
        <v>1029</v>
      </c>
      <c r="D4" s="63"/>
      <c r="E4" s="63"/>
      <c r="F4" s="63"/>
      <c r="G4" s="63"/>
      <c r="H4" s="63"/>
      <c r="I4" s="63"/>
    </row>
    <row r="5" spans="1:9">
      <c r="A5" s="61" t="s">
        <v>1030</v>
      </c>
      <c r="B5" s="56" t="s">
        <v>1031</v>
      </c>
      <c r="C5" s="56" t="s">
        <v>1032</v>
      </c>
      <c r="D5" s="63"/>
      <c r="E5" s="63"/>
      <c r="F5" s="63"/>
      <c r="G5" s="63"/>
      <c r="H5" s="63"/>
      <c r="I5" s="63"/>
    </row>
    <row r="6" spans="1:9">
      <c r="A6" s="61" t="s">
        <v>1033</v>
      </c>
      <c r="B6" s="56" t="s">
        <v>1034</v>
      </c>
      <c r="C6" s="56" t="s">
        <v>1035</v>
      </c>
      <c r="D6" s="56" t="s">
        <v>1036</v>
      </c>
      <c r="E6" s="63"/>
      <c r="F6" s="63"/>
      <c r="G6" s="63"/>
      <c r="H6" s="63"/>
      <c r="I6" s="63"/>
    </row>
    <row r="7" spans="1:9">
      <c r="A7" s="61" t="s">
        <v>1037</v>
      </c>
      <c r="B7" s="56" t="s">
        <v>1038</v>
      </c>
      <c r="C7" s="56" t="s">
        <v>1039</v>
      </c>
      <c r="D7" s="56" t="s">
        <v>1040</v>
      </c>
      <c r="E7" s="63"/>
      <c r="F7" s="63"/>
      <c r="G7" s="63"/>
      <c r="H7" s="63"/>
      <c r="I7" s="63"/>
    </row>
    <row r="8" spans="1:9">
      <c r="A8" s="62" t="s">
        <v>1041</v>
      </c>
      <c r="B8" s="58" t="s">
        <v>1042</v>
      </c>
      <c r="C8" s="58" t="s">
        <v>1043</v>
      </c>
      <c r="D8" s="58" t="s">
        <v>1044</v>
      </c>
      <c r="E8" s="58" t="s">
        <v>1045</v>
      </c>
      <c r="F8" s="63"/>
      <c r="G8" s="63"/>
      <c r="H8" s="63"/>
      <c r="I8" s="63"/>
    </row>
    <row r="9" spans="1:9">
      <c r="A9" s="62" t="s">
        <v>1046</v>
      </c>
      <c r="B9" s="58" t="s">
        <v>1047</v>
      </c>
      <c r="C9" s="58" t="s">
        <v>1048</v>
      </c>
      <c r="D9" s="58" t="s">
        <v>1049</v>
      </c>
      <c r="E9" s="58" t="s">
        <v>1050</v>
      </c>
      <c r="F9" s="63"/>
      <c r="G9" s="63"/>
      <c r="H9" s="63"/>
      <c r="I9" s="63"/>
    </row>
    <row r="10" spans="1:9">
      <c r="A10" s="62" t="s">
        <v>1051</v>
      </c>
      <c r="B10" s="58" t="s">
        <v>1052</v>
      </c>
      <c r="C10" s="58" t="s">
        <v>1053</v>
      </c>
      <c r="D10" s="58" t="s">
        <v>1054</v>
      </c>
      <c r="E10" s="58" t="s">
        <v>1055</v>
      </c>
      <c r="F10" s="57" t="s">
        <v>1056</v>
      </c>
      <c r="G10" s="63"/>
      <c r="H10" s="63"/>
      <c r="I10" s="63"/>
    </row>
    <row r="11" spans="1:9">
      <c r="A11" s="62" t="s">
        <v>1057</v>
      </c>
      <c r="B11" s="58" t="s">
        <v>1058</v>
      </c>
      <c r="C11" s="58" t="s">
        <v>1059</v>
      </c>
      <c r="D11" s="58" t="s">
        <v>1060</v>
      </c>
      <c r="E11" s="58" t="s">
        <v>1061</v>
      </c>
      <c r="F11" s="57" t="s">
        <v>1062</v>
      </c>
      <c r="G11" s="63"/>
      <c r="H11" s="63"/>
      <c r="I11" s="63"/>
    </row>
    <row r="12" spans="1:9">
      <c r="A12" s="62" t="s">
        <v>1063</v>
      </c>
      <c r="B12" s="58" t="s">
        <v>1064</v>
      </c>
      <c r="C12" s="58" t="s">
        <v>1065</v>
      </c>
      <c r="D12" s="58" t="s">
        <v>1066</v>
      </c>
      <c r="E12" s="58" t="s">
        <v>1067</v>
      </c>
      <c r="F12" s="57" t="s">
        <v>1068</v>
      </c>
      <c r="G12" s="57" t="s">
        <v>1069</v>
      </c>
      <c r="H12" s="63"/>
      <c r="I12" s="63"/>
    </row>
    <row r="13" spans="1:9">
      <c r="A13" s="62" t="s">
        <v>1070</v>
      </c>
      <c r="B13" s="58" t="s">
        <v>1071</v>
      </c>
      <c r="C13" s="58" t="s">
        <v>1072</v>
      </c>
      <c r="D13" s="58" t="s">
        <v>1073</v>
      </c>
      <c r="E13" s="58" t="s">
        <v>1074</v>
      </c>
      <c r="F13" s="57" t="s">
        <v>1075</v>
      </c>
      <c r="G13" s="57" t="s">
        <v>1076</v>
      </c>
      <c r="H13" s="63"/>
      <c r="I13" s="63"/>
    </row>
    <row r="14" spans="1:9">
      <c r="A14" s="62" t="s">
        <v>1077</v>
      </c>
      <c r="B14" s="58" t="s">
        <v>1078</v>
      </c>
      <c r="C14" s="58" t="s">
        <v>1079</v>
      </c>
      <c r="D14" s="58" t="s">
        <v>1080</v>
      </c>
      <c r="E14" s="58" t="s">
        <v>1081</v>
      </c>
      <c r="F14" s="57" t="s">
        <v>1082</v>
      </c>
      <c r="G14" s="57" t="s">
        <v>1083</v>
      </c>
      <c r="H14" s="57" t="s">
        <v>1084</v>
      </c>
      <c r="I14" s="63"/>
    </row>
    <row r="15" spans="1:9">
      <c r="A15" s="62" t="s">
        <v>1085</v>
      </c>
      <c r="B15" s="58" t="s">
        <v>1086</v>
      </c>
      <c r="C15" s="58" t="s">
        <v>1087</v>
      </c>
      <c r="D15" s="58" t="s">
        <v>1088</v>
      </c>
      <c r="E15" s="58" t="s">
        <v>1089</v>
      </c>
      <c r="F15" s="57" t="s">
        <v>1090</v>
      </c>
      <c r="G15" s="57" t="s">
        <v>1091</v>
      </c>
      <c r="H15" s="57" t="s">
        <v>1092</v>
      </c>
      <c r="I15" s="6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15"/>
  <sheetViews>
    <sheetView workbookViewId="0"/>
  </sheetViews>
  <sheetFormatPr baseColWidth="10" defaultColWidth="14.44140625" defaultRowHeight="15.75" customHeight="1"/>
  <cols>
    <col min="1" max="1" width="19.5546875" customWidth="1"/>
    <col min="2" max="2" width="49.33203125" customWidth="1"/>
    <col min="3" max="8" width="19.5546875" customWidth="1"/>
  </cols>
  <sheetData>
    <row r="1" spans="1:8">
      <c r="A1" s="64" t="s">
        <v>1014</v>
      </c>
      <c r="B1" s="65" t="s">
        <v>1016</v>
      </c>
      <c r="C1" s="65" t="s">
        <v>1017</v>
      </c>
      <c r="D1" s="65" t="s">
        <v>1018</v>
      </c>
      <c r="E1" s="66" t="s">
        <v>1019</v>
      </c>
      <c r="F1" s="66" t="s">
        <v>1020</v>
      </c>
      <c r="G1" s="66" t="s">
        <v>1021</v>
      </c>
      <c r="H1" s="66" t="s">
        <v>1022</v>
      </c>
    </row>
    <row r="2" spans="1:8">
      <c r="A2" s="65" t="s">
        <v>1023</v>
      </c>
      <c r="B2" s="67"/>
      <c r="C2" s="67"/>
      <c r="D2" s="67"/>
      <c r="E2" s="67"/>
      <c r="F2" s="67"/>
      <c r="G2" s="67"/>
      <c r="H2" s="67"/>
    </row>
    <row r="3" spans="1:8">
      <c r="A3" s="65" t="s">
        <v>1025</v>
      </c>
      <c r="B3" s="67"/>
      <c r="C3" s="67"/>
      <c r="D3" s="67"/>
      <c r="E3" s="67"/>
      <c r="F3" s="67"/>
      <c r="G3" s="67"/>
      <c r="H3" s="67"/>
    </row>
    <row r="4" spans="1:8">
      <c r="A4" s="65" t="s">
        <v>1027</v>
      </c>
      <c r="B4" s="68" t="s">
        <v>1093</v>
      </c>
      <c r="C4" s="67"/>
      <c r="D4" s="67"/>
      <c r="E4" s="67"/>
      <c r="F4" s="67"/>
      <c r="G4" s="67"/>
      <c r="H4" s="67"/>
    </row>
    <row r="5" spans="1:8">
      <c r="A5" s="65" t="s">
        <v>1030</v>
      </c>
      <c r="B5" s="68" t="s">
        <v>1094</v>
      </c>
      <c r="C5" s="67"/>
      <c r="D5" s="67"/>
      <c r="E5" s="67"/>
      <c r="F5" s="67"/>
      <c r="G5" s="67"/>
      <c r="H5" s="67"/>
    </row>
    <row r="6" spans="1:8">
      <c r="A6" s="65" t="s">
        <v>1033</v>
      </c>
      <c r="B6" s="68" t="s">
        <v>1095</v>
      </c>
      <c r="C6" s="68" t="s">
        <v>1096</v>
      </c>
      <c r="D6" s="67"/>
      <c r="E6" s="67"/>
      <c r="F6" s="67"/>
      <c r="G6" s="67"/>
      <c r="H6" s="67"/>
    </row>
    <row r="7" spans="1:8">
      <c r="A7" s="65" t="s">
        <v>1037</v>
      </c>
      <c r="B7" s="68" t="s">
        <v>1097</v>
      </c>
      <c r="C7" s="68" t="s">
        <v>1098</v>
      </c>
      <c r="D7" s="67"/>
      <c r="E7" s="67"/>
      <c r="F7" s="67"/>
      <c r="G7" s="67"/>
      <c r="H7" s="67"/>
    </row>
    <row r="8" spans="1:8">
      <c r="A8" s="66" t="s">
        <v>1041</v>
      </c>
      <c r="B8" s="69" t="s">
        <v>1099</v>
      </c>
      <c r="C8" s="69" t="s">
        <v>1100</v>
      </c>
      <c r="D8" s="69" t="s">
        <v>1101</v>
      </c>
      <c r="E8" s="67"/>
      <c r="F8" s="67"/>
      <c r="G8" s="67"/>
      <c r="H8" s="67"/>
    </row>
    <row r="9" spans="1:8">
      <c r="A9" s="66" t="s">
        <v>1046</v>
      </c>
      <c r="B9" s="69" t="s">
        <v>1102</v>
      </c>
      <c r="C9" s="69" t="s">
        <v>1103</v>
      </c>
      <c r="D9" s="69" t="s">
        <v>1104</v>
      </c>
      <c r="E9" s="67"/>
      <c r="F9" s="67"/>
      <c r="G9" s="67"/>
      <c r="H9" s="67"/>
    </row>
    <row r="10" spans="1:8">
      <c r="A10" s="66" t="s">
        <v>1051</v>
      </c>
      <c r="B10" s="69" t="s">
        <v>1105</v>
      </c>
      <c r="C10" s="69" t="s">
        <v>1106</v>
      </c>
      <c r="D10" s="69" t="s">
        <v>1107</v>
      </c>
      <c r="E10" s="70" t="s">
        <v>1108</v>
      </c>
      <c r="F10" s="67"/>
      <c r="G10" s="67"/>
      <c r="H10" s="67"/>
    </row>
    <row r="11" spans="1:8">
      <c r="A11" s="66" t="s">
        <v>1057</v>
      </c>
      <c r="B11" s="69" t="s">
        <v>1109</v>
      </c>
      <c r="C11" s="69" t="s">
        <v>1110</v>
      </c>
      <c r="D11" s="69" t="s">
        <v>1111</v>
      </c>
      <c r="E11" s="70" t="s">
        <v>1112</v>
      </c>
      <c r="F11" s="67"/>
      <c r="G11" s="67"/>
      <c r="H11" s="67"/>
    </row>
    <row r="12" spans="1:8">
      <c r="A12" s="66" t="s">
        <v>1063</v>
      </c>
      <c r="B12" s="69" t="s">
        <v>1113</v>
      </c>
      <c r="C12" s="69" t="s">
        <v>1114</v>
      </c>
      <c r="D12" s="69" t="s">
        <v>1115</v>
      </c>
      <c r="E12" s="70" t="s">
        <v>1116</v>
      </c>
      <c r="F12" s="70" t="s">
        <v>1117</v>
      </c>
      <c r="G12" s="67"/>
      <c r="H12" s="67"/>
    </row>
    <row r="13" spans="1:8">
      <c r="A13" s="66" t="s">
        <v>1070</v>
      </c>
      <c r="B13" s="69" t="s">
        <v>1118</v>
      </c>
      <c r="C13" s="69" t="s">
        <v>1119</v>
      </c>
      <c r="D13" s="69" t="s">
        <v>1120</v>
      </c>
      <c r="E13" s="70" t="s">
        <v>1121</v>
      </c>
      <c r="F13" s="70" t="s">
        <v>1122</v>
      </c>
      <c r="G13" s="67"/>
      <c r="H13" s="67"/>
    </row>
    <row r="14" spans="1:8">
      <c r="A14" s="66" t="s">
        <v>1077</v>
      </c>
      <c r="B14" s="69" t="s">
        <v>1123</v>
      </c>
      <c r="C14" s="69" t="s">
        <v>1124</v>
      </c>
      <c r="D14" s="69" t="s">
        <v>1125</v>
      </c>
      <c r="E14" s="70" t="s">
        <v>1126</v>
      </c>
      <c r="F14" s="70" t="s">
        <v>1127</v>
      </c>
      <c r="G14" s="70" t="s">
        <v>1128</v>
      </c>
      <c r="H14" s="67"/>
    </row>
    <row r="15" spans="1:8">
      <c r="A15" s="66" t="s">
        <v>1085</v>
      </c>
      <c r="B15" s="69" t="s">
        <v>1129</v>
      </c>
      <c r="C15" s="69" t="s">
        <v>1130</v>
      </c>
      <c r="D15" s="69" t="s">
        <v>1131</v>
      </c>
      <c r="E15" s="70" t="s">
        <v>1132</v>
      </c>
      <c r="F15" s="70" t="s">
        <v>1133</v>
      </c>
      <c r="G15" s="70" t="s">
        <v>1134</v>
      </c>
      <c r="H15" s="6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V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75" customHeight="1"/>
  <cols>
    <col min="1" max="1" width="8" customWidth="1"/>
  </cols>
  <sheetData>
    <row r="1" spans="1:22">
      <c r="A1" s="24" t="s">
        <v>1135</v>
      </c>
      <c r="B1" s="24" t="s">
        <v>507</v>
      </c>
      <c r="C1" s="24" t="s">
        <v>508</v>
      </c>
      <c r="D1" s="24" t="s">
        <v>509</v>
      </c>
      <c r="E1" s="24" t="s">
        <v>510</v>
      </c>
      <c r="F1" s="24" t="s">
        <v>511</v>
      </c>
      <c r="G1" s="24" t="s">
        <v>512</v>
      </c>
      <c r="H1" s="24" t="s">
        <v>513</v>
      </c>
      <c r="I1" s="24" t="s">
        <v>514</v>
      </c>
      <c r="J1" s="24" t="s">
        <v>515</v>
      </c>
      <c r="K1" s="24" t="s">
        <v>516</v>
      </c>
      <c r="L1" s="24" t="s">
        <v>517</v>
      </c>
      <c r="M1" s="24" t="s">
        <v>518</v>
      </c>
      <c r="N1" s="24" t="s">
        <v>519</v>
      </c>
      <c r="O1" s="24" t="s">
        <v>520</v>
      </c>
      <c r="P1" s="24" t="s">
        <v>521</v>
      </c>
      <c r="Q1" s="24" t="s">
        <v>522</v>
      </c>
      <c r="R1" s="24" t="s">
        <v>523</v>
      </c>
      <c r="S1" s="24" t="s">
        <v>524</v>
      </c>
      <c r="T1" s="24" t="s">
        <v>525</v>
      </c>
      <c r="U1" s="24" t="s">
        <v>526</v>
      </c>
      <c r="V1" s="24" t="s">
        <v>527</v>
      </c>
    </row>
    <row r="2" spans="1:22">
      <c r="A2" s="24" t="s">
        <v>507</v>
      </c>
      <c r="B2" s="25" t="s">
        <v>70</v>
      </c>
      <c r="C2" s="71" t="s">
        <v>905</v>
      </c>
      <c r="D2" s="71" t="s">
        <v>905</v>
      </c>
      <c r="E2" s="25" t="s">
        <v>70</v>
      </c>
      <c r="F2" s="72" t="s">
        <v>905</v>
      </c>
      <c r="G2" s="71" t="s">
        <v>906</v>
      </c>
      <c r="H2" s="71" t="s">
        <v>906</v>
      </c>
      <c r="I2" s="71" t="s">
        <v>905</v>
      </c>
      <c r="J2" s="71" t="s">
        <v>906</v>
      </c>
      <c r="K2" s="71" t="s">
        <v>906</v>
      </c>
      <c r="L2" s="71" t="s">
        <v>905</v>
      </c>
      <c r="M2" s="71" t="s">
        <v>906</v>
      </c>
      <c r="N2" s="71" t="s">
        <v>906</v>
      </c>
      <c r="O2" s="71" t="s">
        <v>905</v>
      </c>
      <c r="P2" s="25" t="s">
        <v>70</v>
      </c>
      <c r="Q2" s="71" t="s">
        <v>906</v>
      </c>
      <c r="R2" s="71" t="s">
        <v>906</v>
      </c>
      <c r="S2" s="71" t="s">
        <v>907</v>
      </c>
      <c r="T2" s="71" t="s">
        <v>907</v>
      </c>
      <c r="U2" s="71" t="s">
        <v>907</v>
      </c>
      <c r="V2" s="71" t="s">
        <v>907</v>
      </c>
    </row>
    <row r="3" spans="1:22">
      <c r="A3" s="24" t="s">
        <v>508</v>
      </c>
      <c r="B3" s="71" t="s">
        <v>905</v>
      </c>
      <c r="C3" s="25" t="s">
        <v>70</v>
      </c>
      <c r="D3" s="71" t="s">
        <v>905</v>
      </c>
      <c r="E3" s="71" t="s">
        <v>905</v>
      </c>
      <c r="F3" s="71" t="s">
        <v>905</v>
      </c>
      <c r="G3" s="71" t="s">
        <v>906</v>
      </c>
      <c r="H3" s="71" t="s">
        <v>906</v>
      </c>
      <c r="I3" s="71" t="s">
        <v>905</v>
      </c>
      <c r="J3" s="71" t="s">
        <v>906</v>
      </c>
      <c r="K3" s="71" t="s">
        <v>906</v>
      </c>
      <c r="L3" s="25" t="s">
        <v>70</v>
      </c>
      <c r="M3" s="71" t="s">
        <v>906</v>
      </c>
      <c r="N3" s="71" t="s">
        <v>906</v>
      </c>
      <c r="O3" s="71" t="s">
        <v>70</v>
      </c>
      <c r="P3" s="71" t="s">
        <v>905</v>
      </c>
      <c r="Q3" s="71" t="s">
        <v>906</v>
      </c>
      <c r="R3" s="71" t="s">
        <v>906</v>
      </c>
      <c r="S3" s="71" t="s">
        <v>907</v>
      </c>
      <c r="T3" s="71" t="s">
        <v>907</v>
      </c>
      <c r="U3" s="71" t="s">
        <v>907</v>
      </c>
      <c r="V3" s="71" t="s">
        <v>907</v>
      </c>
    </row>
    <row r="4" spans="1:22">
      <c r="A4" s="24" t="s">
        <v>509</v>
      </c>
      <c r="B4" s="71" t="s">
        <v>905</v>
      </c>
      <c r="C4" s="71" t="s">
        <v>905</v>
      </c>
      <c r="D4" s="25" t="s">
        <v>70</v>
      </c>
      <c r="E4" s="71" t="s">
        <v>905</v>
      </c>
      <c r="F4" s="25" t="s">
        <v>70</v>
      </c>
      <c r="G4" s="71" t="s">
        <v>906</v>
      </c>
      <c r="H4" s="71" t="s">
        <v>906</v>
      </c>
      <c r="I4" s="25" t="s">
        <v>70</v>
      </c>
      <c r="J4" s="71" t="s">
        <v>906</v>
      </c>
      <c r="K4" s="71" t="s">
        <v>906</v>
      </c>
      <c r="L4" s="71" t="s">
        <v>905</v>
      </c>
      <c r="M4" s="71" t="s">
        <v>906</v>
      </c>
      <c r="N4" s="71" t="s">
        <v>906</v>
      </c>
      <c r="O4" s="71" t="s">
        <v>905</v>
      </c>
      <c r="P4" s="71" t="s">
        <v>905</v>
      </c>
      <c r="Q4" s="71" t="s">
        <v>906</v>
      </c>
      <c r="R4" s="71" t="s">
        <v>906</v>
      </c>
      <c r="S4" s="23" t="s">
        <v>908</v>
      </c>
      <c r="T4" s="71" t="s">
        <v>907</v>
      </c>
      <c r="U4" s="71" t="s">
        <v>907</v>
      </c>
      <c r="V4" s="71" t="s">
        <v>907</v>
      </c>
    </row>
    <row r="5" spans="1:22">
      <c r="A5" s="24" t="s">
        <v>510</v>
      </c>
      <c r="B5" s="73" t="s">
        <v>70</v>
      </c>
      <c r="C5" s="71" t="s">
        <v>905</v>
      </c>
      <c r="D5" s="71" t="s">
        <v>905</v>
      </c>
      <c r="E5" s="25" t="s">
        <v>70</v>
      </c>
      <c r="F5" s="71" t="s">
        <v>905</v>
      </c>
      <c r="G5" s="71" t="s">
        <v>909</v>
      </c>
      <c r="H5" s="71" t="s">
        <v>909</v>
      </c>
      <c r="I5" s="71" t="s">
        <v>905</v>
      </c>
      <c r="J5" s="71" t="s">
        <v>909</v>
      </c>
      <c r="K5" s="74" t="s">
        <v>909</v>
      </c>
      <c r="L5" s="71" t="s">
        <v>905</v>
      </c>
      <c r="M5" s="71" t="s">
        <v>909</v>
      </c>
      <c r="N5" s="71" t="s">
        <v>909</v>
      </c>
      <c r="O5" s="71" t="s">
        <v>905</v>
      </c>
      <c r="P5" s="25" t="s">
        <v>70</v>
      </c>
      <c r="Q5" s="71" t="s">
        <v>909</v>
      </c>
      <c r="R5" s="71" t="s">
        <v>909</v>
      </c>
      <c r="S5" s="71" t="s">
        <v>909</v>
      </c>
      <c r="T5" s="71" t="s">
        <v>909</v>
      </c>
      <c r="U5" s="71" t="s">
        <v>909</v>
      </c>
      <c r="V5" s="71" t="s">
        <v>909</v>
      </c>
    </row>
    <row r="6" spans="1:22">
      <c r="A6" s="24" t="s">
        <v>511</v>
      </c>
      <c r="B6" s="71" t="s">
        <v>905</v>
      </c>
      <c r="C6" s="71" t="s">
        <v>905</v>
      </c>
      <c r="D6" s="25" t="s">
        <v>70</v>
      </c>
      <c r="E6" s="71" t="s">
        <v>905</v>
      </c>
      <c r="F6" s="25" t="s">
        <v>70</v>
      </c>
      <c r="G6" s="71" t="s">
        <v>910</v>
      </c>
      <c r="H6" s="71" t="s">
        <v>910</v>
      </c>
      <c r="I6" s="25" t="s">
        <v>70</v>
      </c>
      <c r="J6" s="71" t="s">
        <v>910</v>
      </c>
      <c r="K6" s="71" t="s">
        <v>910</v>
      </c>
      <c r="L6" s="71" t="s">
        <v>905</v>
      </c>
      <c r="M6" s="72" t="s">
        <v>910</v>
      </c>
      <c r="N6" s="71" t="s">
        <v>910</v>
      </c>
      <c r="O6" s="71" t="s">
        <v>905</v>
      </c>
      <c r="P6" s="71" t="s">
        <v>905</v>
      </c>
      <c r="Q6" s="71" t="s">
        <v>910</v>
      </c>
      <c r="R6" s="71" t="s">
        <v>910</v>
      </c>
      <c r="S6" s="71" t="s">
        <v>910</v>
      </c>
      <c r="T6" s="71" t="s">
        <v>910</v>
      </c>
      <c r="U6" s="71" t="s">
        <v>910</v>
      </c>
      <c r="V6" s="71" t="s">
        <v>910</v>
      </c>
    </row>
    <row r="7" spans="1:22">
      <c r="A7" s="24" t="s">
        <v>512</v>
      </c>
      <c r="B7" s="71" t="s">
        <v>906</v>
      </c>
      <c r="C7" s="71" t="s">
        <v>906</v>
      </c>
      <c r="D7" s="71" t="s">
        <v>906</v>
      </c>
      <c r="E7" s="71" t="s">
        <v>909</v>
      </c>
      <c r="F7" s="71" t="s">
        <v>910</v>
      </c>
      <c r="G7" s="25" t="s">
        <v>70</v>
      </c>
      <c r="H7" s="71" t="s">
        <v>911</v>
      </c>
      <c r="I7" s="71" t="s">
        <v>909</v>
      </c>
      <c r="J7" s="71" t="s">
        <v>911</v>
      </c>
      <c r="K7" s="25" t="s">
        <v>70</v>
      </c>
      <c r="L7" s="71" t="s">
        <v>909</v>
      </c>
      <c r="M7" s="71" t="s">
        <v>911</v>
      </c>
      <c r="N7" s="71" t="s">
        <v>911</v>
      </c>
      <c r="O7" s="71" t="s">
        <v>912</v>
      </c>
      <c r="P7" s="71" t="s">
        <v>909</v>
      </c>
      <c r="Q7" s="71" t="s">
        <v>911</v>
      </c>
      <c r="R7" s="71" t="s">
        <v>911</v>
      </c>
      <c r="S7" s="25" t="s">
        <v>70</v>
      </c>
      <c r="T7" s="71" t="s">
        <v>913</v>
      </c>
      <c r="U7" s="71" t="s">
        <v>913</v>
      </c>
      <c r="V7" s="71" t="s">
        <v>913</v>
      </c>
    </row>
    <row r="8" spans="1:22">
      <c r="A8" s="24" t="s">
        <v>513</v>
      </c>
      <c r="B8" s="71" t="s">
        <v>906</v>
      </c>
      <c r="C8" s="71" t="s">
        <v>906</v>
      </c>
      <c r="D8" s="71" t="s">
        <v>906</v>
      </c>
      <c r="E8" s="72" t="s">
        <v>909</v>
      </c>
      <c r="F8" s="71" t="s">
        <v>910</v>
      </c>
      <c r="G8" s="71" t="s">
        <v>911</v>
      </c>
      <c r="H8" s="25" t="s">
        <v>70</v>
      </c>
      <c r="I8" s="71" t="s">
        <v>909</v>
      </c>
      <c r="J8" s="71" t="s">
        <v>911</v>
      </c>
      <c r="K8" s="71" t="s">
        <v>911</v>
      </c>
      <c r="L8" s="71" t="s">
        <v>909</v>
      </c>
      <c r="M8" s="71" t="s">
        <v>911</v>
      </c>
      <c r="N8" s="71" t="s">
        <v>911</v>
      </c>
      <c r="O8" s="72" t="s">
        <v>912</v>
      </c>
      <c r="P8" s="71" t="s">
        <v>909</v>
      </c>
      <c r="Q8" s="25" t="s">
        <v>70</v>
      </c>
      <c r="R8" s="71" t="s">
        <v>911</v>
      </c>
      <c r="S8" s="71" t="s">
        <v>913</v>
      </c>
      <c r="T8" s="71" t="s">
        <v>913</v>
      </c>
      <c r="U8" s="71" t="s">
        <v>913</v>
      </c>
      <c r="V8" s="25" t="s">
        <v>70</v>
      </c>
    </row>
    <row r="9" spans="1:22">
      <c r="A9" s="24" t="s">
        <v>514</v>
      </c>
      <c r="B9" s="71" t="s">
        <v>905</v>
      </c>
      <c r="C9" s="71" t="s">
        <v>905</v>
      </c>
      <c r="D9" s="25" t="s">
        <v>70</v>
      </c>
      <c r="E9" s="71" t="s">
        <v>905</v>
      </c>
      <c r="F9" s="25" t="s">
        <v>70</v>
      </c>
      <c r="G9" s="71" t="s">
        <v>909</v>
      </c>
      <c r="H9" s="71" t="s">
        <v>909</v>
      </c>
      <c r="I9" s="25" t="s">
        <v>70</v>
      </c>
      <c r="J9" s="71" t="s">
        <v>909</v>
      </c>
      <c r="K9" s="71" t="s">
        <v>909</v>
      </c>
      <c r="L9" s="71" t="s">
        <v>905</v>
      </c>
      <c r="M9" s="71" t="s">
        <v>909</v>
      </c>
      <c r="N9" s="71" t="s">
        <v>909</v>
      </c>
      <c r="O9" s="71" t="s">
        <v>905</v>
      </c>
      <c r="P9" s="71" t="s">
        <v>905</v>
      </c>
      <c r="Q9" s="71" t="s">
        <v>909</v>
      </c>
      <c r="R9" s="71" t="s">
        <v>909</v>
      </c>
      <c r="S9" s="71" t="s">
        <v>909</v>
      </c>
      <c r="T9" s="71" t="s">
        <v>909</v>
      </c>
      <c r="U9" s="71" t="s">
        <v>909</v>
      </c>
      <c r="V9" s="71" t="s">
        <v>909</v>
      </c>
    </row>
    <row r="10" spans="1:22">
      <c r="A10" s="24" t="s">
        <v>515</v>
      </c>
      <c r="B10" s="71" t="s">
        <v>906</v>
      </c>
      <c r="C10" s="71" t="s">
        <v>906</v>
      </c>
      <c r="D10" s="71" t="s">
        <v>906</v>
      </c>
      <c r="E10" s="71" t="s">
        <v>909</v>
      </c>
      <c r="F10" s="71" t="s">
        <v>910</v>
      </c>
      <c r="G10" s="71" t="s">
        <v>911</v>
      </c>
      <c r="H10" s="71" t="s">
        <v>911</v>
      </c>
      <c r="I10" s="71" t="s">
        <v>909</v>
      </c>
      <c r="J10" s="25" t="s">
        <v>70</v>
      </c>
      <c r="K10" s="71" t="s">
        <v>911</v>
      </c>
      <c r="L10" s="71" t="s">
        <v>909</v>
      </c>
      <c r="M10" s="71" t="s">
        <v>911</v>
      </c>
      <c r="N10" s="25" t="s">
        <v>70</v>
      </c>
      <c r="O10" s="71" t="s">
        <v>912</v>
      </c>
      <c r="P10" s="71" t="s">
        <v>909</v>
      </c>
      <c r="Q10" s="71" t="s">
        <v>911</v>
      </c>
      <c r="R10" s="71" t="s">
        <v>911</v>
      </c>
      <c r="S10" s="71" t="s">
        <v>913</v>
      </c>
      <c r="T10" s="25" t="s">
        <v>70</v>
      </c>
      <c r="U10" s="71" t="s">
        <v>913</v>
      </c>
      <c r="V10" s="71" t="s">
        <v>913</v>
      </c>
    </row>
    <row r="11" spans="1:22">
      <c r="A11" s="24" t="s">
        <v>516</v>
      </c>
      <c r="B11" s="71" t="s">
        <v>906</v>
      </c>
      <c r="C11" s="71" t="s">
        <v>906</v>
      </c>
      <c r="D11" s="71" t="s">
        <v>906</v>
      </c>
      <c r="E11" s="71" t="s">
        <v>909</v>
      </c>
      <c r="F11" s="71" t="s">
        <v>910</v>
      </c>
      <c r="G11" s="25" t="s">
        <v>70</v>
      </c>
      <c r="H11" s="71" t="s">
        <v>911</v>
      </c>
      <c r="I11" s="71" t="s">
        <v>909</v>
      </c>
      <c r="J11" s="71" t="s">
        <v>911</v>
      </c>
      <c r="K11" s="25" t="s">
        <v>70</v>
      </c>
      <c r="L11" s="71" t="s">
        <v>909</v>
      </c>
      <c r="M11" s="71" t="s">
        <v>911</v>
      </c>
      <c r="N11" s="71" t="s">
        <v>911</v>
      </c>
      <c r="O11" s="71" t="s">
        <v>912</v>
      </c>
      <c r="P11" s="71" t="s">
        <v>909</v>
      </c>
      <c r="Q11" s="71" t="s">
        <v>911</v>
      </c>
      <c r="R11" s="71" t="s">
        <v>911</v>
      </c>
      <c r="S11" s="25" t="s">
        <v>70</v>
      </c>
      <c r="T11" s="71" t="s">
        <v>913</v>
      </c>
      <c r="U11" s="71" t="s">
        <v>913</v>
      </c>
      <c r="V11" s="71" t="s">
        <v>913</v>
      </c>
    </row>
    <row r="12" spans="1:22">
      <c r="A12" s="24" t="s">
        <v>517</v>
      </c>
      <c r="B12" s="71" t="s">
        <v>905</v>
      </c>
      <c r="C12" s="25" t="s">
        <v>70</v>
      </c>
      <c r="D12" s="71" t="s">
        <v>905</v>
      </c>
      <c r="E12" s="71" t="s">
        <v>905</v>
      </c>
      <c r="F12" s="71" t="s">
        <v>905</v>
      </c>
      <c r="G12" s="71" t="s">
        <v>909</v>
      </c>
      <c r="H12" s="71" t="s">
        <v>909</v>
      </c>
      <c r="I12" s="71" t="s">
        <v>905</v>
      </c>
      <c r="J12" s="71" t="s">
        <v>909</v>
      </c>
      <c r="K12" s="71" t="s">
        <v>909</v>
      </c>
      <c r="L12" s="25" t="s">
        <v>70</v>
      </c>
      <c r="M12" s="71" t="s">
        <v>909</v>
      </c>
      <c r="N12" s="71" t="s">
        <v>909</v>
      </c>
      <c r="O12" s="25" t="s">
        <v>70</v>
      </c>
      <c r="P12" s="71" t="s">
        <v>905</v>
      </c>
      <c r="Q12" s="71" t="s">
        <v>909</v>
      </c>
      <c r="R12" s="71" t="s">
        <v>909</v>
      </c>
      <c r="S12" s="71" t="s">
        <v>909</v>
      </c>
      <c r="T12" s="71" t="s">
        <v>909</v>
      </c>
      <c r="U12" s="71" t="s">
        <v>909</v>
      </c>
      <c r="V12" s="71" t="s">
        <v>909</v>
      </c>
    </row>
    <row r="13" spans="1:22">
      <c r="A13" s="24" t="s">
        <v>518</v>
      </c>
      <c r="B13" s="71" t="s">
        <v>906</v>
      </c>
      <c r="C13" s="71" t="s">
        <v>906</v>
      </c>
      <c r="D13" s="71" t="s">
        <v>906</v>
      </c>
      <c r="E13" s="71" t="s">
        <v>909</v>
      </c>
      <c r="F13" s="71" t="s">
        <v>910</v>
      </c>
      <c r="G13" s="71" t="s">
        <v>911</v>
      </c>
      <c r="H13" s="71" t="s">
        <v>911</v>
      </c>
      <c r="I13" s="71" t="s">
        <v>909</v>
      </c>
      <c r="J13" s="71" t="s">
        <v>911</v>
      </c>
      <c r="K13" s="71" t="s">
        <v>911</v>
      </c>
      <c r="L13" s="71" t="s">
        <v>909</v>
      </c>
      <c r="M13" s="25" t="s">
        <v>70</v>
      </c>
      <c r="N13" s="71" t="s">
        <v>911</v>
      </c>
      <c r="O13" s="71" t="s">
        <v>912</v>
      </c>
      <c r="P13" s="71" t="s">
        <v>909</v>
      </c>
      <c r="Q13" s="71" t="s">
        <v>911</v>
      </c>
      <c r="R13" s="25" t="s">
        <v>70</v>
      </c>
      <c r="S13" s="71" t="s">
        <v>913</v>
      </c>
      <c r="T13" s="71" t="s">
        <v>913</v>
      </c>
      <c r="U13" s="25" t="s">
        <v>70</v>
      </c>
      <c r="V13" s="71" t="s">
        <v>913</v>
      </c>
    </row>
    <row r="14" spans="1:22">
      <c r="A14" s="24" t="s">
        <v>519</v>
      </c>
      <c r="B14" s="71" t="s">
        <v>906</v>
      </c>
      <c r="C14" s="71" t="s">
        <v>906</v>
      </c>
      <c r="D14" s="71" t="s">
        <v>906</v>
      </c>
      <c r="E14" s="71" t="s">
        <v>909</v>
      </c>
      <c r="F14" s="71" t="s">
        <v>910</v>
      </c>
      <c r="G14" s="71" t="s">
        <v>911</v>
      </c>
      <c r="H14" s="71" t="s">
        <v>911</v>
      </c>
      <c r="I14" s="71" t="s">
        <v>909</v>
      </c>
      <c r="J14" s="25" t="s">
        <v>70</v>
      </c>
      <c r="K14" s="71" t="s">
        <v>911</v>
      </c>
      <c r="L14" s="71" t="s">
        <v>909</v>
      </c>
      <c r="M14" s="71" t="s">
        <v>911</v>
      </c>
      <c r="N14" s="25" t="s">
        <v>70</v>
      </c>
      <c r="O14" s="71" t="s">
        <v>912</v>
      </c>
      <c r="P14" s="71" t="s">
        <v>909</v>
      </c>
      <c r="Q14" s="71" t="s">
        <v>911</v>
      </c>
      <c r="R14" s="71" t="s">
        <v>911</v>
      </c>
      <c r="S14" s="71" t="s">
        <v>913</v>
      </c>
      <c r="T14" s="25" t="s">
        <v>70</v>
      </c>
      <c r="U14" s="71" t="s">
        <v>913</v>
      </c>
      <c r="V14" s="71" t="s">
        <v>913</v>
      </c>
    </row>
    <row r="15" spans="1:22">
      <c r="A15" s="24" t="s">
        <v>520</v>
      </c>
      <c r="B15" s="71" t="s">
        <v>905</v>
      </c>
      <c r="C15" s="71" t="s">
        <v>70</v>
      </c>
      <c r="D15" s="71" t="s">
        <v>905</v>
      </c>
      <c r="E15" s="71" t="s">
        <v>905</v>
      </c>
      <c r="F15" s="71" t="s">
        <v>905</v>
      </c>
      <c r="G15" s="71" t="s">
        <v>912</v>
      </c>
      <c r="H15" s="71" t="s">
        <v>912</v>
      </c>
      <c r="I15" s="71" t="s">
        <v>905</v>
      </c>
      <c r="J15" s="71" t="s">
        <v>912</v>
      </c>
      <c r="K15" s="71" t="s">
        <v>912</v>
      </c>
      <c r="L15" s="25" t="s">
        <v>70</v>
      </c>
      <c r="M15" s="71" t="s">
        <v>912</v>
      </c>
      <c r="N15" s="71" t="s">
        <v>912</v>
      </c>
      <c r="O15" s="25" t="s">
        <v>70</v>
      </c>
      <c r="P15" s="71" t="s">
        <v>905</v>
      </c>
      <c r="Q15" s="71" t="s">
        <v>912</v>
      </c>
      <c r="R15" s="72" t="s">
        <v>912</v>
      </c>
      <c r="S15" s="71" t="s">
        <v>912</v>
      </c>
      <c r="T15" s="71" t="s">
        <v>912</v>
      </c>
      <c r="U15" s="71" t="s">
        <v>912</v>
      </c>
      <c r="V15" s="71" t="s">
        <v>912</v>
      </c>
    </row>
    <row r="16" spans="1:22">
      <c r="A16" s="24" t="s">
        <v>521</v>
      </c>
      <c r="B16" s="25" t="s">
        <v>70</v>
      </c>
      <c r="C16" s="71" t="s">
        <v>905</v>
      </c>
      <c r="D16" s="71" t="s">
        <v>905</v>
      </c>
      <c r="E16" s="25" t="s">
        <v>70</v>
      </c>
      <c r="F16" s="71" t="s">
        <v>905</v>
      </c>
      <c r="G16" s="71" t="s">
        <v>909</v>
      </c>
      <c r="H16" s="71" t="s">
        <v>909</v>
      </c>
      <c r="I16" s="71" t="s">
        <v>905</v>
      </c>
      <c r="J16" s="72" t="s">
        <v>909</v>
      </c>
      <c r="K16" s="71" t="s">
        <v>909</v>
      </c>
      <c r="L16" s="71" t="s">
        <v>905</v>
      </c>
      <c r="M16" s="71" t="s">
        <v>909</v>
      </c>
      <c r="N16" s="71" t="s">
        <v>909</v>
      </c>
      <c r="O16" s="71" t="s">
        <v>905</v>
      </c>
      <c r="P16" s="25" t="s">
        <v>70</v>
      </c>
      <c r="Q16" s="71" t="s">
        <v>909</v>
      </c>
      <c r="R16" s="71" t="s">
        <v>909</v>
      </c>
      <c r="S16" s="71" t="s">
        <v>909</v>
      </c>
      <c r="T16" s="71" t="s">
        <v>909</v>
      </c>
      <c r="U16" s="71" t="s">
        <v>909</v>
      </c>
      <c r="V16" s="71" t="s">
        <v>909</v>
      </c>
    </row>
    <row r="17" spans="1:22">
      <c r="A17" s="24" t="s">
        <v>522</v>
      </c>
      <c r="B17" s="71" t="s">
        <v>906</v>
      </c>
      <c r="C17" s="71" t="s">
        <v>906</v>
      </c>
      <c r="D17" s="71" t="s">
        <v>906</v>
      </c>
      <c r="E17" s="71" t="s">
        <v>909</v>
      </c>
      <c r="F17" s="71" t="s">
        <v>910</v>
      </c>
      <c r="G17" s="71" t="s">
        <v>911</v>
      </c>
      <c r="H17" s="25" t="s">
        <v>70</v>
      </c>
      <c r="I17" s="71" t="s">
        <v>909</v>
      </c>
      <c r="J17" s="71" t="s">
        <v>911</v>
      </c>
      <c r="K17" s="71" t="s">
        <v>911</v>
      </c>
      <c r="L17" s="71" t="s">
        <v>909</v>
      </c>
      <c r="M17" s="71" t="s">
        <v>911</v>
      </c>
      <c r="N17" s="71" t="s">
        <v>911</v>
      </c>
      <c r="O17" s="71" t="s">
        <v>912</v>
      </c>
      <c r="P17" s="71" t="s">
        <v>909</v>
      </c>
      <c r="Q17" s="25" t="s">
        <v>70</v>
      </c>
      <c r="R17" s="71" t="s">
        <v>911</v>
      </c>
      <c r="S17" s="71" t="s">
        <v>913</v>
      </c>
      <c r="T17" s="71" t="s">
        <v>913</v>
      </c>
      <c r="U17" s="71" t="s">
        <v>913</v>
      </c>
      <c r="V17" s="25" t="s">
        <v>70</v>
      </c>
    </row>
    <row r="18" spans="1:22">
      <c r="A18" s="24" t="s">
        <v>523</v>
      </c>
      <c r="B18" s="71" t="s">
        <v>906</v>
      </c>
      <c r="C18" s="71" t="s">
        <v>906</v>
      </c>
      <c r="D18" s="71" t="s">
        <v>906</v>
      </c>
      <c r="E18" s="71" t="s">
        <v>909</v>
      </c>
      <c r="F18" s="71" t="s">
        <v>910</v>
      </c>
      <c r="G18" s="71" t="s">
        <v>911</v>
      </c>
      <c r="H18" s="71" t="s">
        <v>911</v>
      </c>
      <c r="I18" s="71" t="s">
        <v>909</v>
      </c>
      <c r="J18" s="71" t="s">
        <v>911</v>
      </c>
      <c r="K18" s="71" t="s">
        <v>911</v>
      </c>
      <c r="L18" s="71" t="s">
        <v>909</v>
      </c>
      <c r="M18" s="25" t="s">
        <v>70</v>
      </c>
      <c r="N18" s="71" t="s">
        <v>911</v>
      </c>
      <c r="O18" s="71" t="s">
        <v>912</v>
      </c>
      <c r="P18" s="71" t="s">
        <v>909</v>
      </c>
      <c r="Q18" s="71" t="s">
        <v>911</v>
      </c>
      <c r="R18" s="25" t="s">
        <v>70</v>
      </c>
      <c r="S18" s="71" t="s">
        <v>913</v>
      </c>
      <c r="T18" s="71" t="s">
        <v>913</v>
      </c>
      <c r="U18" s="25" t="s">
        <v>70</v>
      </c>
      <c r="V18" s="71" t="s">
        <v>913</v>
      </c>
    </row>
    <row r="19" spans="1:22">
      <c r="A19" s="24" t="s">
        <v>524</v>
      </c>
      <c r="B19" s="71" t="s">
        <v>907</v>
      </c>
      <c r="C19" s="71" t="s">
        <v>907</v>
      </c>
      <c r="D19" s="71" t="s">
        <v>908</v>
      </c>
      <c r="E19" s="71" t="s">
        <v>909</v>
      </c>
      <c r="F19" s="71" t="s">
        <v>910</v>
      </c>
      <c r="G19" s="25" t="s">
        <v>70</v>
      </c>
      <c r="H19" s="71" t="s">
        <v>913</v>
      </c>
      <c r="I19" s="71" t="s">
        <v>909</v>
      </c>
      <c r="J19" s="71" t="s">
        <v>913</v>
      </c>
      <c r="K19" s="73" t="s">
        <v>70</v>
      </c>
      <c r="L19" s="71" t="s">
        <v>909</v>
      </c>
      <c r="M19" s="71" t="s">
        <v>913</v>
      </c>
      <c r="N19" s="71" t="s">
        <v>913</v>
      </c>
      <c r="O19" s="71" t="s">
        <v>912</v>
      </c>
      <c r="P19" s="71" t="s">
        <v>909</v>
      </c>
      <c r="Q19" s="71" t="s">
        <v>913</v>
      </c>
      <c r="R19" s="71" t="s">
        <v>913</v>
      </c>
      <c r="S19" s="25" t="s">
        <v>848</v>
      </c>
      <c r="T19" s="71" t="s">
        <v>914</v>
      </c>
      <c r="U19" s="71" t="s">
        <v>914</v>
      </c>
      <c r="V19" s="72" t="s">
        <v>914</v>
      </c>
    </row>
    <row r="20" spans="1:22">
      <c r="A20" s="24" t="s">
        <v>525</v>
      </c>
      <c r="B20" s="23" t="s">
        <v>908</v>
      </c>
      <c r="C20" s="23" t="s">
        <v>908</v>
      </c>
      <c r="D20" s="23" t="s">
        <v>908</v>
      </c>
      <c r="E20" s="71" t="s">
        <v>909</v>
      </c>
      <c r="F20" s="71" t="s">
        <v>910</v>
      </c>
      <c r="G20" s="71" t="s">
        <v>913</v>
      </c>
      <c r="H20" s="71" t="s">
        <v>913</v>
      </c>
      <c r="I20" s="71" t="s">
        <v>909</v>
      </c>
      <c r="J20" s="25" t="s">
        <v>70</v>
      </c>
      <c r="K20" s="71" t="s">
        <v>913</v>
      </c>
      <c r="L20" s="71" t="s">
        <v>909</v>
      </c>
      <c r="M20" s="71" t="s">
        <v>913</v>
      </c>
      <c r="N20" s="25" t="s">
        <v>70</v>
      </c>
      <c r="O20" s="71" t="s">
        <v>912</v>
      </c>
      <c r="P20" s="71" t="s">
        <v>909</v>
      </c>
      <c r="Q20" s="71" t="s">
        <v>913</v>
      </c>
      <c r="R20" s="71" t="s">
        <v>913</v>
      </c>
      <c r="S20" s="71" t="s">
        <v>914</v>
      </c>
      <c r="T20" s="25" t="s">
        <v>70</v>
      </c>
      <c r="U20" s="72" t="s">
        <v>914</v>
      </c>
      <c r="V20" s="71" t="s">
        <v>914</v>
      </c>
    </row>
    <row r="21" spans="1:22">
      <c r="A21" s="24" t="s">
        <v>526</v>
      </c>
      <c r="B21" s="71" t="s">
        <v>907</v>
      </c>
      <c r="C21" s="23" t="s">
        <v>908</v>
      </c>
      <c r="D21" s="71" t="s">
        <v>907</v>
      </c>
      <c r="E21" s="71" t="s">
        <v>909</v>
      </c>
      <c r="F21" s="71" t="s">
        <v>910</v>
      </c>
      <c r="G21" s="71" t="s">
        <v>913</v>
      </c>
      <c r="H21" s="71" t="s">
        <v>913</v>
      </c>
      <c r="I21" s="71" t="s">
        <v>909</v>
      </c>
      <c r="J21" s="71" t="s">
        <v>913</v>
      </c>
      <c r="K21" s="71" t="s">
        <v>913</v>
      </c>
      <c r="L21" s="71" t="s">
        <v>909</v>
      </c>
      <c r="M21" s="25" t="s">
        <v>70</v>
      </c>
      <c r="N21" s="71" t="s">
        <v>913</v>
      </c>
      <c r="O21" s="71" t="s">
        <v>912</v>
      </c>
      <c r="P21" s="71" t="s">
        <v>909</v>
      </c>
      <c r="Q21" s="71" t="s">
        <v>913</v>
      </c>
      <c r="R21" s="25" t="s">
        <v>70</v>
      </c>
      <c r="S21" s="71" t="s">
        <v>70</v>
      </c>
      <c r="T21" s="71" t="s">
        <v>914</v>
      </c>
      <c r="U21" s="25" t="s">
        <v>70</v>
      </c>
      <c r="V21" s="71" t="s">
        <v>914</v>
      </c>
    </row>
    <row r="22" spans="1:22">
      <c r="A22" s="24" t="s">
        <v>527</v>
      </c>
      <c r="B22" s="23" t="s">
        <v>908</v>
      </c>
      <c r="C22" s="71" t="s">
        <v>907</v>
      </c>
      <c r="D22" s="23" t="s">
        <v>908</v>
      </c>
      <c r="E22" s="71" t="s">
        <v>909</v>
      </c>
      <c r="F22" s="71" t="s">
        <v>910</v>
      </c>
      <c r="G22" s="71" t="s">
        <v>913</v>
      </c>
      <c r="H22" s="25" t="s">
        <v>70</v>
      </c>
      <c r="I22" s="71" t="s">
        <v>909</v>
      </c>
      <c r="J22" s="71" t="s">
        <v>913</v>
      </c>
      <c r="K22" s="71" t="s">
        <v>913</v>
      </c>
      <c r="L22" s="71" t="s">
        <v>909</v>
      </c>
      <c r="M22" s="71" t="s">
        <v>913</v>
      </c>
      <c r="N22" s="71" t="s">
        <v>913</v>
      </c>
      <c r="O22" s="71" t="s">
        <v>912</v>
      </c>
      <c r="P22" s="71" t="s">
        <v>909</v>
      </c>
      <c r="Q22" s="25" t="s">
        <v>70</v>
      </c>
      <c r="R22" s="71" t="s">
        <v>913</v>
      </c>
      <c r="S22" s="71" t="s">
        <v>914</v>
      </c>
      <c r="T22" s="71" t="s">
        <v>914</v>
      </c>
      <c r="U22" s="71" t="s">
        <v>914</v>
      </c>
      <c r="V22" s="25" t="s">
        <v>70</v>
      </c>
    </row>
  </sheetData>
  <conditionalFormatting sqref="A1:V22">
    <cfRule type="containsBlanks" dxfId="10" priority="1">
      <formula>LEN(TRIM(A1))=0</formula>
    </cfRule>
  </conditionalFormatting>
  <conditionalFormatting sqref="A1:V22">
    <cfRule type="containsText" dxfId="9" priority="2" operator="containsText" text="U-Any / U-Any">
      <formula>NOT(ISERROR(SEARCH(("U-Any / U-Any"),(A1))))</formula>
    </cfRule>
  </conditionalFormatting>
  <conditionalFormatting sqref="A1:V22">
    <cfRule type="containsText" dxfId="8" priority="3" operator="containsText" text="U-Top / D-Side">
      <formula>NOT(ISERROR(SEARCH(("U-Top / D-Side"),(A1))))</formula>
    </cfRule>
  </conditionalFormatting>
  <conditionalFormatting sqref="A1:V22">
    <cfRule type="containsText" dxfId="7" priority="4" operator="containsText" text="D-Bottom / D-Bottom">
      <formula>NOT(ISERROR(SEARCH(("D-Bottom / D-Bottom"),(A1))))</formula>
    </cfRule>
  </conditionalFormatting>
  <conditionalFormatting sqref="A1:V22">
    <cfRule type="containsText" dxfId="6" priority="5" operator="containsText" text="U-Top / D-Bottom">
      <formula>NOT(ISERROR(SEARCH(("U-Top / D-Bottom"),(A1))))</formula>
    </cfRule>
  </conditionalFormatting>
  <conditionalFormatting sqref="A1:V22">
    <cfRule type="containsText" dxfId="5" priority="6" operator="containsText" text="U-Side / D-Any">
      <formula>NOT(ISERROR(SEARCH(("U-Side / D-Any"),(A1))))</formula>
    </cfRule>
  </conditionalFormatting>
  <conditionalFormatting sqref="A1:V22">
    <cfRule type="containsText" dxfId="4" priority="7" operator="containsText" text="LUF / D-Any">
      <formula>NOT(ISERROR(SEARCH(("LUF / D-Any"),(A1))))</formula>
    </cfRule>
  </conditionalFormatting>
  <conditionalFormatting sqref="A1:V22">
    <cfRule type="containsText" dxfId="3" priority="8" operator="containsText" text="BUR / D-Any">
      <formula>NOT(ISERROR(SEARCH(("BUR / D-Any"),(A1))))</formula>
    </cfRule>
  </conditionalFormatting>
  <conditionalFormatting sqref="A1:V22">
    <cfRule type="containsText" dxfId="2" priority="9" operator="containsText" text="D-Side / D-Bottom">
      <formula>NOT(ISERROR(SEARCH(("D-Side / D-Bottom"),(A1))))</formula>
    </cfRule>
  </conditionalFormatting>
  <conditionalFormatting sqref="A1:V22">
    <cfRule type="cellIs" dxfId="1" priority="10" operator="equal">
      <formula>"Special"</formula>
    </cfRule>
  </conditionalFormatting>
  <conditionalFormatting sqref="A1:V22">
    <cfRule type="containsText" dxfId="0" priority="11" operator="containsText" text="D-Side / D-Side">
      <formula>NOT(ISERROR(SEARCH(("D-Side / D-Side"),(A1))))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N11"/>
  <sheetViews>
    <sheetView workbookViewId="0"/>
  </sheetViews>
  <sheetFormatPr baseColWidth="10" defaultColWidth="14.44140625" defaultRowHeight="15.75" customHeight="1"/>
  <cols>
    <col min="1" max="14" width="4.44140625" customWidth="1"/>
  </cols>
  <sheetData>
    <row r="1" spans="2:14" ht="22.5" customHeight="1"/>
    <row r="2" spans="2:14" ht="22.5" customHeight="1">
      <c r="B2" s="6"/>
      <c r="C2" s="6"/>
      <c r="D2" s="6"/>
      <c r="E2" s="7" t="s">
        <v>23</v>
      </c>
      <c r="F2" s="7" t="s">
        <v>23</v>
      </c>
      <c r="G2" s="7" t="s">
        <v>24</v>
      </c>
      <c r="H2" s="6"/>
      <c r="I2" s="6"/>
      <c r="J2" s="6"/>
      <c r="K2" s="6"/>
      <c r="L2" s="6"/>
      <c r="M2" s="6"/>
      <c r="N2" s="6"/>
    </row>
    <row r="3" spans="2:14" ht="22.5" customHeight="1">
      <c r="B3" s="6"/>
      <c r="C3" s="6"/>
      <c r="D3" s="6"/>
      <c r="E3" s="7" t="s">
        <v>25</v>
      </c>
      <c r="F3" s="8"/>
      <c r="G3" s="7" t="s">
        <v>24</v>
      </c>
      <c r="H3" s="6"/>
      <c r="I3" s="6"/>
      <c r="J3" s="6"/>
      <c r="K3" s="6"/>
      <c r="L3" s="6"/>
      <c r="M3" s="6"/>
      <c r="N3" s="6"/>
    </row>
    <row r="4" spans="2:14" ht="22.5" customHeight="1">
      <c r="B4" s="6"/>
      <c r="C4" s="6"/>
      <c r="D4" s="6"/>
      <c r="E4" s="7" t="s">
        <v>25</v>
      </c>
      <c r="F4" s="7" t="s">
        <v>26</v>
      </c>
      <c r="G4" s="7" t="s">
        <v>26</v>
      </c>
      <c r="H4" s="6"/>
      <c r="I4" s="6"/>
      <c r="J4" s="6"/>
      <c r="K4" s="6"/>
      <c r="L4" s="6"/>
      <c r="M4" s="6"/>
      <c r="N4" s="6"/>
    </row>
    <row r="5" spans="2:14" ht="22.5" customHeight="1">
      <c r="B5" s="9" t="s">
        <v>27</v>
      </c>
      <c r="C5" s="9" t="s">
        <v>27</v>
      </c>
      <c r="D5" s="9" t="s">
        <v>28</v>
      </c>
      <c r="E5" s="10" t="s">
        <v>29</v>
      </c>
      <c r="F5" s="10" t="s">
        <v>29</v>
      </c>
      <c r="G5" s="10" t="s">
        <v>30</v>
      </c>
      <c r="H5" s="11" t="s">
        <v>31</v>
      </c>
      <c r="I5" s="11" t="s">
        <v>31</v>
      </c>
      <c r="J5" s="11" t="s">
        <v>32</v>
      </c>
      <c r="K5" s="12" t="s">
        <v>33</v>
      </c>
      <c r="L5" s="12" t="s">
        <v>33</v>
      </c>
      <c r="M5" s="12" t="s">
        <v>34</v>
      </c>
      <c r="N5" s="13"/>
    </row>
    <row r="6" spans="2:14" ht="22.5" customHeight="1">
      <c r="B6" s="9" t="s">
        <v>35</v>
      </c>
      <c r="C6" s="14"/>
      <c r="D6" s="9" t="s">
        <v>28</v>
      </c>
      <c r="E6" s="10" t="s">
        <v>36</v>
      </c>
      <c r="F6" s="15"/>
      <c r="G6" s="10" t="s">
        <v>30</v>
      </c>
      <c r="H6" s="11" t="s">
        <v>37</v>
      </c>
      <c r="I6" s="16"/>
      <c r="J6" s="11" t="s">
        <v>32</v>
      </c>
      <c r="K6" s="12" t="s">
        <v>38</v>
      </c>
      <c r="L6" s="17"/>
      <c r="M6" s="12" t="s">
        <v>34</v>
      </c>
      <c r="N6" s="13"/>
    </row>
    <row r="7" spans="2:14" ht="22.5" customHeight="1">
      <c r="B7" s="9" t="s">
        <v>35</v>
      </c>
      <c r="C7" s="9" t="s">
        <v>39</v>
      </c>
      <c r="D7" s="9" t="s">
        <v>39</v>
      </c>
      <c r="E7" s="10" t="s">
        <v>36</v>
      </c>
      <c r="F7" s="10" t="s">
        <v>40</v>
      </c>
      <c r="G7" s="10" t="s">
        <v>40</v>
      </c>
      <c r="H7" s="11" t="s">
        <v>37</v>
      </c>
      <c r="I7" s="11" t="s">
        <v>41</v>
      </c>
      <c r="J7" s="11" t="s">
        <v>41</v>
      </c>
      <c r="K7" s="12" t="s">
        <v>38</v>
      </c>
      <c r="L7" s="12" t="s">
        <v>42</v>
      </c>
      <c r="M7" s="12" t="s">
        <v>42</v>
      </c>
      <c r="N7" s="13"/>
    </row>
    <row r="8" spans="2:14" ht="22.5" customHeight="1">
      <c r="B8" s="6"/>
      <c r="C8" s="6"/>
      <c r="D8" s="6"/>
      <c r="E8" s="18" t="s">
        <v>43</v>
      </c>
      <c r="F8" s="18" t="s">
        <v>43</v>
      </c>
      <c r="G8" s="18" t="s">
        <v>44</v>
      </c>
      <c r="H8" s="6"/>
      <c r="I8" s="6"/>
      <c r="J8" s="6"/>
      <c r="K8" s="6"/>
      <c r="L8" s="6"/>
      <c r="M8" s="6"/>
      <c r="N8" s="6"/>
    </row>
    <row r="9" spans="2:14" ht="22.5" customHeight="1">
      <c r="B9" s="6"/>
      <c r="C9" s="6"/>
      <c r="D9" s="6"/>
      <c r="E9" s="18" t="s">
        <v>45</v>
      </c>
      <c r="F9" s="19"/>
      <c r="G9" s="18" t="s">
        <v>44</v>
      </c>
      <c r="H9" s="6"/>
      <c r="I9" s="6"/>
      <c r="J9" s="6"/>
      <c r="K9" s="6"/>
      <c r="L9" s="6"/>
      <c r="M9" s="6"/>
      <c r="N9" s="6"/>
    </row>
    <row r="10" spans="2:14" ht="22.5" customHeight="1">
      <c r="B10" s="6"/>
      <c r="C10" s="6"/>
      <c r="D10" s="6"/>
      <c r="E10" s="18" t="s">
        <v>45</v>
      </c>
      <c r="F10" s="18" t="s">
        <v>46</v>
      </c>
      <c r="G10" s="18" t="s">
        <v>46</v>
      </c>
      <c r="H10" s="6"/>
      <c r="I10" s="6"/>
      <c r="J10" s="6"/>
      <c r="K10" s="6"/>
      <c r="L10" s="6"/>
      <c r="M10" s="6"/>
      <c r="N10" s="6"/>
    </row>
    <row r="11" spans="2:14" ht="2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23"/>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4.44140625" defaultRowHeight="15.75" customHeight="1"/>
  <cols>
    <col min="1" max="1" width="8" customWidth="1"/>
  </cols>
  <sheetData>
    <row r="1" spans="1:23">
      <c r="A1" s="20" t="s">
        <v>47</v>
      </c>
      <c r="B1" s="21" t="s">
        <v>48</v>
      </c>
      <c r="C1" s="21" t="s">
        <v>49</v>
      </c>
      <c r="D1" s="21" t="s">
        <v>50</v>
      </c>
      <c r="E1" s="21" t="s">
        <v>51</v>
      </c>
      <c r="F1" s="21" t="s">
        <v>52</v>
      </c>
      <c r="G1" s="21" t="s">
        <v>53</v>
      </c>
      <c r="H1" s="21" t="s">
        <v>54</v>
      </c>
      <c r="I1" s="21" t="s">
        <v>55</v>
      </c>
      <c r="J1" s="21" t="s">
        <v>56</v>
      </c>
      <c r="K1" s="21" t="s">
        <v>57</v>
      </c>
      <c r="L1" s="21" t="s">
        <v>58</v>
      </c>
      <c r="M1" s="21" t="s">
        <v>59</v>
      </c>
      <c r="N1" s="21" t="s">
        <v>60</v>
      </c>
      <c r="O1" s="21" t="s">
        <v>61</v>
      </c>
      <c r="P1" s="21" t="s">
        <v>62</v>
      </c>
      <c r="Q1" s="21" t="s">
        <v>63</v>
      </c>
      <c r="R1" s="21" t="s">
        <v>64</v>
      </c>
      <c r="S1" s="21" t="s">
        <v>65</v>
      </c>
      <c r="T1" s="21" t="s">
        <v>66</v>
      </c>
      <c r="U1" s="21" t="s">
        <v>67</v>
      </c>
      <c r="V1" s="21" t="s">
        <v>68</v>
      </c>
      <c r="W1" s="20" t="s">
        <v>69</v>
      </c>
    </row>
    <row r="2" spans="1:23">
      <c r="A2" s="21" t="s">
        <v>48</v>
      </c>
      <c r="B2" s="22" t="s">
        <v>70</v>
      </c>
      <c r="C2" s="22" t="s">
        <v>71</v>
      </c>
      <c r="D2" s="22" t="s">
        <v>72</v>
      </c>
      <c r="E2" s="22" t="s">
        <v>73</v>
      </c>
      <c r="F2" s="22" t="s">
        <v>74</v>
      </c>
      <c r="G2" s="22" t="s">
        <v>75</v>
      </c>
      <c r="H2" s="22" t="s">
        <v>76</v>
      </c>
      <c r="I2" s="22" t="s">
        <v>77</v>
      </c>
      <c r="J2" s="22" t="s">
        <v>78</v>
      </c>
      <c r="K2" s="22" t="s">
        <v>79</v>
      </c>
      <c r="L2" s="22" t="s">
        <v>80</v>
      </c>
      <c r="M2" s="22" t="s">
        <v>81</v>
      </c>
      <c r="N2" s="22" t="s">
        <v>82</v>
      </c>
      <c r="O2" s="22" t="s">
        <v>83</v>
      </c>
      <c r="P2" s="22" t="s">
        <v>70</v>
      </c>
      <c r="Q2" s="22" t="s">
        <v>84</v>
      </c>
      <c r="R2" s="22" t="s">
        <v>85</v>
      </c>
      <c r="S2" s="22" t="s">
        <v>86</v>
      </c>
      <c r="T2" s="22" t="s">
        <v>87</v>
      </c>
      <c r="U2" s="22" t="s">
        <v>88</v>
      </c>
      <c r="V2" s="22" t="s">
        <v>89</v>
      </c>
      <c r="W2" s="22" t="s">
        <v>90</v>
      </c>
    </row>
    <row r="3" spans="1:23">
      <c r="A3" s="21" t="s">
        <v>49</v>
      </c>
      <c r="B3" s="22" t="s">
        <v>91</v>
      </c>
      <c r="C3" s="22" t="s">
        <v>70</v>
      </c>
      <c r="D3" s="22" t="s">
        <v>92</v>
      </c>
      <c r="E3" s="22" t="s">
        <v>93</v>
      </c>
      <c r="F3" s="22" t="s">
        <v>94</v>
      </c>
      <c r="G3" s="22" t="s">
        <v>95</v>
      </c>
      <c r="H3" s="22" t="s">
        <v>96</v>
      </c>
      <c r="I3" s="22" t="s">
        <v>97</v>
      </c>
      <c r="J3" s="22" t="s">
        <v>98</v>
      </c>
      <c r="K3" s="22" t="s">
        <v>99</v>
      </c>
      <c r="L3" s="22" t="s">
        <v>70</v>
      </c>
      <c r="M3" s="22" t="s">
        <v>100</v>
      </c>
      <c r="N3" s="22" t="s">
        <v>101</v>
      </c>
      <c r="O3" s="22" t="s">
        <v>102</v>
      </c>
      <c r="P3" s="22" t="s">
        <v>103</v>
      </c>
      <c r="Q3" s="22" t="s">
        <v>104</v>
      </c>
      <c r="R3" s="22" t="s">
        <v>105</v>
      </c>
      <c r="S3" s="22" t="s">
        <v>106</v>
      </c>
      <c r="T3" s="22" t="s">
        <v>107</v>
      </c>
      <c r="U3" s="22" t="s">
        <v>108</v>
      </c>
      <c r="V3" s="22" t="s">
        <v>109</v>
      </c>
      <c r="W3" s="22" t="s">
        <v>110</v>
      </c>
    </row>
    <row r="4" spans="1:23">
      <c r="A4" s="21" t="s">
        <v>50</v>
      </c>
      <c r="B4" s="22" t="s">
        <v>111</v>
      </c>
      <c r="C4" s="22" t="s">
        <v>112</v>
      </c>
      <c r="D4" s="22" t="s">
        <v>70</v>
      </c>
      <c r="E4" s="22" t="s">
        <v>70</v>
      </c>
      <c r="F4" s="22" t="s">
        <v>113</v>
      </c>
      <c r="G4" s="22" t="s">
        <v>114</v>
      </c>
      <c r="H4" s="22" t="s">
        <v>115</v>
      </c>
      <c r="I4" s="22" t="s">
        <v>116</v>
      </c>
      <c r="J4" s="22" t="s">
        <v>117</v>
      </c>
      <c r="K4" s="22" t="s">
        <v>118</v>
      </c>
      <c r="L4" s="22" t="s">
        <v>119</v>
      </c>
      <c r="M4" s="22" t="s">
        <v>120</v>
      </c>
      <c r="N4" s="22" t="s">
        <v>121</v>
      </c>
      <c r="O4" s="22" t="s">
        <v>122</v>
      </c>
      <c r="P4" s="22" t="s">
        <v>123</v>
      </c>
      <c r="Q4" s="22" t="s">
        <v>124</v>
      </c>
      <c r="R4" s="22" t="s">
        <v>125</v>
      </c>
      <c r="S4" s="22" t="s">
        <v>126</v>
      </c>
      <c r="T4" s="22" t="s">
        <v>127</v>
      </c>
      <c r="U4" s="22" t="s">
        <v>128</v>
      </c>
      <c r="V4" s="22" t="s">
        <v>129</v>
      </c>
      <c r="W4" s="22" t="s">
        <v>130</v>
      </c>
    </row>
    <row r="5" spans="1:23">
      <c r="A5" s="21" t="s">
        <v>51</v>
      </c>
      <c r="B5" s="22" t="s">
        <v>131</v>
      </c>
      <c r="C5" s="22" t="s">
        <v>132</v>
      </c>
      <c r="D5" s="22" t="s">
        <v>70</v>
      </c>
      <c r="E5" s="22" t="s">
        <v>70</v>
      </c>
      <c r="F5" s="22" t="s">
        <v>133</v>
      </c>
      <c r="G5" s="22" t="s">
        <v>134</v>
      </c>
      <c r="H5" s="22" t="s">
        <v>135</v>
      </c>
      <c r="I5" s="22" t="s">
        <v>136</v>
      </c>
      <c r="J5" s="22" t="s">
        <v>137</v>
      </c>
      <c r="K5" s="22" t="s">
        <v>138</v>
      </c>
      <c r="L5" s="22" t="s">
        <v>139</v>
      </c>
      <c r="M5" s="22" t="s">
        <v>140</v>
      </c>
      <c r="N5" s="22" t="s">
        <v>141</v>
      </c>
      <c r="O5" s="22" t="s">
        <v>142</v>
      </c>
      <c r="P5" s="22" t="s">
        <v>143</v>
      </c>
      <c r="Q5" s="22" t="s">
        <v>144</v>
      </c>
      <c r="R5" s="22" t="s">
        <v>145</v>
      </c>
      <c r="S5" s="22" t="s">
        <v>146</v>
      </c>
      <c r="T5" s="22" t="s">
        <v>147</v>
      </c>
      <c r="U5" s="22" t="s">
        <v>148</v>
      </c>
      <c r="V5" s="22" t="s">
        <v>149</v>
      </c>
      <c r="W5" s="22" t="s">
        <v>150</v>
      </c>
    </row>
    <row r="6" spans="1:23">
      <c r="A6" s="21" t="s">
        <v>52</v>
      </c>
      <c r="B6" s="22" t="s">
        <v>151</v>
      </c>
      <c r="C6" s="22" t="s">
        <v>152</v>
      </c>
      <c r="D6" s="22" t="s">
        <v>153</v>
      </c>
      <c r="E6" s="22" t="s">
        <v>154</v>
      </c>
      <c r="F6" s="22" t="s">
        <v>70</v>
      </c>
      <c r="G6" s="22" t="s">
        <v>155</v>
      </c>
      <c r="H6" s="22" t="s">
        <v>156</v>
      </c>
      <c r="I6" s="22" t="s">
        <v>157</v>
      </c>
      <c r="J6" s="22" t="s">
        <v>158</v>
      </c>
      <c r="K6" s="22" t="s">
        <v>70</v>
      </c>
      <c r="L6" s="22" t="s">
        <v>159</v>
      </c>
      <c r="M6" s="22" t="s">
        <v>160</v>
      </c>
      <c r="N6" s="22" t="s">
        <v>161</v>
      </c>
      <c r="O6" s="22" t="s">
        <v>162</v>
      </c>
      <c r="P6" s="22" t="s">
        <v>163</v>
      </c>
      <c r="Q6" s="22" t="s">
        <v>164</v>
      </c>
      <c r="R6" s="22" t="s">
        <v>165</v>
      </c>
      <c r="S6" s="22" t="s">
        <v>166</v>
      </c>
      <c r="T6" s="22" t="s">
        <v>167</v>
      </c>
      <c r="U6" s="22" t="s">
        <v>168</v>
      </c>
      <c r="V6" s="22" t="s">
        <v>169</v>
      </c>
      <c r="W6" s="22" t="s">
        <v>170</v>
      </c>
    </row>
    <row r="7" spans="1:23">
      <c r="A7" s="21" t="s">
        <v>53</v>
      </c>
      <c r="B7" s="22" t="s">
        <v>171</v>
      </c>
      <c r="C7" s="22" t="s">
        <v>172</v>
      </c>
      <c r="D7" s="22" t="s">
        <v>173</v>
      </c>
      <c r="E7" s="22" t="s">
        <v>174</v>
      </c>
      <c r="F7" s="22" t="s">
        <v>175</v>
      </c>
      <c r="G7" s="22" t="s">
        <v>70</v>
      </c>
      <c r="H7" s="22" t="s">
        <v>176</v>
      </c>
      <c r="I7" s="22" t="s">
        <v>177</v>
      </c>
      <c r="J7" s="22" t="s">
        <v>178</v>
      </c>
      <c r="K7" s="22" t="s">
        <v>179</v>
      </c>
      <c r="L7" s="22" t="s">
        <v>180</v>
      </c>
      <c r="M7" s="22" t="s">
        <v>181</v>
      </c>
      <c r="N7" s="22" t="s">
        <v>182</v>
      </c>
      <c r="O7" s="22" t="s">
        <v>183</v>
      </c>
      <c r="P7" s="22" t="s">
        <v>184</v>
      </c>
      <c r="Q7" s="22" t="s">
        <v>185</v>
      </c>
      <c r="R7" s="22" t="s">
        <v>186</v>
      </c>
      <c r="S7" s="22" t="s">
        <v>187</v>
      </c>
      <c r="T7" s="22" t="s">
        <v>188</v>
      </c>
      <c r="U7" s="22" t="s">
        <v>189</v>
      </c>
      <c r="V7" s="22" t="s">
        <v>190</v>
      </c>
      <c r="W7" s="22" t="s">
        <v>70</v>
      </c>
    </row>
    <row r="8" spans="1:23">
      <c r="A8" s="21" t="s">
        <v>54</v>
      </c>
      <c r="B8" s="22" t="s">
        <v>191</v>
      </c>
      <c r="C8" s="22" t="s">
        <v>192</v>
      </c>
      <c r="D8" s="22" t="s">
        <v>193</v>
      </c>
      <c r="E8" s="22" t="s">
        <v>194</v>
      </c>
      <c r="F8" s="22" t="s">
        <v>195</v>
      </c>
      <c r="G8" s="22" t="s">
        <v>196</v>
      </c>
      <c r="H8" s="22" t="s">
        <v>70</v>
      </c>
      <c r="I8" s="22" t="s">
        <v>197</v>
      </c>
      <c r="J8" s="22" t="s">
        <v>198</v>
      </c>
      <c r="K8" s="22" t="s">
        <v>199</v>
      </c>
      <c r="L8" s="22" t="s">
        <v>200</v>
      </c>
      <c r="M8" s="22" t="s">
        <v>201</v>
      </c>
      <c r="N8" s="22" t="s">
        <v>202</v>
      </c>
      <c r="O8" s="22" t="s">
        <v>203</v>
      </c>
      <c r="P8" s="22" t="s">
        <v>204</v>
      </c>
      <c r="Q8" s="22" t="s">
        <v>70</v>
      </c>
      <c r="R8" s="22" t="s">
        <v>205</v>
      </c>
      <c r="S8" s="22" t="s">
        <v>206</v>
      </c>
      <c r="T8" s="22" t="s">
        <v>207</v>
      </c>
      <c r="U8" s="22" t="s">
        <v>208</v>
      </c>
      <c r="V8" s="22" t="s">
        <v>209</v>
      </c>
      <c r="W8" s="22" t="s">
        <v>210</v>
      </c>
    </row>
    <row r="9" spans="1:23">
      <c r="A9" s="21" t="s">
        <v>55</v>
      </c>
      <c r="B9" s="22" t="s">
        <v>211</v>
      </c>
      <c r="C9" s="22" t="s">
        <v>212</v>
      </c>
      <c r="D9" s="22" t="s">
        <v>213</v>
      </c>
      <c r="E9" s="22" t="s">
        <v>214</v>
      </c>
      <c r="F9" s="22" t="s">
        <v>215</v>
      </c>
      <c r="G9" s="22" t="s">
        <v>216</v>
      </c>
      <c r="H9" s="22" t="s">
        <v>217</v>
      </c>
      <c r="I9" s="22" t="s">
        <v>70</v>
      </c>
      <c r="J9" s="22" t="s">
        <v>218</v>
      </c>
      <c r="K9" s="22" t="s">
        <v>219</v>
      </c>
      <c r="L9" s="22" t="s">
        <v>220</v>
      </c>
      <c r="M9" s="22" t="s">
        <v>221</v>
      </c>
      <c r="N9" s="22" t="s">
        <v>222</v>
      </c>
      <c r="O9" s="22" t="s">
        <v>70</v>
      </c>
      <c r="P9" s="22" t="s">
        <v>223</v>
      </c>
      <c r="Q9" s="22" t="s">
        <v>224</v>
      </c>
      <c r="R9" s="22" t="s">
        <v>225</v>
      </c>
      <c r="S9" s="22" t="s">
        <v>226</v>
      </c>
      <c r="T9" s="22" t="s">
        <v>227</v>
      </c>
      <c r="U9" s="22" t="s">
        <v>228</v>
      </c>
      <c r="V9" s="22" t="s">
        <v>229</v>
      </c>
      <c r="W9" s="22" t="s">
        <v>230</v>
      </c>
    </row>
    <row r="10" spans="1:23">
      <c r="A10" s="21" t="s">
        <v>56</v>
      </c>
      <c r="B10" s="22" t="s">
        <v>231</v>
      </c>
      <c r="C10" s="22" t="s">
        <v>232</v>
      </c>
      <c r="D10" s="22" t="s">
        <v>233</v>
      </c>
      <c r="E10" s="22" t="s">
        <v>234</v>
      </c>
      <c r="F10" s="22" t="s">
        <v>235</v>
      </c>
      <c r="G10" s="22" t="s">
        <v>236</v>
      </c>
      <c r="H10" s="22" t="s">
        <v>237</v>
      </c>
      <c r="I10" s="22" t="s">
        <v>238</v>
      </c>
      <c r="J10" s="22" t="s">
        <v>70</v>
      </c>
      <c r="K10" s="22" t="s">
        <v>239</v>
      </c>
      <c r="L10" s="22" t="s">
        <v>240</v>
      </c>
      <c r="M10" s="22" t="s">
        <v>241</v>
      </c>
      <c r="N10" s="22" t="s">
        <v>242</v>
      </c>
      <c r="O10" s="22" t="s">
        <v>243</v>
      </c>
      <c r="P10" s="22" t="s">
        <v>244</v>
      </c>
      <c r="Q10" s="22" t="s">
        <v>245</v>
      </c>
      <c r="R10" s="22" t="s">
        <v>246</v>
      </c>
      <c r="S10" s="22" t="s">
        <v>247</v>
      </c>
      <c r="T10" s="22" t="s">
        <v>70</v>
      </c>
      <c r="U10" s="22" t="s">
        <v>248</v>
      </c>
      <c r="V10" s="22" t="s">
        <v>249</v>
      </c>
      <c r="W10" s="22" t="s">
        <v>250</v>
      </c>
    </row>
    <row r="11" spans="1:23">
      <c r="A11" s="21" t="s">
        <v>57</v>
      </c>
      <c r="B11" s="22" t="s">
        <v>251</v>
      </c>
      <c r="C11" s="22" t="s">
        <v>252</v>
      </c>
      <c r="D11" s="22" t="s">
        <v>253</v>
      </c>
      <c r="E11" s="22" t="s">
        <v>254</v>
      </c>
      <c r="F11" s="22" t="s">
        <v>70</v>
      </c>
      <c r="G11" s="22" t="s">
        <v>255</v>
      </c>
      <c r="H11" s="22" t="s">
        <v>256</v>
      </c>
      <c r="I11" s="22" t="s">
        <v>257</v>
      </c>
      <c r="J11" s="22" t="s">
        <v>258</v>
      </c>
      <c r="K11" s="22" t="s">
        <v>70</v>
      </c>
      <c r="L11" s="22" t="s">
        <v>259</v>
      </c>
      <c r="M11" s="22" t="s">
        <v>260</v>
      </c>
      <c r="N11" s="22" t="s">
        <v>261</v>
      </c>
      <c r="O11" s="22" t="s">
        <v>262</v>
      </c>
      <c r="P11" s="22" t="s">
        <v>263</v>
      </c>
      <c r="Q11" s="22" t="s">
        <v>264</v>
      </c>
      <c r="R11" s="22" t="s">
        <v>265</v>
      </c>
      <c r="S11" s="22" t="s">
        <v>266</v>
      </c>
      <c r="T11" s="22" t="s">
        <v>267</v>
      </c>
      <c r="U11" s="22" t="s">
        <v>268</v>
      </c>
      <c r="V11" s="22" t="s">
        <v>269</v>
      </c>
      <c r="W11" s="22" t="s">
        <v>270</v>
      </c>
    </row>
    <row r="12" spans="1:23">
      <c r="A12" s="21" t="s">
        <v>58</v>
      </c>
      <c r="B12" s="22" t="s">
        <v>271</v>
      </c>
      <c r="C12" s="22" t="s">
        <v>70</v>
      </c>
      <c r="D12" s="22" t="s">
        <v>272</v>
      </c>
      <c r="E12" s="22" t="s">
        <v>273</v>
      </c>
      <c r="F12" s="22" t="s">
        <v>274</v>
      </c>
      <c r="G12" s="22" t="s">
        <v>275</v>
      </c>
      <c r="H12" s="22" t="s">
        <v>276</v>
      </c>
      <c r="I12" s="22" t="s">
        <v>277</v>
      </c>
      <c r="J12" s="22" t="s">
        <v>278</v>
      </c>
      <c r="K12" s="22" t="s">
        <v>279</v>
      </c>
      <c r="L12" s="22" t="s">
        <v>70</v>
      </c>
      <c r="M12" s="22" t="s">
        <v>280</v>
      </c>
      <c r="N12" s="22" t="s">
        <v>281</v>
      </c>
      <c r="O12" s="22" t="s">
        <v>282</v>
      </c>
      <c r="P12" s="22" t="s">
        <v>283</v>
      </c>
      <c r="Q12" s="22" t="s">
        <v>284</v>
      </c>
      <c r="R12" s="22" t="s">
        <v>285</v>
      </c>
      <c r="S12" s="22" t="s">
        <v>286</v>
      </c>
      <c r="T12" s="22" t="s">
        <v>287</v>
      </c>
      <c r="U12" s="22" t="s">
        <v>288</v>
      </c>
      <c r="V12" s="22" t="s">
        <v>289</v>
      </c>
      <c r="W12" s="22" t="s">
        <v>290</v>
      </c>
    </row>
    <row r="13" spans="1:23">
      <c r="A13" s="21" t="s">
        <v>59</v>
      </c>
      <c r="B13" s="22" t="s">
        <v>291</v>
      </c>
      <c r="C13" s="22" t="s">
        <v>292</v>
      </c>
      <c r="D13" s="22" t="s">
        <v>293</v>
      </c>
      <c r="E13" s="22" t="s">
        <v>140</v>
      </c>
      <c r="F13" s="22" t="s">
        <v>294</v>
      </c>
      <c r="G13" s="22" t="s">
        <v>295</v>
      </c>
      <c r="H13" s="22" t="s">
        <v>296</v>
      </c>
      <c r="I13" s="22" t="s">
        <v>297</v>
      </c>
      <c r="J13" s="22" t="s">
        <v>298</v>
      </c>
      <c r="K13" s="22" t="s">
        <v>299</v>
      </c>
      <c r="L13" s="22" t="s">
        <v>300</v>
      </c>
      <c r="M13" s="22" t="s">
        <v>70</v>
      </c>
      <c r="N13" s="22" t="s">
        <v>301</v>
      </c>
      <c r="O13" s="22" t="s">
        <v>302</v>
      </c>
      <c r="P13" s="22" t="s">
        <v>303</v>
      </c>
      <c r="Q13" s="22" t="s">
        <v>304</v>
      </c>
      <c r="R13" s="22" t="s">
        <v>305</v>
      </c>
      <c r="S13" s="22" t="s">
        <v>70</v>
      </c>
      <c r="T13" s="22" t="s">
        <v>306</v>
      </c>
      <c r="U13" s="22" t="s">
        <v>307</v>
      </c>
      <c r="V13" s="22" t="s">
        <v>308</v>
      </c>
      <c r="W13" s="22" t="s">
        <v>309</v>
      </c>
    </row>
    <row r="14" spans="1:23">
      <c r="A14" s="21" t="s">
        <v>60</v>
      </c>
      <c r="B14" s="22" t="s">
        <v>310</v>
      </c>
      <c r="C14" s="22" t="s">
        <v>311</v>
      </c>
      <c r="D14" s="22" t="s">
        <v>312</v>
      </c>
      <c r="E14" s="22" t="s">
        <v>313</v>
      </c>
      <c r="F14" s="22" t="s">
        <v>314</v>
      </c>
      <c r="G14" s="22" t="s">
        <v>315</v>
      </c>
      <c r="H14" s="22" t="s">
        <v>316</v>
      </c>
      <c r="I14" s="22" t="s">
        <v>317</v>
      </c>
      <c r="J14" s="22" t="s">
        <v>318</v>
      </c>
      <c r="K14" s="22" t="s">
        <v>319</v>
      </c>
      <c r="L14" s="22" t="s">
        <v>320</v>
      </c>
      <c r="M14" s="22" t="s">
        <v>321</v>
      </c>
      <c r="N14" s="22" t="s">
        <v>70</v>
      </c>
      <c r="O14" s="22" t="s">
        <v>322</v>
      </c>
      <c r="P14" s="22" t="s">
        <v>323</v>
      </c>
      <c r="Q14" s="22" t="s">
        <v>324</v>
      </c>
      <c r="R14" s="22" t="s">
        <v>325</v>
      </c>
      <c r="S14" s="22" t="s">
        <v>326</v>
      </c>
      <c r="T14" s="22" t="s">
        <v>327</v>
      </c>
      <c r="U14" s="22" t="s">
        <v>70</v>
      </c>
      <c r="V14" s="22" t="s">
        <v>328</v>
      </c>
      <c r="W14" s="22" t="s">
        <v>329</v>
      </c>
    </row>
    <row r="15" spans="1:23">
      <c r="A15" s="21" t="s">
        <v>61</v>
      </c>
      <c r="B15" s="22" t="s">
        <v>330</v>
      </c>
      <c r="C15" s="22" t="s">
        <v>331</v>
      </c>
      <c r="D15" s="22" t="s">
        <v>332</v>
      </c>
      <c r="E15" s="22" t="s">
        <v>333</v>
      </c>
      <c r="F15" s="22" t="s">
        <v>334</v>
      </c>
      <c r="G15" s="22" t="s">
        <v>335</v>
      </c>
      <c r="H15" s="22" t="s">
        <v>336</v>
      </c>
      <c r="I15" s="22" t="s">
        <v>70</v>
      </c>
      <c r="J15" s="22" t="s">
        <v>337</v>
      </c>
      <c r="K15" s="22" t="s">
        <v>338</v>
      </c>
      <c r="L15" s="22" t="s">
        <v>339</v>
      </c>
      <c r="M15" s="22" t="s">
        <v>340</v>
      </c>
      <c r="N15" s="22" t="s">
        <v>341</v>
      </c>
      <c r="O15" s="22" t="s">
        <v>70</v>
      </c>
      <c r="P15" s="22" t="s">
        <v>342</v>
      </c>
      <c r="Q15" s="22" t="s">
        <v>343</v>
      </c>
      <c r="R15" s="22" t="s">
        <v>344</v>
      </c>
      <c r="S15" s="22" t="s">
        <v>345</v>
      </c>
      <c r="T15" s="22" t="s">
        <v>346</v>
      </c>
      <c r="U15" s="22" t="s">
        <v>347</v>
      </c>
      <c r="V15" s="22" t="s">
        <v>348</v>
      </c>
      <c r="W15" s="22" t="s">
        <v>349</v>
      </c>
    </row>
    <row r="16" spans="1:23">
      <c r="A16" s="21" t="s">
        <v>62</v>
      </c>
      <c r="B16" s="22" t="s">
        <v>70</v>
      </c>
      <c r="C16" s="22" t="s">
        <v>350</v>
      </c>
      <c r="D16" s="22" t="s">
        <v>351</v>
      </c>
      <c r="E16" s="22" t="s">
        <v>352</v>
      </c>
      <c r="F16" s="22" t="s">
        <v>353</v>
      </c>
      <c r="G16" s="22" t="s">
        <v>354</v>
      </c>
      <c r="H16" s="22" t="s">
        <v>355</v>
      </c>
      <c r="I16" s="22" t="s">
        <v>356</v>
      </c>
      <c r="J16" s="22" t="s">
        <v>357</v>
      </c>
      <c r="K16" s="22" t="s">
        <v>358</v>
      </c>
      <c r="L16" s="22" t="s">
        <v>359</v>
      </c>
      <c r="M16" s="22" t="s">
        <v>360</v>
      </c>
      <c r="N16" s="22" t="s">
        <v>361</v>
      </c>
      <c r="O16" s="22" t="s">
        <v>362</v>
      </c>
      <c r="P16" s="22" t="s">
        <v>70</v>
      </c>
      <c r="Q16" s="22" t="s">
        <v>363</v>
      </c>
      <c r="R16" s="22" t="s">
        <v>364</v>
      </c>
      <c r="S16" s="22" t="s">
        <v>365</v>
      </c>
      <c r="T16" s="22" t="s">
        <v>366</v>
      </c>
      <c r="U16" s="22" t="s">
        <v>367</v>
      </c>
      <c r="V16" s="22" t="s">
        <v>368</v>
      </c>
      <c r="W16" s="22" t="s">
        <v>369</v>
      </c>
    </row>
    <row r="17" spans="1:23">
      <c r="A17" s="21" t="s">
        <v>63</v>
      </c>
      <c r="B17" s="22" t="s">
        <v>370</v>
      </c>
      <c r="C17" s="22" t="s">
        <v>371</v>
      </c>
      <c r="D17" s="22" t="s">
        <v>253</v>
      </c>
      <c r="E17" s="22" t="s">
        <v>372</v>
      </c>
      <c r="F17" s="22" t="s">
        <v>373</v>
      </c>
      <c r="G17" s="22" t="s">
        <v>374</v>
      </c>
      <c r="H17" s="22" t="s">
        <v>70</v>
      </c>
      <c r="I17" s="22" t="s">
        <v>375</v>
      </c>
      <c r="J17" s="22" t="s">
        <v>376</v>
      </c>
      <c r="K17" s="22" t="s">
        <v>377</v>
      </c>
      <c r="L17" s="22" t="s">
        <v>378</v>
      </c>
      <c r="M17" s="22" t="s">
        <v>379</v>
      </c>
      <c r="N17" s="22" t="s">
        <v>380</v>
      </c>
      <c r="O17" s="22" t="s">
        <v>381</v>
      </c>
      <c r="P17" s="22" t="s">
        <v>382</v>
      </c>
      <c r="Q17" s="22" t="s">
        <v>70</v>
      </c>
      <c r="R17" s="22" t="s">
        <v>383</v>
      </c>
      <c r="S17" s="22" t="s">
        <v>384</v>
      </c>
      <c r="T17" s="22" t="s">
        <v>385</v>
      </c>
      <c r="U17" s="22" t="s">
        <v>386</v>
      </c>
      <c r="V17" s="22" t="s">
        <v>387</v>
      </c>
      <c r="W17" s="22" t="s">
        <v>388</v>
      </c>
    </row>
    <row r="18" spans="1:23">
      <c r="A18" s="21" t="s">
        <v>64</v>
      </c>
      <c r="B18" s="22" t="s">
        <v>389</v>
      </c>
      <c r="C18" s="22" t="s">
        <v>390</v>
      </c>
      <c r="D18" s="22" t="s">
        <v>391</v>
      </c>
      <c r="E18" s="22" t="s">
        <v>392</v>
      </c>
      <c r="F18" s="22" t="s">
        <v>393</v>
      </c>
      <c r="G18" s="22" t="s">
        <v>394</v>
      </c>
      <c r="H18" s="22" t="s">
        <v>395</v>
      </c>
      <c r="I18" s="22" t="s">
        <v>396</v>
      </c>
      <c r="J18" s="23" t="s">
        <v>397</v>
      </c>
      <c r="K18" s="22" t="s">
        <v>398</v>
      </c>
      <c r="L18" s="22" t="s">
        <v>399</v>
      </c>
      <c r="M18" s="22" t="s">
        <v>400</v>
      </c>
      <c r="N18" s="22" t="s">
        <v>401</v>
      </c>
      <c r="O18" s="22" t="s">
        <v>402</v>
      </c>
      <c r="P18" s="22" t="s">
        <v>403</v>
      </c>
      <c r="Q18" s="22" t="s">
        <v>404</v>
      </c>
      <c r="R18" s="22" t="s">
        <v>70</v>
      </c>
      <c r="S18" s="22" t="s">
        <v>405</v>
      </c>
      <c r="T18" s="22" t="s">
        <v>406</v>
      </c>
      <c r="U18" s="22" t="s">
        <v>407</v>
      </c>
      <c r="V18" s="22" t="s">
        <v>70</v>
      </c>
      <c r="W18" s="22" t="s">
        <v>408</v>
      </c>
    </row>
    <row r="19" spans="1:23">
      <c r="A19" s="21" t="s">
        <v>65</v>
      </c>
      <c r="B19" s="22" t="s">
        <v>409</v>
      </c>
      <c r="C19" s="22" t="s">
        <v>410</v>
      </c>
      <c r="D19" s="22" t="s">
        <v>411</v>
      </c>
      <c r="E19" s="22" t="s">
        <v>412</v>
      </c>
      <c r="F19" s="22" t="s">
        <v>413</v>
      </c>
      <c r="G19" s="22" t="s">
        <v>414</v>
      </c>
      <c r="H19" s="22" t="s">
        <v>415</v>
      </c>
      <c r="I19" s="22" t="s">
        <v>416</v>
      </c>
      <c r="J19" s="22" t="s">
        <v>417</v>
      </c>
      <c r="K19" s="22" t="s">
        <v>418</v>
      </c>
      <c r="L19" s="22" t="s">
        <v>419</v>
      </c>
      <c r="M19" s="22" t="s">
        <v>70</v>
      </c>
      <c r="N19" s="22" t="s">
        <v>420</v>
      </c>
      <c r="O19" s="22" t="s">
        <v>421</v>
      </c>
      <c r="P19" s="22" t="s">
        <v>422</v>
      </c>
      <c r="Q19" s="22" t="s">
        <v>423</v>
      </c>
      <c r="R19" s="22" t="s">
        <v>424</v>
      </c>
      <c r="S19" s="22" t="s">
        <v>70</v>
      </c>
      <c r="T19" s="22" t="s">
        <v>425</v>
      </c>
      <c r="U19" s="22" t="s">
        <v>426</v>
      </c>
      <c r="V19" s="22" t="s">
        <v>427</v>
      </c>
      <c r="W19" s="22" t="s">
        <v>428</v>
      </c>
    </row>
    <row r="20" spans="1:23">
      <c r="A20" s="21" t="s">
        <v>66</v>
      </c>
      <c r="B20" s="22" t="s">
        <v>429</v>
      </c>
      <c r="C20" s="22" t="s">
        <v>430</v>
      </c>
      <c r="D20" s="22" t="s">
        <v>431</v>
      </c>
      <c r="E20" s="22" t="s">
        <v>432</v>
      </c>
      <c r="F20" s="22" t="s">
        <v>433</v>
      </c>
      <c r="G20" s="22" t="s">
        <v>434</v>
      </c>
      <c r="H20" s="22" t="s">
        <v>435</v>
      </c>
      <c r="I20" s="22" t="s">
        <v>436</v>
      </c>
      <c r="J20" s="22" t="s">
        <v>70</v>
      </c>
      <c r="K20" s="22" t="s">
        <v>437</v>
      </c>
      <c r="L20" s="22" t="s">
        <v>438</v>
      </c>
      <c r="M20" s="22" t="s">
        <v>439</v>
      </c>
      <c r="N20" s="22" t="s">
        <v>327</v>
      </c>
      <c r="O20" s="22" t="s">
        <v>440</v>
      </c>
      <c r="P20" s="22" t="s">
        <v>441</v>
      </c>
      <c r="Q20" s="22" t="s">
        <v>442</v>
      </c>
      <c r="R20" s="22" t="s">
        <v>443</v>
      </c>
      <c r="S20" s="22" t="s">
        <v>444</v>
      </c>
      <c r="T20" s="22" t="s">
        <v>70</v>
      </c>
      <c r="U20" s="22" t="s">
        <v>445</v>
      </c>
      <c r="V20" s="22" t="s">
        <v>446</v>
      </c>
      <c r="W20" s="22" t="s">
        <v>447</v>
      </c>
    </row>
    <row r="21" spans="1:23">
      <c r="A21" s="21" t="s">
        <v>67</v>
      </c>
      <c r="B21" s="22" t="s">
        <v>448</v>
      </c>
      <c r="C21" s="22" t="s">
        <v>449</v>
      </c>
      <c r="D21" s="22" t="s">
        <v>450</v>
      </c>
      <c r="E21" s="22" t="s">
        <v>451</v>
      </c>
      <c r="F21" s="22" t="s">
        <v>452</v>
      </c>
      <c r="G21" s="22" t="s">
        <v>453</v>
      </c>
      <c r="H21" s="22" t="s">
        <v>454</v>
      </c>
      <c r="I21" s="22" t="s">
        <v>455</v>
      </c>
      <c r="J21" s="22" t="s">
        <v>456</v>
      </c>
      <c r="K21" s="22" t="s">
        <v>457</v>
      </c>
      <c r="L21" s="22" t="s">
        <v>458</v>
      </c>
      <c r="M21" s="22" t="s">
        <v>459</v>
      </c>
      <c r="N21" s="22" t="s">
        <v>70</v>
      </c>
      <c r="O21" s="22" t="s">
        <v>460</v>
      </c>
      <c r="P21" s="22" t="s">
        <v>461</v>
      </c>
      <c r="Q21" s="22" t="s">
        <v>462</v>
      </c>
      <c r="R21" s="22" t="s">
        <v>463</v>
      </c>
      <c r="S21" s="22" t="s">
        <v>464</v>
      </c>
      <c r="T21" s="22" t="s">
        <v>465</v>
      </c>
      <c r="U21" s="22" t="s">
        <v>70</v>
      </c>
      <c r="V21" s="22" t="s">
        <v>466</v>
      </c>
      <c r="W21" s="22" t="s">
        <v>467</v>
      </c>
    </row>
    <row r="22" spans="1:23">
      <c r="A22" s="21" t="s">
        <v>68</v>
      </c>
      <c r="B22" s="22" t="s">
        <v>468</v>
      </c>
      <c r="C22" s="22" t="s">
        <v>469</v>
      </c>
      <c r="D22" s="22" t="s">
        <v>129</v>
      </c>
      <c r="E22" s="22" t="s">
        <v>470</v>
      </c>
      <c r="F22" s="22" t="s">
        <v>471</v>
      </c>
      <c r="G22" s="22" t="s">
        <v>472</v>
      </c>
      <c r="H22" s="22" t="s">
        <v>473</v>
      </c>
      <c r="I22" s="22" t="s">
        <v>474</v>
      </c>
      <c r="J22" s="22" t="s">
        <v>475</v>
      </c>
      <c r="K22" s="22" t="s">
        <v>476</v>
      </c>
      <c r="L22" s="22" t="s">
        <v>477</v>
      </c>
      <c r="M22" s="22" t="s">
        <v>478</v>
      </c>
      <c r="N22" s="22" t="s">
        <v>479</v>
      </c>
      <c r="O22" s="22" t="s">
        <v>480</v>
      </c>
      <c r="P22" s="22" t="s">
        <v>481</v>
      </c>
      <c r="Q22" s="22" t="s">
        <v>482</v>
      </c>
      <c r="R22" s="22" t="s">
        <v>70</v>
      </c>
      <c r="S22" s="22" t="s">
        <v>483</v>
      </c>
      <c r="T22" s="22" t="s">
        <v>484</v>
      </c>
      <c r="U22" s="22" t="s">
        <v>485</v>
      </c>
      <c r="V22" s="22" t="s">
        <v>70</v>
      </c>
      <c r="W22" s="22" t="s">
        <v>486</v>
      </c>
    </row>
    <row r="23" spans="1:23">
      <c r="A23" s="20" t="s">
        <v>69</v>
      </c>
      <c r="B23" s="22" t="s">
        <v>487</v>
      </c>
      <c r="C23" s="22" t="s">
        <v>488</v>
      </c>
      <c r="D23" s="22" t="s">
        <v>489</v>
      </c>
      <c r="E23" s="22" t="s">
        <v>490</v>
      </c>
      <c r="F23" s="22" t="s">
        <v>491</v>
      </c>
      <c r="G23" s="22" t="s">
        <v>70</v>
      </c>
      <c r="H23" s="22" t="s">
        <v>492</v>
      </c>
      <c r="I23" s="22" t="s">
        <v>493</v>
      </c>
      <c r="J23" s="22" t="s">
        <v>494</v>
      </c>
      <c r="K23" s="22" t="s">
        <v>495</v>
      </c>
      <c r="L23" s="22" t="s">
        <v>496</v>
      </c>
      <c r="M23" s="22" t="s">
        <v>497</v>
      </c>
      <c r="N23" s="22" t="s">
        <v>498</v>
      </c>
      <c r="O23" s="22" t="s">
        <v>499</v>
      </c>
      <c r="P23" s="22" t="s">
        <v>500</v>
      </c>
      <c r="Q23" s="22" t="s">
        <v>501</v>
      </c>
      <c r="R23" s="22" t="s">
        <v>502</v>
      </c>
      <c r="S23" s="22" t="s">
        <v>503</v>
      </c>
      <c r="T23" s="22" t="s">
        <v>504</v>
      </c>
      <c r="U23" s="22" t="s">
        <v>505</v>
      </c>
      <c r="V23" s="22" t="s">
        <v>506</v>
      </c>
      <c r="W23" s="22" t="s">
        <v>70</v>
      </c>
    </row>
  </sheetData>
  <conditionalFormatting sqref="A1:W23">
    <cfRule type="containsBlanks" dxfId="31" priority="1">
      <formula>LEN(TRIM(A1))=0</formula>
    </cfRule>
  </conditionalFormatting>
  <conditionalFormatting sqref="B2:W23">
    <cfRule type="expression" dxfId="30" priority="2">
      <formula>INDIRECT("'UF Types'!"&amp;CELL("address",B2))="4-Mover"</formula>
    </cfRule>
  </conditionalFormatting>
  <conditionalFormatting sqref="B2:W23">
    <cfRule type="expression" dxfId="29" priority="3">
      <formula>INDIRECT("'UF Types'!"&amp;CELL("address",B2))="U-Swap"</formula>
    </cfRule>
  </conditionalFormatting>
  <conditionalFormatting sqref="B2:W23">
    <cfRule type="expression" dxfId="28" priority="4">
      <formula>INDIRECT("'UF Types'!"&amp;CELL("address",B2))="E-Swap"</formula>
    </cfRule>
  </conditionalFormatting>
  <conditionalFormatting sqref="B2:W23">
    <cfRule type="expression" dxfId="27" priority="5">
      <formula>INDIRECT("'UF Types'!"&amp;CELL("address",B2))="S-Swap"</formula>
    </cfRule>
  </conditionalFormatting>
  <conditionalFormatting sqref="B2:W23">
    <cfRule type="expression" dxfId="26" priority="6">
      <formula>INDIRECT("'UF Types'!"&amp;CELL("address",B2))="S-Insert"</formula>
    </cfRule>
  </conditionalFormatting>
  <conditionalFormatting sqref="B2:W23">
    <cfRule type="expression" dxfId="25" priority="7">
      <formula>INDIRECT("'UF Types'!"&amp;CELL("address",B2))="M-Swap"</formula>
    </cfRule>
  </conditionalFormatting>
  <conditionalFormatting sqref="B2:W23">
    <cfRule type="expression" dxfId="24" priority="8">
      <formula>INDIRECT("'UF Types'!"&amp;CELL("address",B2))="F-Swap"</formula>
    </cfRule>
  </conditionalFormatting>
  <conditionalFormatting sqref="B2:W23">
    <cfRule type="expression" dxfId="23" priority="9">
      <formula>INDIRECT("'UF Types'!"&amp;CELL("address",B2))="Alg"</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75" customHeight="1"/>
  <cols>
    <col min="1" max="1" width="8" customWidth="1"/>
  </cols>
  <sheetData>
    <row r="1" spans="1:23">
      <c r="A1" s="24" t="str">
        <f>'UF Comms'!A1</f>
        <v>1st -&gt;</v>
      </c>
      <c r="B1" s="24" t="str">
        <f>'UF Comms'!B1</f>
        <v>A (UB)</v>
      </c>
      <c r="C1" s="24" t="str">
        <f>'UF Comms'!C1</f>
        <v>B (UR)</v>
      </c>
      <c r="D1" s="24" t="str">
        <f>'UF Comms'!D1</f>
        <v>D (UL)</v>
      </c>
      <c r="E1" s="24" t="str">
        <f>'UF Comms'!E1</f>
        <v>E (LU)</v>
      </c>
      <c r="F1" s="24" t="str">
        <f>'UF Comms'!F1</f>
        <v>F (LF)</v>
      </c>
      <c r="G1" s="24" t="str">
        <f>'UF Comms'!G1</f>
        <v>G (LD)</v>
      </c>
      <c r="H1" s="24" t="str">
        <f>'UF Comms'!H1</f>
        <v>H (LB)</v>
      </c>
      <c r="I1" s="24" t="str">
        <f>'UF Comms'!I1</f>
        <v>J (FR)</v>
      </c>
      <c r="J1" s="24" t="str">
        <f>'UF Comms'!J1</f>
        <v>K (FD)</v>
      </c>
      <c r="K1" s="24" t="str">
        <f>'UF Comms'!K1</f>
        <v>L (FL)</v>
      </c>
      <c r="L1" s="24" t="str">
        <f>'UF Comms'!L1</f>
        <v>M (RU)</v>
      </c>
      <c r="M1" s="24" t="str">
        <f>'UF Comms'!M1</f>
        <v>N (RB)</v>
      </c>
      <c r="N1" s="24" t="str">
        <f>'UF Comms'!N1</f>
        <v>O (RD)</v>
      </c>
      <c r="O1" s="24" t="str">
        <f>'UF Comms'!O1</f>
        <v>P (RF)</v>
      </c>
      <c r="P1" s="24" t="str">
        <f>'UF Comms'!P1</f>
        <v>Q (BU)</v>
      </c>
      <c r="Q1" s="24" t="str">
        <f>'UF Comms'!Q1</f>
        <v>R (BL)</v>
      </c>
      <c r="R1" s="24" t="str">
        <f>'UF Comms'!R1</f>
        <v>S (BD)</v>
      </c>
      <c r="S1" s="24" t="str">
        <f>'UF Comms'!S1</f>
        <v>T (BR)</v>
      </c>
      <c r="T1" s="24" t="str">
        <f>'UF Comms'!T1</f>
        <v>U (DF)</v>
      </c>
      <c r="U1" s="24" t="str">
        <f>'UF Comms'!U1</f>
        <v>V (DR)</v>
      </c>
      <c r="V1" s="24" t="str">
        <f>'UF Comms'!V1</f>
        <v>W (DB)</v>
      </c>
      <c r="W1" s="24" t="str">
        <f>'UF Comms'!W1</f>
        <v>X (DL)</v>
      </c>
    </row>
    <row r="2" spans="1:23">
      <c r="A2" s="24" t="str">
        <f>'UF Comms'!A2</f>
        <v>A (UB)</v>
      </c>
      <c r="B2" s="25" t="str">
        <f ca="1">IFERROR(__xludf.DUMMYFUNCTION("IF('UF Comms'!B2="""", """", IF(REGEXMATCH('UF Comms'!B2, ""\[""), TRIM(REGEXEXTRACT('UF Comms'!B2, ""\[([^\[\]]+)\]"")),""Alg""))"),"")</f>
        <v/>
      </c>
      <c r="C2" s="25" t="str">
        <f ca="1">IFERROR(__xludf.DUMMYFUNCTION("IF('UF Comms'!C2="""", """", IF(REGEXMATCH('UF Comms'!C2, ""\[""), TRIM(REGEXEXTRACT('UF Comms'!C2, ""\[([^\[\]]+)\]"")),""Alg""))"),"R2' , S")</f>
        <v>R2' , S</v>
      </c>
      <c r="D2" s="25" t="str">
        <f ca="1">IFERROR(__xludf.DUMMYFUNCTION("IF('UF Comms'!D2="""", """", IF(REGEXMATCH('UF Comms'!D2, ""\[""), TRIM(REGEXEXTRACT('UF Comms'!D2, ""\[([^\[\]]+)\]"")),""Alg""))"),"L2 , S'")</f>
        <v>L2 , S'</v>
      </c>
      <c r="E2" s="25" t="str">
        <f ca="1">IFERROR(__xludf.DUMMYFUNCTION("IF('UF Comms'!E2="""", """", IF(REGEXMATCH('UF Comms'!E2, ""\[""), TRIM(REGEXEXTRACT('UF Comms'!E2, ""\[([^\[\]]+)\]"")),""Alg""))"),"M' , U2")</f>
        <v>M' , U2</v>
      </c>
      <c r="F2" s="25" t="str">
        <f ca="1">IFERROR(__xludf.DUMMYFUNCTION("IF('UF Comms'!F2="""", """", IF(REGEXMATCH('UF Comms'!F2, ""\[""), TRIM(REGEXEXTRACT('UF Comms'!F2, ""\[([^\[\]]+)\]"")),""Alg""))"),"R' E R , U2")</f>
        <v>R' E R , U2</v>
      </c>
      <c r="G2" s="25" t="str">
        <f ca="1">IFERROR(__xludf.DUMMYFUNCTION("IF('UF Comms'!G2="""", """", IF(REGEXMATCH('UF Comms'!G2, ""\[""), TRIM(REGEXEXTRACT('UF Comms'!G2, ""\[([^\[\]]+)\]"")),""Alg""))"),"L' E' L , U2'")</f>
        <v>L' E' L , U2'</v>
      </c>
      <c r="H2" s="25" t="str">
        <f ca="1">IFERROR(__xludf.DUMMYFUNCTION("IF('UF Comms'!H2="""", """", IF(REGEXMATCH('UF Comms'!H2, ""\[""), TRIM(REGEXEXTRACT('UF Comms'!H2, ""\[([^\[\]]+)\]"")),""Alg""))"),"R E' R' , U2")</f>
        <v>R E' R' , U2</v>
      </c>
      <c r="I2" s="25" t="str">
        <f ca="1">IFERROR(__xludf.DUMMYFUNCTION("IF('UF Comms'!I2="""", """", IF(REGEXMATCH('UF Comms'!I2, ""\[""), TRIM(REGEXEXTRACT('UF Comms'!I2, ""\[([^\[\]]+)\]"")),""Alg""))"),"S , R2")</f>
        <v>S , R2</v>
      </c>
      <c r="J2" s="25" t="str">
        <f ca="1">IFERROR(__xludf.DUMMYFUNCTION("IF('UF Comms'!J2="""", """", IF(REGEXMATCH('UF Comms'!J2, ""\[""), TRIM(REGEXEXTRACT('UF Comms'!J2, ""\[([^\[\]]+)\]"")),""Alg""))"),"E , R U R'")</f>
        <v>E , R U R'</v>
      </c>
      <c r="K2" s="25" t="str">
        <f ca="1">IFERROR(__xludf.DUMMYFUNCTION("IF('UF Comms'!K2="""", """", IF(REGEXMATCH('UF Comms'!K2, ""\[""), TRIM(REGEXEXTRACT('UF Comms'!K2, ""\[([^\[\]]+)\]"")),""Alg""))"),"S' , L2'")</f>
        <v>S' , L2'</v>
      </c>
      <c r="L2" s="25" t="str">
        <f ca="1">IFERROR(__xludf.DUMMYFUNCTION("IF('UF Comms'!L2="""", """", IF(REGEXMATCH('UF Comms'!L2, ""\[""), TRIM(REGEXEXTRACT('UF Comms'!L2, ""\[([^\[\]]+)\]"")),""Alg""))"),"M , U2")</f>
        <v>M , U2</v>
      </c>
      <c r="M2" s="25" t="str">
        <f ca="1">IFERROR(__xludf.DUMMYFUNCTION("IF('UF Comms'!M2="""", """", IF(REGEXMATCH('UF Comms'!M2, ""\[""), TRIM(REGEXEXTRACT('UF Comms'!M2, ""\[([^\[\]]+)\]"")),""Alg""))"),"L' E L , U2'")</f>
        <v>L' E L , U2'</v>
      </c>
      <c r="N2" s="25" t="str">
        <f ca="1">IFERROR(__xludf.DUMMYFUNCTION("IF('UF Comms'!N2="""", """", IF(REGEXMATCH('UF Comms'!N2, ""\[""), TRIM(REGEXEXTRACT('UF Comms'!N2, ""\[([^\[\]]+)\]"")),""Alg""))"),"R E R' , U2")</f>
        <v>R E R' , U2</v>
      </c>
      <c r="O2" s="25" t="str">
        <f ca="1">IFERROR(__xludf.DUMMYFUNCTION("IF('UF Comms'!O2="""", """", IF(REGEXMATCH('UF Comms'!O2, ""\[""), TRIM(REGEXEXTRACT('UF Comms'!O2, ""\[([^\[\]]+)\]"")),""Alg""))"),"L E' L' , U2'")</f>
        <v>L E' L' , U2'</v>
      </c>
      <c r="P2" s="25" t="str">
        <f ca="1">IFERROR(__xludf.DUMMYFUNCTION("IF('UF Comms'!P2="""", """", IF(REGEXMATCH('UF Comms'!P2, ""\[""), TRIM(REGEXEXTRACT('UF Comms'!P2, ""\[([^\[\]]+)\]"")),""Alg""))"),"")</f>
        <v/>
      </c>
      <c r="Q2" s="25" t="str">
        <f ca="1">IFERROR(__xludf.DUMMYFUNCTION("IF('UF Comms'!Q2="""", """", IF(REGEXMATCH('UF Comms'!Q2, ""\[""), TRIM(REGEXEXTRACT('UF Comms'!Q2, ""\[([^\[\]]+)\]"")),""Alg""))"),"L2 , S'")</f>
        <v>L2 , S'</v>
      </c>
      <c r="R2" s="25" t="str">
        <f ca="1">IFERROR(__xludf.DUMMYFUNCTION("IF('UF Comms'!R2="""", """", IF(REGEXMATCH('UF Comms'!R2, ""\[""), TRIM(REGEXEXTRACT('UF Comms'!R2, ""\[([^\[\]]+)\]"")),""Alg""))"),"S , R2'")</f>
        <v>S , R2'</v>
      </c>
      <c r="S2" s="25" t="str">
        <f ca="1">IFERROR(__xludf.DUMMYFUNCTION("IF('UF Comms'!S2="""", """", IF(REGEXMATCH('UF Comms'!S2, ""\[""), TRIM(REGEXEXTRACT('UF Comms'!S2, ""\[([^\[\]]+)\]"")),""Alg""))"),"R2' , S")</f>
        <v>R2' , S</v>
      </c>
      <c r="T2" s="25" t="str">
        <f ca="1">IFERROR(__xludf.DUMMYFUNCTION("IF('UF Comms'!T2="""", """", IF(REGEXMATCH('UF Comms'!T2, ""\[""), TRIM(REGEXEXTRACT('UF Comms'!T2, ""\[([^\[\]]+)\]"")),""Alg""))"),"M' , U2")</f>
        <v>M' , U2</v>
      </c>
      <c r="U2" s="25" t="str">
        <f ca="1">IFERROR(__xludf.DUMMYFUNCTION("IF('UF Comms'!U2="""", """", IF(REGEXMATCH('UF Comms'!U2, ""\[""), TRIM(REGEXEXTRACT('UF Comms'!U2, ""\[([^\[\]]+)\]"")),""Alg""))"),"S , R2'")</f>
        <v>S , R2'</v>
      </c>
      <c r="V2" s="25" t="str">
        <f ca="1">IFERROR(__xludf.DUMMYFUNCTION("IF('UF Comms'!V2="""", """", IF(REGEXMATCH('UF Comms'!V2, ""\[""), TRIM(REGEXEXTRACT('UF Comms'!V2, ""\[([^\[\]]+)\]"")),""Alg""))"),"U2 , M")</f>
        <v>U2 , M</v>
      </c>
      <c r="W2" s="25" t="str">
        <f ca="1">IFERROR(__xludf.DUMMYFUNCTION("IF('UF Comms'!W2="""", """", IF(REGEXMATCH('UF Comms'!W2, ""\[""), TRIM(REGEXEXTRACT('UF Comms'!W2, ""\[([^\[\]]+)\]"")),""Alg""))"),"S' , L2")</f>
        <v>S' , L2</v>
      </c>
    </row>
    <row r="3" spans="1:23">
      <c r="A3" s="24" t="str">
        <f>'UF Comms'!A3</f>
        <v>B (UR)</v>
      </c>
      <c r="B3" s="25" t="str">
        <f ca="1">IFERROR(__xludf.DUMMYFUNCTION("IF('UF Comms'!B3="""", """", IF(REGEXMATCH('UF Comms'!B3, ""\[""), TRIM(REGEXEXTRACT('UF Comms'!B3, ""\[([^\[\]]+)\]"")),""Alg""))"),"S , R2'")</f>
        <v>S , R2'</v>
      </c>
      <c r="C3" s="25" t="str">
        <f ca="1">IFERROR(__xludf.DUMMYFUNCTION("IF('UF Comms'!C3="""", """", IF(REGEXMATCH('UF Comms'!C3, ""\[""), TRIM(REGEXEXTRACT('UF Comms'!C3, ""\[([^\[\]]+)\]"")),""Alg""))"),"")</f>
        <v/>
      </c>
      <c r="D3" s="25" t="str">
        <f ca="1">IFERROR(__xludf.DUMMYFUNCTION("IF('UF Comms'!D3="""", """", IF(REGEXMATCH('UF Comms'!D3, ""\[""), TRIM(REGEXEXTRACT('UF Comms'!D3, ""\[([^\[\]]+)\]"")),""Alg""))"),"M , U2")</f>
        <v>M , U2</v>
      </c>
      <c r="E3" s="25" t="str">
        <f ca="1">IFERROR(__xludf.DUMMYFUNCTION("IF('UF Comms'!E3="""", """", IF(REGEXMATCH('UF Comms'!E3, ""\[""), TRIM(REGEXEXTRACT('UF Comms'!E3, ""\[([^\[\]]+)\]"")),""Alg""))"),"L F' L' , S'")</f>
        <v>L F' L' , S'</v>
      </c>
      <c r="F3" s="25" t="str">
        <f ca="1">IFERROR(__xludf.DUMMYFUNCTION("IF('UF Comms'!F3="""", """", IF(REGEXMATCH('UF Comms'!F3, ""\[""), TRIM(REGEXEXTRACT('UF Comms'!F3, ""\[([^\[\]]+)\]"")),""Alg""))"),"R' E R , U'")</f>
        <v>R' E R , U'</v>
      </c>
      <c r="G3" s="25" t="str">
        <f ca="1">IFERROR(__xludf.DUMMYFUNCTION("IF('UF Comms'!G3="""", """", IF(REGEXMATCH('UF Comms'!G3, ""\[""), TRIM(REGEXEXTRACT('UF Comms'!G3, ""\[([^\[\]]+)\]"")),""Alg""))"),"L' E' L , U'")</f>
        <v>L' E' L , U'</v>
      </c>
      <c r="H3" s="25" t="str">
        <f ca="1">IFERROR(__xludf.DUMMYFUNCTION("IF('UF Comms'!H3="""", """", IF(REGEXMATCH('UF Comms'!H3, ""\[""), TRIM(REGEXEXTRACT('UF Comms'!H3, ""\[([^\[\]]+)\]"")),""Alg""))"),"R E' R' , U'")</f>
        <v>R E' R' , U'</v>
      </c>
      <c r="I3" s="25" t="str">
        <f ca="1">IFERROR(__xludf.DUMMYFUNCTION("IF('UF Comms'!I3="""", """", IF(REGEXMATCH('UF Comms'!I3, ""\[""), TRIM(REGEXEXTRACT('UF Comms'!I3, ""\[([^\[\]]+)\]"")),""Alg""))"),"R' E R , U'")</f>
        <v>R' E R , U'</v>
      </c>
      <c r="J3" s="25" t="str">
        <f ca="1">IFERROR(__xludf.DUMMYFUNCTION("IF('UF Comms'!J3="""", """", IF(REGEXMATCH('UF Comms'!J3, ""\[""), TRIM(REGEXEXTRACT('UF Comms'!J3, ""\[([^\[\]]+)\]"")),""Alg""))"),"U' R' U , M'")</f>
        <v>U' R' U , M'</v>
      </c>
      <c r="K3" s="25" t="str">
        <f ca="1">IFERROR(__xludf.DUMMYFUNCTION("IF('UF Comms'!K3="""", """", IF(REGEXMATCH('UF Comms'!K3, ""\[""), TRIM(REGEXEXTRACT('UF Comms'!K3, ""\[([^\[\]]+)\]"")),""Alg""))"),"R E2 R' , U'")</f>
        <v>R E2 R' , U'</v>
      </c>
      <c r="L3" s="25" t="str">
        <f ca="1">IFERROR(__xludf.DUMMYFUNCTION("IF('UF Comms'!L3="""", """", IF(REGEXMATCH('UF Comms'!L3, ""\[""), TRIM(REGEXEXTRACT('UF Comms'!L3, ""\[([^\[\]]+)\]"")),""Alg""))"),"")</f>
        <v/>
      </c>
      <c r="M3" s="25" t="str">
        <f ca="1">IFERROR(__xludf.DUMMYFUNCTION("IF('UF Comms'!M3="""", """", IF(REGEXMATCH('UF Comms'!M3, ""\[""), TRIM(REGEXEXTRACT('UF Comms'!M3, ""\[([^\[\]]+)\]"")),""Alg""))"),"L' E L , U'")</f>
        <v>L' E L , U'</v>
      </c>
      <c r="N3" s="25" t="str">
        <f ca="1">IFERROR(__xludf.DUMMYFUNCTION("IF('UF Comms'!N3="""", """", IF(REGEXMATCH('UF Comms'!N3, ""\[""), TRIM(REGEXEXTRACT('UF Comms'!N3, ""\[([^\[\]]+)\]"")),""Alg""))"),"R E R' , U'")</f>
        <v>R E R' , U'</v>
      </c>
      <c r="O3" s="25" t="str">
        <f ca="1">IFERROR(__xludf.DUMMYFUNCTION("IF('UF Comms'!O3="""", """", IF(REGEXMATCH('UF Comms'!O3, ""\[""), TRIM(REGEXEXTRACT('UF Comms'!O3, ""\[([^\[\]]+)\]"")),""Alg""))"),"L E' L' , U'")</f>
        <v>L E' L' , U'</v>
      </c>
      <c r="P3" s="25" t="str">
        <f ca="1">IFERROR(__xludf.DUMMYFUNCTION("IF('UF Comms'!P3="""", """", IF(REGEXMATCH('UF Comms'!P3, ""\[""), TRIM(REGEXEXTRACT('UF Comms'!P3, ""\[([^\[\]]+)\]"")),""Alg""))"),"U' R U , M")</f>
        <v>U' R U , M</v>
      </c>
      <c r="Q3" s="25" t="str">
        <f ca="1">IFERROR(__xludf.DUMMYFUNCTION("IF('UF Comms'!Q3="""", """", IF(REGEXMATCH('UF Comms'!Q3, ""\[""), TRIM(REGEXEXTRACT('UF Comms'!Q3, ""\[([^\[\]]+)\]"")),""Alg""))"),"R' E2 R , U'")</f>
        <v>R' E2 R , U'</v>
      </c>
      <c r="R3" s="25" t="str">
        <f ca="1">IFERROR(__xludf.DUMMYFUNCTION("IF('UF Comms'!R3="""", """", IF(REGEXMATCH('UF Comms'!R3, ""\[""), TRIM(REGEXEXTRACT('UF Comms'!R3, ""\[([^\[\]]+)\]"")),""Alg""))"),"Alg")</f>
        <v>Alg</v>
      </c>
      <c r="S3" s="25" t="str">
        <f ca="1">IFERROR(__xludf.DUMMYFUNCTION("IF('UF Comms'!S3="""", """", IF(REGEXMATCH('UF Comms'!S3, ""\[""), TRIM(REGEXEXTRACT('UF Comms'!S3, ""\[([^\[\]]+)\]"")),""Alg""))"),"R E' R' , U'")</f>
        <v>R E' R' , U'</v>
      </c>
      <c r="T3" s="25" t="str">
        <f ca="1">IFERROR(__xludf.DUMMYFUNCTION("IF('UF Comms'!T3="""", """", IF(REGEXMATCH('UF Comms'!T3, ""\[""), TRIM(REGEXEXTRACT('UF Comms'!T3, ""\[([^\[\]]+)\]"")),""Alg""))"),"L' S' L , F2'")</f>
        <v>L' S' L , F2'</v>
      </c>
      <c r="U3" s="25" t="str">
        <f ca="1">IFERROR(__xludf.DUMMYFUNCTION("IF('UF Comms'!U3="""", """", IF(REGEXMATCH('UF Comms'!U3, ""\[""), TRIM(REGEXEXTRACT('UF Comms'!U3, ""\[([^\[\]]+)\]"")),""Alg""))"),"S , R2")</f>
        <v>S , R2</v>
      </c>
      <c r="V3" s="25" t="str">
        <f ca="1">IFERROR(__xludf.DUMMYFUNCTION("IF('UF Comms'!V3="""", """", IF(REGEXMATCH('UF Comms'!V3, ""\[""), TRIM(REGEXEXTRACT('UF Comms'!V3, ""\[([^\[\]]+)\]"")),""Alg""))"),"U' R' U , M2'")</f>
        <v>U' R' U , M2'</v>
      </c>
      <c r="W3" s="25" t="str">
        <f ca="1">IFERROR(__xludf.DUMMYFUNCTION("IF('UF Comms'!W3="""", """", IF(REGEXMATCH('UF Comms'!W3, ""\[""), TRIM(REGEXEXTRACT('UF Comms'!W3, ""\[([^\[\]]+)\]"")),""Alg""))"),"Alg")</f>
        <v>Alg</v>
      </c>
    </row>
    <row r="4" spans="1:23">
      <c r="A4" s="24" t="str">
        <f>'UF Comms'!A4</f>
        <v>D (UL)</v>
      </c>
      <c r="B4" s="25" t="str">
        <f ca="1">IFERROR(__xludf.DUMMYFUNCTION("IF('UF Comms'!B4="""", """", IF(REGEXMATCH('UF Comms'!B4, ""\[""), TRIM(REGEXEXTRACT('UF Comms'!B4, ""\[([^\[\]]+)\]"")),""Alg""))"),"S' , L2")</f>
        <v>S' , L2</v>
      </c>
      <c r="C4" s="25" t="str">
        <f ca="1">IFERROR(__xludf.DUMMYFUNCTION("IF('UF Comms'!C4="""", """", IF(REGEXMATCH('UF Comms'!C4, ""\[""), TRIM(REGEXEXTRACT('UF Comms'!C4, ""\[([^\[\]]+)\]"")),""Alg""))"),"M , U2'")</f>
        <v>M , U2'</v>
      </c>
      <c r="D4" s="25" t="str">
        <f ca="1">IFERROR(__xludf.DUMMYFUNCTION("IF('UF Comms'!D4="""", """", IF(REGEXMATCH('UF Comms'!D4, ""\[""), TRIM(REGEXEXTRACT('UF Comms'!D4, ""\[([^\[\]]+)\]"")),""Alg""))"),"")</f>
        <v/>
      </c>
      <c r="E4" s="25" t="str">
        <f ca="1">IFERROR(__xludf.DUMMYFUNCTION("IF('UF Comms'!E4="""", """", IF(REGEXMATCH('UF Comms'!E4, ""\[""), TRIM(REGEXEXTRACT('UF Comms'!E4, ""\[([^\[\]]+)\]"")),""Alg""))"),"")</f>
        <v/>
      </c>
      <c r="F4" s="25" t="str">
        <f ca="1">IFERROR(__xludf.DUMMYFUNCTION("IF('UF Comms'!F4="""", """", IF(REGEXMATCH('UF Comms'!F4, ""\[""), TRIM(REGEXEXTRACT('UF Comms'!F4, ""\[([^\[\]]+)\]"")),""Alg""))"),"R' E R , U")</f>
        <v>R' E R , U</v>
      </c>
      <c r="G4" s="25" t="str">
        <f ca="1">IFERROR(__xludf.DUMMYFUNCTION("IF('UF Comms'!G4="""", """", IF(REGEXMATCH('UF Comms'!G4, ""\[""), TRIM(REGEXEXTRACT('UF Comms'!G4, ""\[([^\[\]]+)\]"")),""Alg""))"),"L' E' L , U")</f>
        <v>L' E' L , U</v>
      </c>
      <c r="H4" s="25" t="str">
        <f ca="1">IFERROR(__xludf.DUMMYFUNCTION("IF('UF Comms'!H4="""", """", IF(REGEXMATCH('UF Comms'!H4, ""\[""), TRIM(REGEXEXTRACT('UF Comms'!H4, ""\[([^\[\]]+)\]"")),""Alg""))"),"R E' R' , U")</f>
        <v>R E' R' , U</v>
      </c>
      <c r="I4" s="25" t="str">
        <f ca="1">IFERROR(__xludf.DUMMYFUNCTION("IF('UF Comms'!I4="""", """", IF(REGEXMATCH('UF Comms'!I4, ""\[""), TRIM(REGEXEXTRACT('UF Comms'!I4, ""\[([^\[\]]+)\]"")),""Alg""))"),"L' E2' L , U")</f>
        <v>L' E2' L , U</v>
      </c>
      <c r="J4" s="25" t="str">
        <f ca="1">IFERROR(__xludf.DUMMYFUNCTION("IF('UF Comms'!J4="""", """", IF(REGEXMATCH('UF Comms'!J4, ""\[""), TRIM(REGEXEXTRACT('UF Comms'!J4, ""\[([^\[\]]+)\]"")),""Alg""))"),"U L U' , M'")</f>
        <v>U L U' , M'</v>
      </c>
      <c r="K4" s="25" t="str">
        <f ca="1">IFERROR(__xludf.DUMMYFUNCTION("IF('UF Comms'!K4="""", """", IF(REGEXMATCH('UF Comms'!K4, ""\[""), TRIM(REGEXEXTRACT('UF Comms'!K4, ""\[([^\[\]]+)\]"")),""Alg""))"),"R E2 R' , U")</f>
        <v>R E2 R' , U</v>
      </c>
      <c r="L4" s="25" t="str">
        <f ca="1">IFERROR(__xludf.DUMMYFUNCTION("IF('UF Comms'!L4="""", """", IF(REGEXMATCH('UF Comms'!L4, ""\[""), TRIM(REGEXEXTRACT('UF Comms'!L4, ""\[([^\[\]]+)\]"")),""Alg""))"),"R' F R , S")</f>
        <v>R' F R , S</v>
      </c>
      <c r="M4" s="25" t="str">
        <f ca="1">IFERROR(__xludf.DUMMYFUNCTION("IF('UF Comms'!M4="""", """", IF(REGEXMATCH('UF Comms'!M4, ""\[""), TRIM(REGEXEXTRACT('UF Comms'!M4, ""\[([^\[\]]+)\]"")),""Alg""))"),"L' E L , U")</f>
        <v>L' E L , U</v>
      </c>
      <c r="N4" s="25" t="str">
        <f ca="1">IFERROR(__xludf.DUMMYFUNCTION("IF('UF Comms'!N4="""", """", IF(REGEXMATCH('UF Comms'!N4, ""\[""), TRIM(REGEXEXTRACT('UF Comms'!N4, ""\[([^\[\]]+)\]"")),""Alg""))"),"R E R' , U")</f>
        <v>R E R' , U</v>
      </c>
      <c r="O4" s="25" t="str">
        <f ca="1">IFERROR(__xludf.DUMMYFUNCTION("IF('UF Comms'!O4="""", """", IF(REGEXMATCH('UF Comms'!O4, ""\[""), TRIM(REGEXEXTRACT('UF Comms'!O4, ""\[([^\[\]]+)\]"")),""Alg""))"),"L E' L' , U")</f>
        <v>L E' L' , U</v>
      </c>
      <c r="P4" s="25" t="str">
        <f ca="1">IFERROR(__xludf.DUMMYFUNCTION("IF('UF Comms'!P4="""", """", IF(REGEXMATCH('UF Comms'!P4, ""\[""), TRIM(REGEXEXTRACT('UF Comms'!P4, ""\[([^\[\]]+)\]"")),""Alg""))"),"U L' U' , M")</f>
        <v>U L' U' , M</v>
      </c>
      <c r="Q4" s="25" t="str">
        <f ca="1">IFERROR(__xludf.DUMMYFUNCTION("IF('UF Comms'!Q4="""", """", IF(REGEXMATCH('UF Comms'!Q4, ""\[""), TRIM(REGEXEXTRACT('UF Comms'!Q4, ""\[([^\[\]]+)\]"")),""Alg""))"),"R' E2 R , U")</f>
        <v>R' E2 R , U</v>
      </c>
      <c r="R4" s="25" t="str">
        <f ca="1">IFERROR(__xludf.DUMMYFUNCTION("IF('UF Comms'!R4="""", """", IF(REGEXMATCH('UF Comms'!R4, ""\[""), TRIM(REGEXEXTRACT('UF Comms'!R4, ""\[([^\[\]]+)\]"")),""Alg""))"),"Alg")</f>
        <v>Alg</v>
      </c>
      <c r="S4" s="25" t="str">
        <f ca="1">IFERROR(__xludf.DUMMYFUNCTION("IF('UF Comms'!S4="""", """", IF(REGEXMATCH('UF Comms'!S4, ""\[""), TRIM(REGEXEXTRACT('UF Comms'!S4, ""\[([^\[\]]+)\]"")),""Alg""))"),"L E2' L' , U")</f>
        <v>L E2' L' , U</v>
      </c>
      <c r="T4" s="25" t="str">
        <f ca="1">IFERROR(__xludf.DUMMYFUNCTION("IF('UF Comms'!T4="""", """", IF(REGEXMATCH('UF Comms'!T4, ""\[""), TRIM(REGEXEXTRACT('UF Comms'!T4, ""\[([^\[\]]+)\]"")),""Alg""))"),"R S R' , F2")</f>
        <v>R S R' , F2</v>
      </c>
      <c r="U4" s="25" t="str">
        <f ca="1">IFERROR(__xludf.DUMMYFUNCTION("IF('UF Comms'!U4="""", """", IF(REGEXMATCH('UF Comms'!U4, ""\[""), TRIM(REGEXEXTRACT('UF Comms'!U4, ""\[([^\[\]]+)\]"")),""Alg""))"),"Alg")</f>
        <v>Alg</v>
      </c>
      <c r="V4" s="25" t="str">
        <f ca="1">IFERROR(__xludf.DUMMYFUNCTION("IF('UF Comms'!V4="""", """", IF(REGEXMATCH('UF Comms'!V4, ""\[""), TRIM(REGEXEXTRACT('UF Comms'!V4, ""\[([^\[\]]+)\]"")),""Alg""))"),"U L U' , M2'")</f>
        <v>U L U' , M2'</v>
      </c>
      <c r="W4" s="25" t="str">
        <f ca="1">IFERROR(__xludf.DUMMYFUNCTION("IF('UF Comms'!W4="""", """", IF(REGEXMATCH('UF Comms'!W4, ""\[""), TRIM(REGEXEXTRACT('UF Comms'!W4, ""\[([^\[\]]+)\]"")),""Alg""))"),"S' , L2")</f>
        <v>S' , L2</v>
      </c>
    </row>
    <row r="5" spans="1:23">
      <c r="A5" s="24" t="str">
        <f>'UF Comms'!A5</f>
        <v>E (LU)</v>
      </c>
      <c r="B5" s="25" t="str">
        <f ca="1">IFERROR(__xludf.DUMMYFUNCTION("IF('UF Comms'!B5="""", """", IF(REGEXMATCH('UF Comms'!B5, ""\[""), TRIM(REGEXEXTRACT('UF Comms'!B5, ""\[([^\[\]]+)\]"")),""Alg""))"),"M' , U2")</f>
        <v>M' , U2</v>
      </c>
      <c r="C5" s="25" t="str">
        <f ca="1">IFERROR(__xludf.DUMMYFUNCTION("IF('UF Comms'!C5="""", """", IF(REGEXMATCH('UF Comms'!C5, ""\[""), TRIM(REGEXEXTRACT('UF Comms'!C5, ""\[([^\[\]]+)\]"")),""Alg""))"),"S' , L F' L'")</f>
        <v>S' , L F' L'</v>
      </c>
      <c r="D5" s="25" t="str">
        <f ca="1">IFERROR(__xludf.DUMMYFUNCTION("IF('UF Comms'!D5="""", """", IF(REGEXMATCH('UF Comms'!D5, ""\[""), TRIM(REGEXEXTRACT('UF Comms'!D5, ""\[([^\[\]]+)\]"")),""Alg""))"),"")</f>
        <v/>
      </c>
      <c r="E5" s="25" t="str">
        <f ca="1">IFERROR(__xludf.DUMMYFUNCTION("IF('UF Comms'!E5="""", """", IF(REGEXMATCH('UF Comms'!E5, ""\[""), TRIM(REGEXEXTRACT('UF Comms'!E5, ""\[([^\[\]]+)\]"")),""Alg""))"),"")</f>
        <v/>
      </c>
      <c r="F5" s="25" t="str">
        <f ca="1">IFERROR(__xludf.DUMMYFUNCTION("IF('UF Comms'!F5="""", """", IF(REGEXMATCH('UF Comms'!F5, ""\[""), TRIM(REGEXEXTRACT('UF Comms'!F5, ""\[([^\[\]]+)\]"")),""Alg""))"),"R' E R , U'")</f>
        <v>R' E R , U'</v>
      </c>
      <c r="G5" s="25" t="str">
        <f ca="1">IFERROR(__xludf.DUMMYFUNCTION("IF('UF Comms'!G5="""", """", IF(REGEXMATCH('UF Comms'!G5, ""\[""), TRIM(REGEXEXTRACT('UF Comms'!G5, ""\[([^\[\]]+)\]"")),""Alg""))"),"S' , L2'")</f>
        <v>S' , L2'</v>
      </c>
      <c r="H5" s="25" t="str">
        <f ca="1">IFERROR(__xludf.DUMMYFUNCTION("IF('UF Comms'!H5="""", """", IF(REGEXMATCH('UF Comms'!H5, ""\[""), TRIM(REGEXEXTRACT('UF Comms'!H5, ""\[([^\[\]]+)\]"")),""Alg""))"),"R E' R' , U'")</f>
        <v>R E' R' , U'</v>
      </c>
      <c r="I5" s="25" t="str">
        <f ca="1">IFERROR(__xludf.DUMMYFUNCTION("IF('UF Comms'!I5="""", """", IF(REGEXMATCH('UF Comms'!I5, ""\[""), TRIM(REGEXEXTRACT('UF Comms'!I5, ""\[([^\[\]]+)\]"")),""Alg""))"),"R S' R' , U'")</f>
        <v>R S' R' , U'</v>
      </c>
      <c r="J5" s="25" t="str">
        <f ca="1">IFERROR(__xludf.DUMMYFUNCTION("IF('UF Comms'!J5="""", """", IF(REGEXMATCH('UF Comms'!J5, ""\[""), TRIM(REGEXEXTRACT('UF Comms'!J5, ""\[([^\[\]]+)\]"")),""Alg""))"),"U' L U , M'")</f>
        <v>U' L U , M'</v>
      </c>
      <c r="K5" s="25" t="str">
        <f ca="1">IFERROR(__xludf.DUMMYFUNCTION("IF('UF Comms'!K5="""", """", IF(REGEXMATCH('UF Comms'!K5, ""\[""), TRIM(REGEXEXTRACT('UF Comms'!K5, ""\[([^\[\]]+)\]"")),""Alg""))"),"L S L' , U'")</f>
        <v>L S L' , U'</v>
      </c>
      <c r="L5" s="25" t="str">
        <f ca="1">IFERROR(__xludf.DUMMYFUNCTION("IF('UF Comms'!L5="""", """", IF(REGEXMATCH('UF Comms'!L5, ""\[""), TRIM(REGEXEXTRACT('UF Comms'!L5, ""\[([^\[\]]+)\]"")),""Alg""))"),"M' , U2")</f>
        <v>M' , U2</v>
      </c>
      <c r="M5" s="25" t="str">
        <f ca="1">IFERROR(__xludf.DUMMYFUNCTION("IF('UF Comms'!M5="""", """", IF(REGEXMATCH('UF Comms'!M5, ""\[""), TRIM(REGEXEXTRACT('UF Comms'!M5, ""\[([^\[\]]+)\]"")),""Alg""))"),"E , L2")</f>
        <v>E , L2</v>
      </c>
      <c r="N5" s="25" t="str">
        <f ca="1">IFERROR(__xludf.DUMMYFUNCTION("IF('UF Comms'!N5="""", """", IF(REGEXMATCH('UF Comms'!N5, ""\[""), TRIM(REGEXEXTRACT('UF Comms'!N5, ""\[([^\[\]]+)\]"")),""Alg""))"),"S , R2")</f>
        <v>S , R2</v>
      </c>
      <c r="O5" s="25" t="str">
        <f ca="1">IFERROR(__xludf.DUMMYFUNCTION("IF('UF Comms'!O5="""", """", IF(REGEXMATCH('UF Comms'!O5, ""\[""), TRIM(REGEXEXTRACT('UF Comms'!O5, ""\[([^\[\]]+)\]"")),""Alg""))"),"M' , U2")</f>
        <v>M' , U2</v>
      </c>
      <c r="P5" s="25" t="str">
        <f ca="1">IFERROR(__xludf.DUMMYFUNCTION("IF('UF Comms'!P5="""", """", IF(REGEXMATCH('UF Comms'!P5, ""\[""), TRIM(REGEXEXTRACT('UF Comms'!P5, ""\[([^\[\]]+)\]"")),""Alg""))"),"U' L U , M")</f>
        <v>U' L U , M</v>
      </c>
      <c r="Q5" s="25" t="str">
        <f ca="1">IFERROR(__xludf.DUMMYFUNCTION("IF('UF Comms'!Q5="""", """", IF(REGEXMATCH('UF Comms'!Q5, ""\[""), TRIM(REGEXEXTRACT('UF Comms'!Q5, ""\[([^\[\]]+)\]"")),""Alg""))"),"E' , R2'")</f>
        <v>E' , R2'</v>
      </c>
      <c r="R5" s="25" t="str">
        <f ca="1">IFERROR(__xludf.DUMMYFUNCTION("IF('UF Comms'!R5="""", """", IF(REGEXMATCH('UF Comms'!R5, ""\[""), TRIM(REGEXEXTRACT('UF Comms'!R5, ""\[([^\[\]]+)\]"")),""Alg""))"),"Alg")</f>
        <v>Alg</v>
      </c>
      <c r="S5" s="25" t="str">
        <f ca="1">IFERROR(__xludf.DUMMYFUNCTION("IF('UF Comms'!S5="""", """", IF(REGEXMATCH('UF Comms'!S5, ""\[""), TRIM(REGEXEXTRACT('UF Comms'!S5, ""\[([^\[\]]+)\]"")),""Alg""))"),"E , L U' L'")</f>
        <v>E , L U' L'</v>
      </c>
      <c r="T5" s="25" t="str">
        <f ca="1">IFERROR(__xludf.DUMMYFUNCTION("IF('UF Comms'!T5="""", """", IF(REGEXMATCH('UF Comms'!T5, ""\[""), TRIM(REGEXEXTRACT('UF Comms'!T5, ""\[([^\[\]]+)\]"")),""Alg""))"),"E' , L2")</f>
        <v>E' , L2</v>
      </c>
      <c r="U5" s="25" t="str">
        <f ca="1">IFERROR(__xludf.DUMMYFUNCTION("IF('UF Comms'!U5="""", """", IF(REGEXMATCH('UF Comms'!U5, ""\[""), TRIM(REGEXEXTRACT('UF Comms'!U5, ""\[([^\[\]]+)\]"")),""Alg""))"),"S , L' F' L")</f>
        <v>S , L' F' L</v>
      </c>
      <c r="V5" s="25" t="str">
        <f ca="1">IFERROR(__xludf.DUMMYFUNCTION("IF('UF Comms'!V5="""", """", IF(REGEXMATCH('UF Comms'!V5, ""\[""), TRIM(REGEXEXTRACT('UF Comms'!V5, ""\[([^\[\]]+)\]"")),""Alg""))"),"U' L U , M2'")</f>
        <v>U' L U , M2'</v>
      </c>
      <c r="W5" s="25" t="str">
        <f ca="1">IFERROR(__xludf.DUMMYFUNCTION("IF('UF Comms'!W5="""", """", IF(REGEXMATCH('UF Comms'!W5, ""\[""), TRIM(REGEXEXTRACT('UF Comms'!W5, ""\[([^\[\]]+)\]"")),""Alg""))"),"S , L F' L'")</f>
        <v>S , L F' L'</v>
      </c>
    </row>
    <row r="6" spans="1:23">
      <c r="A6" s="24" t="str">
        <f>'UF Comms'!A6</f>
        <v>F (LF)</v>
      </c>
      <c r="B6" s="25" t="str">
        <f ca="1">IFERROR(__xludf.DUMMYFUNCTION("IF('UF Comms'!B6="""", """", IF(REGEXMATCH('UF Comms'!B6, ""\[""), TRIM(REGEXEXTRACT('UF Comms'!B6, ""\[([^\[\]]+)\]"")),""Alg""))"),"R' E R , U2")</f>
        <v>R' E R , U2</v>
      </c>
      <c r="C6" s="25" t="str">
        <f ca="1">IFERROR(__xludf.DUMMYFUNCTION("IF('UF Comms'!C6="""", """", IF(REGEXMATCH('UF Comms'!C6, ""\[""), TRIM(REGEXEXTRACT('UF Comms'!C6, ""\[([^\[\]]+)\]"")),""Alg""))"),"U' , R' E R")</f>
        <v>U' , R' E R</v>
      </c>
      <c r="D6" s="25" t="str">
        <f ca="1">IFERROR(__xludf.DUMMYFUNCTION("IF('UF Comms'!D6="""", """", IF(REGEXMATCH('UF Comms'!D6, ""\[""), TRIM(REGEXEXTRACT('UF Comms'!D6, ""\[([^\[\]]+)\]"")),""Alg""))"),"R' E R , U'")</f>
        <v>R' E R , U'</v>
      </c>
      <c r="E6" s="25" t="str">
        <f ca="1">IFERROR(__xludf.DUMMYFUNCTION("IF('UF Comms'!E6="""", """", IF(REGEXMATCH('UF Comms'!E6, ""\[""), TRIM(REGEXEXTRACT('UF Comms'!E6, ""\[([^\[\]]+)\]"")),""Alg""))"),"U' , R' E R")</f>
        <v>U' , R' E R</v>
      </c>
      <c r="F6" s="25" t="str">
        <f ca="1">IFERROR(__xludf.DUMMYFUNCTION("IF('UF Comms'!F6="""", """", IF(REGEXMATCH('UF Comms'!F6, ""\[""), TRIM(REGEXEXTRACT('UF Comms'!F6, ""\[([^\[\]]+)\]"")),""Alg""))"),"")</f>
        <v/>
      </c>
      <c r="G6" s="25" t="str">
        <f ca="1">IFERROR(__xludf.DUMMYFUNCTION("IF('UF Comms'!G6="""", """", IF(REGEXMATCH('UF Comms'!G6, ""\[""), TRIM(REGEXEXTRACT('UF Comms'!G6, ""\[([^\[\]]+)\]"")),""Alg""))"),"U S' U' , L")</f>
        <v>U S' U' , L</v>
      </c>
      <c r="H6" s="25" t="str">
        <f ca="1">IFERROR(__xludf.DUMMYFUNCTION("IF('UF Comms'!H6="""", """", IF(REGEXMATCH('UF Comms'!H6, ""\[""), TRIM(REGEXEXTRACT('UF Comms'!H6, ""\[([^\[\]]+)\]"")),""Alg""))"),"S' , L2'")</f>
        <v>S' , L2'</v>
      </c>
      <c r="I6" s="25" t="str">
        <f ca="1">IFERROR(__xludf.DUMMYFUNCTION("IF('UF Comms'!I6="""", """", IF(REGEXMATCH('UF Comms'!I6, ""\[""), TRIM(REGEXEXTRACT('UF Comms'!I6, ""\[([^\[\]]+)\]"")),""Alg""))"),"R U' R' , E")</f>
        <v>R U' R' , E</v>
      </c>
      <c r="J6" s="25" t="str">
        <f ca="1">IFERROR(__xludf.DUMMYFUNCTION("IF('UF Comms'!J6="""", """", IF(REGEXMATCH('UF Comms'!J6, ""\[""), TRIM(REGEXEXTRACT('UF Comms'!J6, ""\[([^\[\]]+)\]"")),""Alg""))"),"U' L' U , M'")</f>
        <v>U' L' U , M'</v>
      </c>
      <c r="K6" s="25" t="str">
        <f ca="1">IFERROR(__xludf.DUMMYFUNCTION("IF('UF Comms'!K6="""", """", IF(REGEXMATCH('UF Comms'!K6, ""\[""), TRIM(REGEXEXTRACT('UF Comms'!K6, ""\[([^\[\]]+)\]"")),""Alg""))"),"")</f>
        <v/>
      </c>
      <c r="L6" s="25" t="str">
        <f ca="1">IFERROR(__xludf.DUMMYFUNCTION("IF('UF Comms'!L6="""", """", IF(REGEXMATCH('UF Comms'!L6, ""\[""), TRIM(REGEXEXTRACT('UF Comms'!L6, ""\[([^\[\]]+)\]"")),""Alg""))"),"M' , U2'")</f>
        <v>M' , U2'</v>
      </c>
      <c r="M6" s="25" t="str">
        <f ca="1">IFERROR(__xludf.DUMMYFUNCTION("IF('UF Comms'!M6="""", """", IF(REGEXMATCH('UF Comms'!M6, ""\[""), TRIM(REGEXEXTRACT('UF Comms'!M6, ""\[([^\[\]]+)\]"")),""Alg""))"),"E , R2'")</f>
        <v>E , R2'</v>
      </c>
      <c r="N6" s="25" t="str">
        <f ca="1">IFERROR(__xludf.DUMMYFUNCTION("IF('UF Comms'!N6="""", """", IF(REGEXMATCH('UF Comms'!N6, ""\[""), TRIM(REGEXEXTRACT('UF Comms'!N6, ""\[([^\[\]]+)\]"")),""Alg""))"),"E , R2'")</f>
        <v>E , R2'</v>
      </c>
      <c r="O6" s="25" t="str">
        <f ca="1">IFERROR(__xludf.DUMMYFUNCTION("IF('UF Comms'!O6="""", """", IF(REGEXMATCH('UF Comms'!O6, ""\[""), TRIM(REGEXEXTRACT('UF Comms'!O6, ""\[([^\[\]]+)\]"")),""Alg""))"),"S' , L2'")</f>
        <v>S' , L2'</v>
      </c>
      <c r="P6" s="25" t="str">
        <f ca="1">IFERROR(__xludf.DUMMYFUNCTION("IF('UF Comms'!P6="""", """", IF(REGEXMATCH('UF Comms'!P6, ""\[""), TRIM(REGEXEXTRACT('UF Comms'!P6, ""\[([^\[\]]+)\]"")),""Alg""))"),"M' , U' L' U")</f>
        <v>M' , U' L' U</v>
      </c>
      <c r="Q6" s="25" t="str">
        <f ca="1">IFERROR(__xludf.DUMMYFUNCTION("IF('UF Comms'!Q6="""", """", IF(REGEXMATCH('UF Comms'!Q6, ""\[""), TRIM(REGEXEXTRACT('UF Comms'!Q6, ""\[([^\[\]]+)\]"")),""Alg""))"),"L U L' , E'")</f>
        <v>L U L' , E'</v>
      </c>
      <c r="R6" s="25" t="str">
        <f ca="1">IFERROR(__xludf.DUMMYFUNCTION("IF('UF Comms'!R6="""", """", IF(REGEXMATCH('UF Comms'!R6, ""\[""), TRIM(REGEXEXTRACT('UF Comms'!R6, ""\[([^\[\]]+)\]"")),""Alg""))"),"E , R U R'")</f>
        <v>E , R U R'</v>
      </c>
      <c r="S6" s="25" t="str">
        <f ca="1">IFERROR(__xludf.DUMMYFUNCTION("IF('UF Comms'!S6="""", """", IF(REGEXMATCH('UF Comms'!S6, ""\[""), TRIM(REGEXEXTRACT('UF Comms'!S6, ""\[([^\[\]]+)\]"")),""Alg""))"),"R U' R' , E")</f>
        <v>R U' R' , E</v>
      </c>
      <c r="T6" s="25" t="str">
        <f ca="1">IFERROR(__xludf.DUMMYFUNCTION("IF('UF Comms'!T6="""", """", IF(REGEXMATCH('UF Comms'!T6, ""\[""), TRIM(REGEXEXTRACT('UF Comms'!T6, ""\[([^\[\]]+)\]"")),""Alg""))"),"R S R' , F'")</f>
        <v>R S R' , F'</v>
      </c>
      <c r="U6" s="25" t="str">
        <f ca="1">IFERROR(__xludf.DUMMYFUNCTION("IF('UF Comms'!U6="""", """", IF(REGEXMATCH('UF Comms'!U6, ""\[""), TRIM(REGEXEXTRACT('UF Comms'!U6, ""\[([^\[\]]+)\]"")),""Alg""))"),"E' , R2")</f>
        <v>E' , R2</v>
      </c>
      <c r="V6" s="25" t="str">
        <f ca="1">IFERROR(__xludf.DUMMYFUNCTION("IF('UF Comms'!V6="""", """", IF(REGEXMATCH('UF Comms'!V6, ""\[""), TRIM(REGEXEXTRACT('UF Comms'!V6, ""\[([^\[\]]+)\]"")),""Alg""))"),"U' L' U , M2'")</f>
        <v>U' L' U , M2'</v>
      </c>
      <c r="W6" s="25" t="str">
        <f ca="1">IFERROR(__xludf.DUMMYFUNCTION("IF('UF Comms'!W6="""", """", IF(REGEXMATCH('UF Comms'!W6, ""\[""), TRIM(REGEXEXTRACT('UF Comms'!W6, ""\[([^\[\]]+)\]"")),""Alg""))"),"E' , L2")</f>
        <v>E' , L2</v>
      </c>
    </row>
    <row r="7" spans="1:23">
      <c r="A7" s="24" t="str">
        <f>'UF Comms'!A7</f>
        <v>G (LD)</v>
      </c>
      <c r="B7" s="25" t="str">
        <f ca="1">IFERROR(__xludf.DUMMYFUNCTION("IF('UF Comms'!B7="""", """", IF(REGEXMATCH('UF Comms'!B7, ""\[""), TRIM(REGEXEXTRACT('UF Comms'!B7, ""\[([^\[\]]+)\]"")),""Alg""))"),"L' E' L , U2'")</f>
        <v>L' E' L , U2'</v>
      </c>
      <c r="C7" s="25" t="str">
        <f ca="1">IFERROR(__xludf.DUMMYFUNCTION("IF('UF Comms'!C7="""", """", IF(REGEXMATCH('UF Comms'!C7, ""\[""), TRIM(REGEXEXTRACT('UF Comms'!C7, ""\[([^\[\]]+)\]"")),""Alg""))"),"L' E' L , U")</f>
        <v>L' E' L , U</v>
      </c>
      <c r="D7" s="25" t="str">
        <f ca="1">IFERROR(__xludf.DUMMYFUNCTION("IF('UF Comms'!D7="""", """", IF(REGEXMATCH('UF Comms'!D7, ""\[""), TRIM(REGEXEXTRACT('UF Comms'!D7, ""\[([^\[\]]+)\]"")),""Alg""))"),"U , L' E' L")</f>
        <v>U , L' E' L</v>
      </c>
      <c r="E7" s="25" t="str">
        <f ca="1">IFERROR(__xludf.DUMMYFUNCTION("IF('UF Comms'!E7="""", """", IF(REGEXMATCH('UF Comms'!E7, ""\[""), TRIM(REGEXEXTRACT('UF Comms'!E7, ""\[([^\[\]]+)\]"")),""Alg""))"),"S' , L2")</f>
        <v>S' , L2</v>
      </c>
      <c r="F7" s="25" t="str">
        <f ca="1">IFERROR(__xludf.DUMMYFUNCTION("IF('UF Comms'!F7="""", """", IF(REGEXMATCH('UF Comms'!F7, ""\[""), TRIM(REGEXEXTRACT('UF Comms'!F7, ""\[([^\[\]]+)\]"")),""Alg""))"),"L , U S' U'")</f>
        <v>L , U S' U'</v>
      </c>
      <c r="G7" s="25" t="str">
        <f ca="1">IFERROR(__xludf.DUMMYFUNCTION("IF('UF Comms'!G7="""", """", IF(REGEXMATCH('UF Comms'!G7, ""\[""), TRIM(REGEXEXTRACT('UF Comms'!G7, ""\[([^\[\]]+)\]"")),""Alg""))"),"")</f>
        <v/>
      </c>
      <c r="H7" s="25" t="str">
        <f ca="1">IFERROR(__xludf.DUMMYFUNCTION("IF('UF Comms'!H7="""", """", IF(REGEXMATCH('UF Comms'!H7, ""\[""), TRIM(REGEXEXTRACT('UF Comms'!H7, ""\[([^\[\]]+)\]"")),""Alg""))"),"L' , U S' U'")</f>
        <v>L' , U S' U'</v>
      </c>
      <c r="I7" s="25" t="str">
        <f ca="1">IFERROR(__xludf.DUMMYFUNCTION("IF('UF Comms'!I7="""", """", IF(REGEXMATCH('UF Comms'!I7, ""\[""), TRIM(REGEXEXTRACT('UF Comms'!I7, ""\[([^\[\]]+)\]"")),""Alg""))"),"L U L' , E")</f>
        <v>L U L' , E</v>
      </c>
      <c r="J7" s="25" t="str">
        <f ca="1">IFERROR(__xludf.DUMMYFUNCTION("IF('UF Comms'!J7="""", """", IF(REGEXMATCH('UF Comms'!J7, ""\[""), TRIM(REGEXEXTRACT('UF Comms'!J7, ""\[([^\[\]]+)\]"")),""Alg""))"),"S , L F L'")</f>
        <v>S , L F L'</v>
      </c>
      <c r="K7" s="25" t="str">
        <f ca="1">IFERROR(__xludf.DUMMYFUNCTION("IF('UF Comms'!K7="""", """", IF(REGEXMATCH('UF Comms'!K7, ""\[""), TRIM(REGEXEXTRACT('UF Comms'!K7, ""\[([^\[\]]+)\]"")),""Alg""))"),"S , L2'")</f>
        <v>S , L2'</v>
      </c>
      <c r="L7" s="25" t="str">
        <f ca="1">IFERROR(__xludf.DUMMYFUNCTION("IF('UF Comms'!L7="""", """", IF(REGEXMATCH('UF Comms'!L7, ""\[""), TRIM(REGEXEXTRACT('UF Comms'!L7, ""\[([^\[\]]+)\]"")),""Alg""))"),"S' , L2")</f>
        <v>S' , L2</v>
      </c>
      <c r="M7" s="25" t="str">
        <f ca="1">IFERROR(__xludf.DUMMYFUNCTION("IF('UF Comms'!M7="""", """", IF(REGEXMATCH('UF Comms'!M7, ""\[""), TRIM(REGEXEXTRACT('UF Comms'!M7, ""\[([^\[\]]+)\]"")),""Alg""))"),"L2' , E")</f>
        <v>L2' , E</v>
      </c>
      <c r="N7" s="25" t="str">
        <f ca="1">IFERROR(__xludf.DUMMYFUNCTION("IF('UF Comms'!N7="""", """", IF(REGEXMATCH('UF Comms'!N7, ""\[""), TRIM(REGEXEXTRACT('UF Comms'!N7, ""\[([^\[\]]+)\]"")),""Alg""))"),"S , L2'")</f>
        <v>S , L2'</v>
      </c>
      <c r="O7" s="25" t="str">
        <f ca="1">IFERROR(__xludf.DUMMYFUNCTION("IF('UF Comms'!O7="""", """", IF(REGEXMATCH('UF Comms'!O7, ""\[""), TRIM(REGEXEXTRACT('UF Comms'!O7, ""\[([^\[\]]+)\]"")),""Alg""))"),"E' , L2'")</f>
        <v>E' , L2'</v>
      </c>
      <c r="P7" s="25" t="str">
        <f ca="1">IFERROR(__xludf.DUMMYFUNCTION("IF('UF Comms'!P7="""", """", IF(REGEXMATCH('UF Comms'!P7, ""\[""), TRIM(REGEXEXTRACT('UF Comms'!P7, ""\[([^\[\]]+)\]"")),""Alg""))"),"U' L' U , M")</f>
        <v>U' L' U , M</v>
      </c>
      <c r="Q7" s="25" t="str">
        <f ca="1">IFERROR(__xludf.DUMMYFUNCTION("IF('UF Comms'!Q7="""", """", IF(REGEXMATCH('UF Comms'!Q7, ""\[""), TRIM(REGEXEXTRACT('UF Comms'!Q7, ""\[([^\[\]]+)\]"")),""Alg""))"),"E' , R2'")</f>
        <v>E' , R2'</v>
      </c>
      <c r="R7" s="25" t="str">
        <f ca="1">IFERROR(__xludf.DUMMYFUNCTION("IF('UF Comms'!R7="""", """", IF(REGEXMATCH('UF Comms'!R7, ""\[""), TRIM(REGEXEXTRACT('UF Comms'!R7, ""\[([^\[\]]+)\]"")),""Alg""))"),"E , L' U' L")</f>
        <v>E , L' U' L</v>
      </c>
      <c r="S7" s="25" t="str">
        <f ca="1">IFERROR(__xludf.DUMMYFUNCTION("IF('UF Comms'!S7="""", """", IF(REGEXMATCH('UF Comms'!S7, ""\[""), TRIM(REGEXEXTRACT('UF Comms'!S7, ""\[([^\[\]]+)\]"")),""Alg""))"),"L' U L , E'")</f>
        <v>L' U L , E'</v>
      </c>
      <c r="T7" s="25" t="str">
        <f ca="1">IFERROR(__xludf.DUMMYFUNCTION("IF('UF Comms'!T7="""", """", IF(REGEXMATCH('UF Comms'!T7, ""\[""), TRIM(REGEXEXTRACT('UF Comms'!T7, ""\[([^\[\]]+)\]"")),""Alg""))"),"E' , L2'")</f>
        <v>E' , L2'</v>
      </c>
      <c r="U7" s="25" t="str">
        <f ca="1">IFERROR(__xludf.DUMMYFUNCTION("IF('UF Comms'!U7="""", """", IF(REGEXMATCH('UF Comms'!U7, ""\[""), TRIM(REGEXEXTRACT('UF Comms'!U7, ""\[([^\[\]]+)\]"")),""Alg""))"),"S , L' F' L")</f>
        <v>S , L' F' L</v>
      </c>
      <c r="V7" s="25" t="str">
        <f ca="1">IFERROR(__xludf.DUMMYFUNCTION("IF('UF Comms'!V7="""", """", IF(REGEXMATCH('UF Comms'!V7, ""\[""), TRIM(REGEXEXTRACT('UF Comms'!V7, ""\[([^\[\]]+)\]"")),""Alg""))"),"L B' L' , S'")</f>
        <v>L B' L' , S'</v>
      </c>
      <c r="W7" s="25" t="str">
        <f ca="1">IFERROR(__xludf.DUMMYFUNCTION("IF('UF Comms'!W7="""", """", IF(REGEXMATCH('UF Comms'!W7, ""\[""), TRIM(REGEXEXTRACT('UF Comms'!W7, ""\[([^\[\]]+)\]"")),""Alg""))"),"")</f>
        <v/>
      </c>
    </row>
    <row r="8" spans="1:23">
      <c r="A8" s="24" t="str">
        <f>'UF Comms'!A8</f>
        <v>H (LB)</v>
      </c>
      <c r="B8" s="25" t="str">
        <f ca="1">IFERROR(__xludf.DUMMYFUNCTION("IF('UF Comms'!B8="""", """", IF(REGEXMATCH('UF Comms'!B8, ""\[""), TRIM(REGEXEXTRACT('UF Comms'!B8, ""\[([^\[\]]+)\]"")),""Alg""))"),"R E' R' , U2")</f>
        <v>R E' R' , U2</v>
      </c>
      <c r="C8" s="25" t="str">
        <f ca="1">IFERROR(__xludf.DUMMYFUNCTION("IF('UF Comms'!C8="""", """", IF(REGEXMATCH('UF Comms'!C8, ""\[""), TRIM(REGEXEXTRACT('UF Comms'!C8, ""\[([^\[\]]+)\]"")),""Alg""))"),"U' , R E' R'")</f>
        <v>U' , R E' R'</v>
      </c>
      <c r="D8" s="25" t="str">
        <f ca="1">IFERROR(__xludf.DUMMYFUNCTION("IF('UF Comms'!D8="""", """", IF(REGEXMATCH('UF Comms'!D8, ""\[""), TRIM(REGEXEXTRACT('UF Comms'!D8, ""\[([^\[\]]+)\]"")),""Alg""))"),"R E' R' , U'")</f>
        <v>R E' R' , U'</v>
      </c>
      <c r="E8" s="25" t="str">
        <f ca="1">IFERROR(__xludf.DUMMYFUNCTION("IF('UF Comms'!E8="""", """", IF(REGEXMATCH('UF Comms'!E8, ""\[""), TRIM(REGEXEXTRACT('UF Comms'!E8, ""\[([^\[\]]+)\]"")),""Alg""))"),"U' , R E' R'")</f>
        <v>U' , R E' R'</v>
      </c>
      <c r="F8" s="25" t="str">
        <f ca="1">IFERROR(__xludf.DUMMYFUNCTION("IF('UF Comms'!F8="""", """", IF(REGEXMATCH('UF Comms'!F8, ""\[""), TRIM(REGEXEXTRACT('UF Comms'!F8, ""\[([^\[\]]+)\]"")),""Alg""))"),"S' , L2'")</f>
        <v>S' , L2'</v>
      </c>
      <c r="G8" s="25" t="str">
        <f ca="1">IFERROR(__xludf.DUMMYFUNCTION("IF('UF Comms'!G8="""", """", IF(REGEXMATCH('UF Comms'!G8, ""\[""), TRIM(REGEXEXTRACT('UF Comms'!G8, ""\[([^\[\]]+)\]"")),""Alg""))"),"U S U' , L'")</f>
        <v>U S U' , L'</v>
      </c>
      <c r="H8" s="25" t="str">
        <f ca="1">IFERROR(__xludf.DUMMYFUNCTION("IF('UF Comms'!H8="""", """", IF(REGEXMATCH('UF Comms'!H8, ""\[""), TRIM(REGEXEXTRACT('UF Comms'!H8, ""\[([^\[\]]+)\]"")),""Alg""))"),"")</f>
        <v/>
      </c>
      <c r="I8" s="25" t="str">
        <f ca="1">IFERROR(__xludf.DUMMYFUNCTION("IF('UF Comms'!I8="""", """", IF(REGEXMATCH('UF Comms'!I8, ""\[""), TRIM(REGEXEXTRACT('UF Comms'!I8, ""\[([^\[\]]+)\]"")),""Alg""))"),"R' U' R , E'")</f>
        <v>R' U' R , E'</v>
      </c>
      <c r="J8" s="25" t="str">
        <f ca="1">IFERROR(__xludf.DUMMYFUNCTION("IF('UF Comms'!J8="""", """", IF(REGEXMATCH('UF Comms'!J8, ""\[""), TRIM(REGEXEXTRACT('UF Comms'!J8, ""\[([^\[\]]+)\]"")),""Alg""))"),"U' L U , M'")</f>
        <v>U' L U , M'</v>
      </c>
      <c r="K8" s="25" t="str">
        <f ca="1">IFERROR(__xludf.DUMMYFUNCTION("IF('UF Comms'!K8="""", """", IF(REGEXMATCH('UF Comms'!K8, ""\[""), TRIM(REGEXEXTRACT('UF Comms'!K8, ""\[([^\[\]]+)\]"")),""Alg""))"),"L' U L , E")</f>
        <v>L' U L , E</v>
      </c>
      <c r="L8" s="25" t="str">
        <f ca="1">IFERROR(__xludf.DUMMYFUNCTION("IF('UF Comms'!L8="""", """", IF(REGEXMATCH('UF Comms'!L8, ""\[""), TRIM(REGEXEXTRACT('UF Comms'!L8, ""\[([^\[\]]+)\]"")),""Alg""))"),"E' , R2'")</f>
        <v>E' , R2'</v>
      </c>
      <c r="M8" s="25" t="str">
        <f ca="1">IFERROR(__xludf.DUMMYFUNCTION("IF('UF Comms'!M8="""", """", IF(REGEXMATCH('UF Comms'!M8, ""\[""), TRIM(REGEXEXTRACT('UF Comms'!M8, ""\[([^\[\]]+)\]"")),""Alg""))"),"S , R2")</f>
        <v>S , R2</v>
      </c>
      <c r="N8" s="25" t="str">
        <f ca="1">IFERROR(__xludf.DUMMYFUNCTION("IF('UF Comms'!N8="""", """", IF(REGEXMATCH('UF Comms'!N8, ""\[""), TRIM(REGEXEXTRACT('UF Comms'!N8, ""\[([^\[\]]+)\]"")),""Alg""))"),"E' , R2")</f>
        <v>E' , R2</v>
      </c>
      <c r="O8" s="25" t="str">
        <f ca="1">IFERROR(__xludf.DUMMYFUNCTION("IF('UF Comms'!O8="""", """", IF(REGEXMATCH('UF Comms'!O8, ""\[""), TRIM(REGEXEXTRACT('UF Comms'!O8, ""\[([^\[\]]+)\]"")),""Alg""))"),"E' , L2'")</f>
        <v>E' , L2'</v>
      </c>
      <c r="P8" s="25" t="str">
        <f ca="1">IFERROR(__xludf.DUMMYFUNCTION("IF('UF Comms'!P8="""", """", IF(REGEXMATCH('UF Comms'!P8, ""\[""), TRIM(REGEXEXTRACT('UF Comms'!P8, ""\[([^\[\]]+)\]"")),""Alg""))"),"M' , U' L U")</f>
        <v>M' , U' L U</v>
      </c>
      <c r="Q8" s="25" t="str">
        <f ca="1">IFERROR(__xludf.DUMMYFUNCTION("IF('UF Comms'!Q8="""", """", IF(REGEXMATCH('UF Comms'!Q8, ""\[""), TRIM(REGEXEXTRACT('UF Comms'!Q8, ""\[([^\[\]]+)\]"")),""Alg""))"),"")</f>
        <v/>
      </c>
      <c r="R8" s="25" t="str">
        <f ca="1">IFERROR(__xludf.DUMMYFUNCTION("IF('UF Comms'!R8="""", """", IF(REGEXMATCH('UF Comms'!R8, ""\[""), TRIM(REGEXEXTRACT('UF Comms'!R8, ""\[([^\[\]]+)\]"")),""Alg""))"),"L S L' , U")</f>
        <v>L S L' , U</v>
      </c>
      <c r="S8" s="25" t="str">
        <f ca="1">IFERROR(__xludf.DUMMYFUNCTION("IF('UF Comms'!S8="""", """", IF(REGEXMATCH('UF Comms'!S8, ""\[""), TRIM(REGEXEXTRACT('UF Comms'!S8, ""\[([^\[\]]+)\]"")),""Alg""))"),"R' U' R , E'")</f>
        <v>R' U' R , E'</v>
      </c>
      <c r="T8" s="25" t="str">
        <f ca="1">IFERROR(__xludf.DUMMYFUNCTION("IF('UF Comms'!T8="""", """", IF(REGEXMATCH('UF Comms'!T8, ""\[""), TRIM(REGEXEXTRACT('UF Comms'!T8, ""\[([^\[\]]+)\]"")),""Alg""))"),"L2 , S'")</f>
        <v>L2 , S'</v>
      </c>
      <c r="U8" s="25" t="str">
        <f ca="1">IFERROR(__xludf.DUMMYFUNCTION("IF('UF Comms'!U8="""", """", IF(REGEXMATCH('UF Comms'!U8, ""\[""), TRIM(REGEXEXTRACT('UF Comms'!U8, ""\[([^\[\]]+)\]"")),""Alg""))"),"E , R2'")</f>
        <v>E , R2'</v>
      </c>
      <c r="V8" s="25" t="str">
        <f ca="1">IFERROR(__xludf.DUMMYFUNCTION("IF('UF Comms'!V8="""", """", IF(REGEXMATCH('UF Comms'!V8, ""\[""), TRIM(REGEXEXTRACT('UF Comms'!V8, ""\[([^\[\]]+)\]"")),""Alg""))"),"U' L U , M2'")</f>
        <v>U' L U , M2'</v>
      </c>
      <c r="W8" s="25" t="str">
        <f ca="1">IFERROR(__xludf.DUMMYFUNCTION("IF('UF Comms'!W8="""", """", IF(REGEXMATCH('UF Comms'!W8, ""\[""), TRIM(REGEXEXTRACT('UF Comms'!W8, ""\[([^\[\]]+)\]"")),""Alg""))"),"E , L2'")</f>
        <v>E , L2'</v>
      </c>
    </row>
    <row r="9" spans="1:23">
      <c r="A9" s="24" t="str">
        <f>'UF Comms'!A9</f>
        <v>J (FR)</v>
      </c>
      <c r="B9" s="25" t="str">
        <f ca="1">IFERROR(__xludf.DUMMYFUNCTION("IF('UF Comms'!B9="""", """", IF(REGEXMATCH('UF Comms'!B9, ""\[""), TRIM(REGEXEXTRACT('UF Comms'!B9, ""\[([^\[\]]+)\]"")),""Alg""))"),"S , R2'")</f>
        <v>S , R2'</v>
      </c>
      <c r="C9" s="25" t="str">
        <f ca="1">IFERROR(__xludf.DUMMYFUNCTION("IF('UF Comms'!C9="""", """", IF(REGEXMATCH('UF Comms'!C9, ""\[""), TRIM(REGEXEXTRACT('UF Comms'!C9, ""\[([^\[\]]+)\]"")),""Alg""))"),"U' , R' E R")</f>
        <v>U' , R' E R</v>
      </c>
      <c r="D9" s="25" t="str">
        <f ca="1">IFERROR(__xludf.DUMMYFUNCTION("IF('UF Comms'!D9="""", """", IF(REGEXMATCH('UF Comms'!D9, ""\[""), TRIM(REGEXEXTRACT('UF Comms'!D9, ""\[([^\[\]]+)\]"")),""Alg""))"),"U , L' E2' L")</f>
        <v>U , L' E2' L</v>
      </c>
      <c r="E9" s="25" t="str">
        <f ca="1">IFERROR(__xludf.DUMMYFUNCTION("IF('UF Comms'!E9="""", """", IF(REGEXMATCH('UF Comms'!E9, ""\[""), TRIM(REGEXEXTRACT('UF Comms'!E9, ""\[([^\[\]]+)\]"")),""Alg""))"),"U' , R S' R'")</f>
        <v>U' , R S' R'</v>
      </c>
      <c r="F9" s="25" t="str">
        <f ca="1">IFERROR(__xludf.DUMMYFUNCTION("IF('UF Comms'!F9="""", """", IF(REGEXMATCH('UF Comms'!F9, ""\[""), TRIM(REGEXEXTRACT('UF Comms'!F9, ""\[([^\[\]]+)\]"")),""Alg""))"),"E , R U' R'")</f>
        <v>E , R U' R'</v>
      </c>
      <c r="G9" s="25" t="str">
        <f ca="1">IFERROR(__xludf.DUMMYFUNCTION("IF('UF Comms'!G9="""", """", IF(REGEXMATCH('UF Comms'!G9, ""\[""), TRIM(REGEXEXTRACT('UF Comms'!G9, ""\[([^\[\]]+)\]"")),""Alg""))"),"L U L' , E'")</f>
        <v>L U L' , E'</v>
      </c>
      <c r="H9" s="25" t="str">
        <f ca="1">IFERROR(__xludf.DUMMYFUNCTION("IF('UF Comms'!H9="""", """", IF(REGEXMATCH('UF Comms'!H9, ""\[""), TRIM(REGEXEXTRACT('UF Comms'!H9, ""\[([^\[\]]+)\]"")),""Alg""))"),"E' , R' U' R")</f>
        <v>E' , R' U' R</v>
      </c>
      <c r="I9" s="25" t="str">
        <f ca="1">IFERROR(__xludf.DUMMYFUNCTION("IF('UF Comms'!I9="""", """", IF(REGEXMATCH('UF Comms'!I9, ""\[""), TRIM(REGEXEXTRACT('UF Comms'!I9, ""\[([^\[\]]+)\]"")),""Alg""))"),"")</f>
        <v/>
      </c>
      <c r="J9" s="25" t="str">
        <f ca="1">IFERROR(__xludf.DUMMYFUNCTION("IF('UF Comms'!J9="""", """", IF(REGEXMATCH('UF Comms'!J9, ""\[""), TRIM(REGEXEXTRACT('UF Comms'!J9, ""\[([^\[\]]+)\]"")),""Alg""))"),"U' R U , M'")</f>
        <v>U' R U , M'</v>
      </c>
      <c r="K9" s="25" t="str">
        <f ca="1">IFERROR(__xludf.DUMMYFUNCTION("IF('UF Comms'!K9="""", """", IF(REGEXMATCH('UF Comms'!K9, ""\[""), TRIM(REGEXEXTRACT('UF Comms'!K9, ""\[([^\[\]]+)\]"")),""Alg""))"),"E , R2")</f>
        <v>E , R2</v>
      </c>
      <c r="L9" s="25" t="str">
        <f ca="1">IFERROR(__xludf.DUMMYFUNCTION("IF('UF Comms'!L9="""", """", IF(REGEXMATCH('UF Comms'!L9, ""\[""), TRIM(REGEXEXTRACT('UF Comms'!L9, ""\[([^\[\]]+)\]"")),""Alg""))"),"R' S' R , U'")</f>
        <v>R' S' R , U'</v>
      </c>
      <c r="M9" s="25" t="str">
        <f ca="1">IFERROR(__xludf.DUMMYFUNCTION("IF('UF Comms'!M9="""", """", IF(REGEXMATCH('UF Comms'!M9, ""\[""), TRIM(REGEXEXTRACT('UF Comms'!M9, ""\[([^\[\]]+)\]"")),""Alg""))"),"E' , R U' R'")</f>
        <v>E' , R U' R'</v>
      </c>
      <c r="N9" s="25" t="str">
        <f ca="1">IFERROR(__xludf.DUMMYFUNCTION("IF('UF Comms'!N9="""", """", IF(REGEXMATCH('UF Comms'!N9, ""\[""), TRIM(REGEXEXTRACT('UF Comms'!N9, ""\[([^\[\]]+)\]"")),""Alg""))"),"S' , R2'")</f>
        <v>S' , R2'</v>
      </c>
      <c r="O9" s="25" t="str">
        <f ca="1">IFERROR(__xludf.DUMMYFUNCTION("IF('UF Comms'!O9="""", """", IF(REGEXMATCH('UF Comms'!O9, ""\[""), TRIM(REGEXEXTRACT('UF Comms'!O9, ""\[([^\[\]]+)\]"")),""Alg""))"),"")</f>
        <v/>
      </c>
      <c r="P9" s="25" t="str">
        <f ca="1">IFERROR(__xludf.DUMMYFUNCTION("IF('UF Comms'!P9="""", """", IF(REGEXMATCH('UF Comms'!P9, ""\[""), TRIM(REGEXEXTRACT('UF Comms'!P9, ""\[([^\[\]]+)\]"")),""Alg""))"),"U' R U , M")</f>
        <v>U' R U , M</v>
      </c>
      <c r="Q9" s="25" t="str">
        <f ca="1">IFERROR(__xludf.DUMMYFUNCTION("IF('UF Comms'!Q9="""", """", IF(REGEXMATCH('UF Comms'!Q9, ""\[""), TRIM(REGEXEXTRACT('UF Comms'!Q9, ""\[([^\[\]]+)\]"")),""Alg""))"),"E' , R2'")</f>
        <v>E' , R2'</v>
      </c>
      <c r="R9" s="25" t="str">
        <f ca="1">IFERROR(__xludf.DUMMYFUNCTION("IF('UF Comms'!R9="""", """", IF(REGEXMATCH('UF Comms'!R9, ""\[""), TRIM(REGEXEXTRACT('UF Comms'!R9, ""\[([^\[\]]+)\]"")),""Alg""))"),"U R U' , M")</f>
        <v>U R U' , M</v>
      </c>
      <c r="S9" s="25" t="str">
        <f ca="1">IFERROR(__xludf.DUMMYFUNCTION("IF('UF Comms'!S9="""", """", IF(REGEXMATCH('UF Comms'!S9, ""\[""), TRIM(REGEXEXTRACT('UF Comms'!S9, ""\[([^\[\]]+)\]"")),""Alg""))"),"S , R2'")</f>
        <v>S , R2'</v>
      </c>
      <c r="T9" s="25" t="str">
        <f ca="1">IFERROR(__xludf.DUMMYFUNCTION("IF('UF Comms'!T9="""", """", IF(REGEXMATCH('UF Comms'!T9, ""\[""), TRIM(REGEXEXTRACT('UF Comms'!T9, ""\[([^\[\]]+)\]"")),""Alg""))"),"M' , U2")</f>
        <v>M' , U2</v>
      </c>
      <c r="U9" s="25" t="str">
        <f ca="1">IFERROR(__xludf.DUMMYFUNCTION("IF('UF Comms'!U9="""", """", IF(REGEXMATCH('UF Comms'!U9, ""\[""), TRIM(REGEXEXTRACT('UF Comms'!U9, ""\[([^\[\]]+)\]"")),""Alg""))"),"Alg")</f>
        <v>Alg</v>
      </c>
      <c r="V9" s="25" t="str">
        <f ca="1">IFERROR(__xludf.DUMMYFUNCTION("IF('UF Comms'!V9="""", """", IF(REGEXMATCH('UF Comms'!V9, ""\[""), TRIM(REGEXEXTRACT('UF Comms'!V9, ""\[([^\[\]]+)\]"")),""Alg""))"),"U' R U , M2'")</f>
        <v>U' R U , M2'</v>
      </c>
      <c r="W9" s="25" t="str">
        <f ca="1">IFERROR(__xludf.DUMMYFUNCTION("IF('UF Comms'!W9="""", """", IF(REGEXMATCH('UF Comms'!W9, ""\[""), TRIM(REGEXEXTRACT('UF Comms'!W9, ""\[([^\[\]]+)\]"")),""Alg""))"),"E' , L2")</f>
        <v>E' , L2</v>
      </c>
    </row>
    <row r="10" spans="1:23">
      <c r="A10" s="24" t="str">
        <f>'UF Comms'!A10</f>
        <v>K (FD)</v>
      </c>
      <c r="B10" s="25" t="str">
        <f ca="1">IFERROR(__xludf.DUMMYFUNCTION("IF('UF Comms'!B10="""", """", IF(REGEXMATCH('UF Comms'!B10, ""\[""), TRIM(REGEXEXTRACT('UF Comms'!B10, ""\[([^\[\]]+)\]"")),""Alg""))"),"R U R' , E")</f>
        <v>R U R' , E</v>
      </c>
      <c r="C10" s="25" t="str">
        <f ca="1">IFERROR(__xludf.DUMMYFUNCTION("IF('UF Comms'!C10="""", """", IF(REGEXMATCH('UF Comms'!C10, ""\[""), TRIM(REGEXEXTRACT('UF Comms'!C10, ""\[([^\[\]]+)\]"")),""Alg""))"),"U' R' U , M")</f>
        <v>U' R' U , M</v>
      </c>
      <c r="D10" s="25" t="str">
        <f ca="1">IFERROR(__xludf.DUMMYFUNCTION("IF('UF Comms'!D10="""", """", IF(REGEXMATCH('UF Comms'!D10, ""\[""), TRIM(REGEXEXTRACT('UF Comms'!D10, ""\[([^\[\]]+)\]"")),""Alg""))"),"U L U' , M")</f>
        <v>U L U' , M</v>
      </c>
      <c r="E10" s="25" t="str">
        <f ca="1">IFERROR(__xludf.DUMMYFUNCTION("IF('UF Comms'!E10="""", """", IF(REGEXMATCH('UF Comms'!E10, ""\[""), TRIM(REGEXEXTRACT('UF Comms'!E10, ""\[([^\[\]]+)\]"")),""Alg""))"),"M' , U' L U")</f>
        <v>M' , U' L U</v>
      </c>
      <c r="F10" s="25" t="str">
        <f ca="1">IFERROR(__xludf.DUMMYFUNCTION("IF('UF Comms'!F10="""", """", IF(REGEXMATCH('UF Comms'!F10, ""\[""), TRIM(REGEXEXTRACT('UF Comms'!F10, ""\[([^\[\]]+)\]"")),""Alg""))"),"U' L' U , M")</f>
        <v>U' L' U , M</v>
      </c>
      <c r="G10" s="25" t="str">
        <f ca="1">IFERROR(__xludf.DUMMYFUNCTION("IF('UF Comms'!G10="""", """", IF(REGEXMATCH('UF Comms'!G10, ""\[""), TRIM(REGEXEXTRACT('UF Comms'!G10, ""\[([^\[\]]+)\]"")),""Alg""))"),"L F L' , S")</f>
        <v>L F L' , S</v>
      </c>
      <c r="H10" s="25" t="str">
        <f ca="1">IFERROR(__xludf.DUMMYFUNCTION("IF('UF Comms'!H10="""", """", IF(REGEXMATCH('UF Comms'!H10, ""\[""), TRIM(REGEXEXTRACT('UF Comms'!H10, ""\[([^\[\]]+)\]"")),""Alg""))"),"M' , U' L U")</f>
        <v>M' , U' L U</v>
      </c>
      <c r="I10" s="25" t="str">
        <f ca="1">IFERROR(__xludf.DUMMYFUNCTION("IF('UF Comms'!I10="""", """", IF(REGEXMATCH('UF Comms'!I10, ""\[""), TRIM(REGEXEXTRACT('UF Comms'!I10, ""\[([^\[\]]+)\]"")),""Alg""))"),"M' , U' R U")</f>
        <v>M' , U' R U</v>
      </c>
      <c r="J10" s="25" t="str">
        <f ca="1">IFERROR(__xludf.DUMMYFUNCTION("IF('UF Comms'!J10="""", """", IF(REGEXMATCH('UF Comms'!J10, ""\[""), TRIM(REGEXEXTRACT('UF Comms'!J10, ""\[([^\[\]]+)\]"")),""Alg""))"),"")</f>
        <v/>
      </c>
      <c r="K10" s="25" t="str">
        <f ca="1">IFERROR(__xludf.DUMMYFUNCTION("IF('UF Comms'!K10="""", """", IF(REGEXMATCH('UF Comms'!K10, ""\[""), TRIM(REGEXEXTRACT('UF Comms'!K10, ""\[([^\[\]]+)\]"")),""Alg""))"),"M' , U L' U'")</f>
        <v>M' , U L' U'</v>
      </c>
      <c r="L10" s="25" t="str">
        <f ca="1">IFERROR(__xludf.DUMMYFUNCTION("IF('UF Comms'!L10="""", """", IF(REGEXMATCH('UF Comms'!L10, ""\[""), TRIM(REGEXEXTRACT('UF Comms'!L10, ""\[([^\[\]]+)\]"")),""Alg""))"),"M' , U R' U'")</f>
        <v>M' , U R' U'</v>
      </c>
      <c r="M10" s="25" t="str">
        <f ca="1">IFERROR(__xludf.DUMMYFUNCTION("IF('UF Comms'!M10="""", """", IF(REGEXMATCH('UF Comms'!M10, ""\[""), TRIM(REGEXEXTRACT('UF Comms'!M10, ""\[([^\[\]]+)\]"")),""Alg""))"),"U R' U' , M")</f>
        <v>U R' U' , M</v>
      </c>
      <c r="N10" s="25" t="str">
        <f ca="1">IFERROR(__xludf.DUMMYFUNCTION("IF('UF Comms'!N10="""", """", IF(REGEXMATCH('UF Comms'!N10, ""\[""), TRIM(REGEXEXTRACT('UF Comms'!N10, ""\[([^\[\]]+)\]"")),""Alg""))"),"R' F' R , S'")</f>
        <v>R' F' R , S'</v>
      </c>
      <c r="O10" s="25" t="str">
        <f ca="1">IFERROR(__xludf.DUMMYFUNCTION("IF('UF Comms'!O10="""", """", IF(REGEXMATCH('UF Comms'!O10, ""\[""), TRIM(REGEXEXTRACT('UF Comms'!O10, ""\[([^\[\]]+)\]"")),""Alg""))"),"U R U' , M")</f>
        <v>U R U' , M</v>
      </c>
      <c r="P10" s="25" t="str">
        <f ca="1">IFERROR(__xludf.DUMMYFUNCTION("IF('UF Comms'!P10="""", """", IF(REGEXMATCH('UF Comms'!P10, ""\[""), TRIM(REGEXEXTRACT('UF Comms'!P10, ""\[([^\[\]]+)\]"")),""Alg""))"),"R' F' R , S")</f>
        <v>R' F' R , S</v>
      </c>
      <c r="Q10" s="25" t="str">
        <f ca="1">IFERROR(__xludf.DUMMYFUNCTION("IF('UF Comms'!Q10="""", """", IF(REGEXMATCH('UF Comms'!Q10, ""\[""), TRIM(REGEXEXTRACT('UF Comms'!Q10, ""\[([^\[\]]+)\]"")),""Alg""))"),"M' , U L U'")</f>
        <v>M' , U L U'</v>
      </c>
      <c r="R10" s="25" t="str">
        <f ca="1">IFERROR(__xludf.DUMMYFUNCTION("IF('UF Comms'!R10="""", """", IF(REGEXMATCH('UF Comms'!R10, ""\[""), TRIM(REGEXEXTRACT('UF Comms'!R10, ""\[([^\[\]]+)\]"")),""Alg""))"),"Alg")</f>
        <v>Alg</v>
      </c>
      <c r="S10" s="25" t="str">
        <f ca="1">IFERROR(__xludf.DUMMYFUNCTION("IF('UF Comms'!S10="""", """", IF(REGEXMATCH('UF Comms'!S10, ""\[""), TRIM(REGEXEXTRACT('UF Comms'!S10, ""\[([^\[\]]+)\]"")),""Alg""))"),"M' , U' R' U")</f>
        <v>M' , U' R' U</v>
      </c>
      <c r="T10" s="25" t="str">
        <f ca="1">IFERROR(__xludf.DUMMYFUNCTION("IF('UF Comms'!T10="""", """", IF(REGEXMATCH('UF Comms'!T10, ""\[""), TRIM(REGEXEXTRACT('UF Comms'!T10, ""\[([^\[\]]+)\]"")),""Alg""))"),"")</f>
        <v/>
      </c>
      <c r="U10" s="25" t="str">
        <f ca="1">IFERROR(__xludf.DUMMYFUNCTION("IF('UF Comms'!U10="""", """", IF(REGEXMATCH('UF Comms'!U10, ""\[""), TRIM(REGEXEXTRACT('UF Comms'!U10, ""\[([^\[\]]+)\]"")),""Alg""))"),"S , R2'")</f>
        <v>S , R2'</v>
      </c>
      <c r="V10" s="25" t="str">
        <f ca="1">IFERROR(__xludf.DUMMYFUNCTION("IF('UF Comms'!V10="""", """", IF(REGEXMATCH('UF Comms'!V10, ""\[""), TRIM(REGEXEXTRACT('UF Comms'!V10, ""\[([^\[\]]+)\]"")),""Alg""))"),"S' , R F R'")</f>
        <v>S' , R F R'</v>
      </c>
      <c r="W10" s="25" t="str">
        <f ca="1">IFERROR(__xludf.DUMMYFUNCTION("IF('UF Comms'!W10="""", """", IF(REGEXMATCH('UF Comms'!W10, ""\[""), TRIM(REGEXEXTRACT('UF Comms'!W10, ""\[([^\[\]]+)\]"")),""Alg""))"),"S' , L2")</f>
        <v>S' , L2</v>
      </c>
    </row>
    <row r="11" spans="1:23">
      <c r="A11" s="24" t="str">
        <f>'UF Comms'!A11</f>
        <v>L (FL)</v>
      </c>
      <c r="B11" s="25" t="str">
        <f ca="1">IFERROR(__xludf.DUMMYFUNCTION("IF('UF Comms'!B11="""", """", IF(REGEXMATCH('UF Comms'!B11, ""\[""), TRIM(REGEXEXTRACT('UF Comms'!B11, ""\[([^\[\]]+)\]"")),""Alg""))"),"S' , L2'")</f>
        <v>S' , L2'</v>
      </c>
      <c r="C11" s="25" t="str">
        <f ca="1">IFERROR(__xludf.DUMMYFUNCTION("IF('UF Comms'!C11="""", """", IF(REGEXMATCH('UF Comms'!C11, ""\[""), TRIM(REGEXEXTRACT('UF Comms'!C11, ""\[([^\[\]]+)\]"")),""Alg""))"),"U' , R E2 R'")</f>
        <v>U' , R E2 R'</v>
      </c>
      <c r="D11" s="25" t="str">
        <f ca="1">IFERROR(__xludf.DUMMYFUNCTION("IF('UF Comms'!D11="""", """", IF(REGEXMATCH('UF Comms'!D11, ""\[""), TRIM(REGEXEXTRACT('UF Comms'!D11, ""\[([^\[\]]+)\]"")),""Alg""))"),"R E2 R' , U'")</f>
        <v>R E2 R' , U'</v>
      </c>
      <c r="E11" s="25" t="str">
        <f ca="1">IFERROR(__xludf.DUMMYFUNCTION("IF('UF Comms'!E11="""", """", IF(REGEXMATCH('UF Comms'!E11, ""\[""), TRIM(REGEXEXTRACT('UF Comms'!E11, ""\[([^\[\]]+)\]"")),""Alg""))"),"L S L' , U")</f>
        <v>L S L' , U</v>
      </c>
      <c r="F11" s="25" t="str">
        <f ca="1">IFERROR(__xludf.DUMMYFUNCTION("IF('UF Comms'!F11="""", """", IF(REGEXMATCH('UF Comms'!F11, ""\[""), TRIM(REGEXEXTRACT('UF Comms'!F11, ""\[([^\[\]]+)\]"")),""Alg""))"),"")</f>
        <v/>
      </c>
      <c r="G11" s="25" t="str">
        <f ca="1">IFERROR(__xludf.DUMMYFUNCTION("IF('UF Comms'!G11="""", """", IF(REGEXMATCH('UF Comms'!G11, ""\[""), TRIM(REGEXEXTRACT('UF Comms'!G11, ""\[([^\[\]]+)\]"")),""Alg""))"),"S , L2")</f>
        <v>S , L2</v>
      </c>
      <c r="H11" s="25" t="str">
        <f ca="1">IFERROR(__xludf.DUMMYFUNCTION("IF('UF Comms'!H11="""", """", IF(REGEXMATCH('UF Comms'!H11, ""\[""), TRIM(REGEXEXTRACT('UF Comms'!H11, ""\[([^\[\]]+)\]"")),""Alg""))"),"E , L' U L")</f>
        <v>E , L' U L</v>
      </c>
      <c r="I11" s="25" t="str">
        <f ca="1">IFERROR(__xludf.DUMMYFUNCTION("IF('UF Comms'!I11="""", """", IF(REGEXMATCH('UF Comms'!I11, ""\[""), TRIM(REGEXEXTRACT('UF Comms'!I11, ""\[([^\[\]]+)\]"")),""Alg""))"),"E , R2'")</f>
        <v>E , R2'</v>
      </c>
      <c r="J11" s="25" t="str">
        <f ca="1">IFERROR(__xludf.DUMMYFUNCTION("IF('UF Comms'!J11="""", """", IF(REGEXMATCH('UF Comms'!J11, ""\[""), TRIM(REGEXEXTRACT('UF Comms'!J11, ""\[([^\[\]]+)\]"")),""Alg""))"),"U L' U' , M'")</f>
        <v>U L' U' , M'</v>
      </c>
      <c r="K11" s="25" t="str">
        <f ca="1">IFERROR(__xludf.DUMMYFUNCTION("IF('UF Comms'!K11="""", """", IF(REGEXMATCH('UF Comms'!K11, ""\[""), TRIM(REGEXEXTRACT('UF Comms'!K11, ""\[([^\[\]]+)\]"")),""Alg""))"),"")</f>
        <v/>
      </c>
      <c r="L11" s="25" t="str">
        <f ca="1">IFERROR(__xludf.DUMMYFUNCTION("IF('UF Comms'!L11="""", """", IF(REGEXMATCH('UF Comms'!L11, ""\[""), TRIM(REGEXEXTRACT('UF Comms'!L11, ""\[([^\[\]]+)\]"")),""Alg""))"),"U , L' S L")</f>
        <v>U , L' S L</v>
      </c>
      <c r="M11" s="25" t="str">
        <f ca="1">IFERROR(__xludf.DUMMYFUNCTION("IF('UF Comms'!M11="""", """", IF(REGEXMATCH('UF Comms'!M11, ""\[""), TRIM(REGEXEXTRACT('UF Comms'!M11, ""\[([^\[\]]+)\]"")),""Alg""))"),"E , L U' L'")</f>
        <v>E , L U' L'</v>
      </c>
      <c r="N11" s="25" t="str">
        <f ca="1">IFERROR(__xludf.DUMMYFUNCTION("IF('UF Comms'!N11="""", """", IF(REGEXMATCH('UF Comms'!N11, ""\[""), TRIM(REGEXEXTRACT('UF Comms'!N11, ""\[([^\[\]]+)\]"")),""Alg""))"),"R' U' R , E")</f>
        <v>R' U' R , E</v>
      </c>
      <c r="O11" s="25" t="str">
        <f ca="1">IFERROR(__xludf.DUMMYFUNCTION("IF('UF Comms'!O11="""", """", IF(REGEXMATCH('UF Comms'!O11, ""\[""), TRIM(REGEXEXTRACT('UF Comms'!O11, ""\[([^\[\]]+)\]"")),""Alg""))"),"E' , L' U L")</f>
        <v>E' , L' U L</v>
      </c>
      <c r="P11" s="25" t="str">
        <f ca="1">IFERROR(__xludf.DUMMYFUNCTION("IF('UF Comms'!P11="""", """", IF(REGEXMATCH('UF Comms'!P11, ""\[""), TRIM(REGEXEXTRACT('UF Comms'!P11, ""\[([^\[\]]+)\]"")),""Alg""))"),"U L' U' , M")</f>
        <v>U L' U' , M</v>
      </c>
      <c r="Q11" s="25" t="str">
        <f ca="1">IFERROR(__xludf.DUMMYFUNCTION("IF('UF Comms'!Q11="""", """", IF(REGEXMATCH('UF Comms'!Q11, ""\[""), TRIM(REGEXEXTRACT('UF Comms'!Q11, ""\[([^\[\]]+)\]"")),""Alg""))"),"S' , L2")</f>
        <v>S' , L2</v>
      </c>
      <c r="R11" s="25" t="str">
        <f ca="1">IFERROR(__xludf.DUMMYFUNCTION("IF('UF Comms'!R11="""", """", IF(REGEXMATCH('UF Comms'!R11, ""\[""), TRIM(REGEXEXTRACT('UF Comms'!R11, ""\[([^\[\]]+)\]"")),""Alg""))"),"R2 , E")</f>
        <v>R2 , E</v>
      </c>
      <c r="S11" s="25" t="str">
        <f ca="1">IFERROR(__xludf.DUMMYFUNCTION("IF('UF Comms'!S11="""", """", IF(REGEXMATCH('UF Comms'!S11, ""\[""), TRIM(REGEXEXTRACT('UF Comms'!S11, ""\[([^\[\]]+)\]"")),""Alg""))"),"E , R2'")</f>
        <v>E , R2'</v>
      </c>
      <c r="T11" s="25" t="str">
        <f ca="1">IFERROR(__xludf.DUMMYFUNCTION("IF('UF Comms'!T11="""", """", IF(REGEXMATCH('UF Comms'!T11, ""\[""), TRIM(REGEXEXTRACT('UF Comms'!T11, ""\[([^\[\]]+)\]"")),""Alg""))"),"E , R2'")</f>
        <v>E , R2'</v>
      </c>
      <c r="U11" s="25" t="str">
        <f ca="1">IFERROR(__xludf.DUMMYFUNCTION("IF('UF Comms'!U11="""", """", IF(REGEXMATCH('UF Comms'!U11, ""\[""), TRIM(REGEXEXTRACT('UF Comms'!U11, ""\[([^\[\]]+)\]"")),""Alg""))"),"E , R2'")</f>
        <v>E , R2'</v>
      </c>
      <c r="V11" s="25" t="str">
        <f ca="1">IFERROR(__xludf.DUMMYFUNCTION("IF('UF Comms'!V11="""", """", IF(REGEXMATCH('UF Comms'!V11, ""\[""), TRIM(REGEXEXTRACT('UF Comms'!V11, ""\[([^\[\]]+)\]"")),""Alg""))"),"U L' U' , M2'")</f>
        <v>U L' U' , M2'</v>
      </c>
      <c r="W11" s="25" t="str">
        <f ca="1">IFERROR(__xludf.DUMMYFUNCTION("IF('UF Comms'!W11="""", """", IF(REGEXMATCH('UF Comms'!W11, ""\[""), TRIM(REGEXEXTRACT('UF Comms'!W11, ""\[([^\[\]]+)\]"")),""Alg""))"),"Alg")</f>
        <v>Alg</v>
      </c>
    </row>
    <row r="12" spans="1:23">
      <c r="A12" s="24" t="str">
        <f>'UF Comms'!A12</f>
        <v>M (RU)</v>
      </c>
      <c r="B12" s="25" t="str">
        <f ca="1">IFERROR(__xludf.DUMMYFUNCTION("IF('UF Comms'!B12="""", """", IF(REGEXMATCH('UF Comms'!B12, ""\[""), TRIM(REGEXEXTRACT('UF Comms'!B12, ""\[([^\[\]]+)\]"")),""Alg""))"),"M' , U2'")</f>
        <v>M' , U2'</v>
      </c>
      <c r="C12" s="25" t="str">
        <f ca="1">IFERROR(__xludf.DUMMYFUNCTION("IF('UF Comms'!C12="""", """", IF(REGEXMATCH('UF Comms'!C12, ""\[""), TRIM(REGEXEXTRACT('UF Comms'!C12, ""\[([^\[\]]+)\]"")),""Alg""))"),"")</f>
        <v/>
      </c>
      <c r="D12" s="25" t="str">
        <f ca="1">IFERROR(__xludf.DUMMYFUNCTION("IF('UF Comms'!D12="""", """", IF(REGEXMATCH('UF Comms'!D12, ""\[""), TRIM(REGEXEXTRACT('UF Comms'!D12, ""\[([^\[\]]+)\]"")),""Alg""))"),"S , R' F R")</f>
        <v>S , R' F R</v>
      </c>
      <c r="E12" s="25" t="str">
        <f ca="1">IFERROR(__xludf.DUMMYFUNCTION("IF('UF Comms'!E12="""", """", IF(REGEXMATCH('UF Comms'!E12, ""\[""), TRIM(REGEXEXTRACT('UF Comms'!E12, ""\[([^\[\]]+)\]"")),""Alg""))"),"M' , U2'")</f>
        <v>M' , U2'</v>
      </c>
      <c r="F12" s="25" t="str">
        <f ca="1">IFERROR(__xludf.DUMMYFUNCTION("IF('UF Comms'!F12="""", """", IF(REGEXMATCH('UF Comms'!F12, ""\[""), TRIM(REGEXEXTRACT('UF Comms'!F12, ""\[([^\[\]]+)\]"")),""Alg""))"),"M' , U2'")</f>
        <v>M' , U2'</v>
      </c>
      <c r="G12" s="25" t="str">
        <f ca="1">IFERROR(__xludf.DUMMYFUNCTION("IF('UF Comms'!G12="""", """", IF(REGEXMATCH('UF Comms'!G12, ""\[""), TRIM(REGEXEXTRACT('UF Comms'!G12, ""\[([^\[\]]+)\]"")),""Alg""))"),"S' , L2'")</f>
        <v>S' , L2'</v>
      </c>
      <c r="H12" s="25" t="str">
        <f ca="1">IFERROR(__xludf.DUMMYFUNCTION("IF('UF Comms'!H12="""", """", IF(REGEXMATCH('UF Comms'!H12, ""\[""), TRIM(REGEXEXTRACT('UF Comms'!H12, ""\[([^\[\]]+)\]"")),""Alg""))"),"R2' , E'")</f>
        <v>R2' , E'</v>
      </c>
      <c r="I12" s="25" t="str">
        <f ca="1">IFERROR(__xludf.DUMMYFUNCTION("IF('UF Comms'!I12="""", """", IF(REGEXMATCH('UF Comms'!I12, ""\[""), TRIM(REGEXEXTRACT('UF Comms'!I12, ""\[([^\[\]]+)\]"")),""Alg""))"),"R' S' R , U")</f>
        <v>R' S' R , U</v>
      </c>
      <c r="J12" s="25" t="str">
        <f ca="1">IFERROR(__xludf.DUMMYFUNCTION("IF('UF Comms'!J12="""", """", IF(REGEXMATCH('UF Comms'!J12, ""\[""), TRIM(REGEXEXTRACT('UF Comms'!J12, ""\[([^\[\]]+)\]"")),""Alg""))"),"U R' U' , M'")</f>
        <v>U R' U' , M'</v>
      </c>
      <c r="K12" s="25" t="str">
        <f ca="1">IFERROR(__xludf.DUMMYFUNCTION("IF('UF Comms'!K12="""", """", IF(REGEXMATCH('UF Comms'!K12, ""\[""), TRIM(REGEXEXTRACT('UF Comms'!K12, ""\[([^\[\]]+)\]"")),""Alg""))"),"L' S L , U")</f>
        <v>L' S L , U</v>
      </c>
      <c r="L12" s="25" t="str">
        <f ca="1">IFERROR(__xludf.DUMMYFUNCTION("IF('UF Comms'!L12="""", """", IF(REGEXMATCH('UF Comms'!L12, ""\[""), TRIM(REGEXEXTRACT('UF Comms'!L12, ""\[([^\[\]]+)\]"")),""Alg""))"),"")</f>
        <v/>
      </c>
      <c r="M12" s="25" t="str">
        <f ca="1">IFERROR(__xludf.DUMMYFUNCTION("IF('UF Comms'!M12="""", """", IF(REGEXMATCH('UF Comms'!M12, ""\[""), TRIM(REGEXEXTRACT('UF Comms'!M12, ""\[([^\[\]]+)\]"")),""Alg""))"),"L' E L , U")</f>
        <v>L' E L , U</v>
      </c>
      <c r="N12" s="25" t="str">
        <f ca="1">IFERROR(__xludf.DUMMYFUNCTION("IF('UF Comms'!N12="""", """", IF(REGEXMATCH('UF Comms'!N12, ""\[""), TRIM(REGEXEXTRACT('UF Comms'!N12, ""\[([^\[\]]+)\]"")),""Alg""))"),"S , R2")</f>
        <v>S , R2</v>
      </c>
      <c r="O12" s="25" t="str">
        <f ca="1">IFERROR(__xludf.DUMMYFUNCTION("IF('UF Comms'!O12="""", """", IF(REGEXMATCH('UF Comms'!O12, ""\[""), TRIM(REGEXEXTRACT('UF Comms'!O12, ""\[([^\[\]]+)\]"")),""Alg""))"),"L E' L' , U")</f>
        <v>L E' L' , U</v>
      </c>
      <c r="P12" s="25" t="str">
        <f ca="1">IFERROR(__xludf.DUMMYFUNCTION("IF('UF Comms'!P12="""", """", IF(REGEXMATCH('UF Comms'!P12, ""\[""), TRIM(REGEXEXTRACT('UF Comms'!P12, ""\[([^\[\]]+)\]"")),""Alg""))"),"U R' U' , M")</f>
        <v>U R' U' , M</v>
      </c>
      <c r="Q12" s="25" t="str">
        <f ca="1">IFERROR(__xludf.DUMMYFUNCTION("IF('UF Comms'!Q12="""", """", IF(REGEXMATCH('UF Comms'!Q12, ""\[""), TRIM(REGEXEXTRACT('UF Comms'!Q12, ""\[([^\[\]]+)\]"")),""Alg""))"),"R E' R' , U")</f>
        <v>R E' R' , U</v>
      </c>
      <c r="R12" s="25" t="str">
        <f ca="1">IFERROR(__xludf.DUMMYFUNCTION("IF('UF Comms'!R12="""", """", IF(REGEXMATCH('UF Comms'!R12, ""\[""), TRIM(REGEXEXTRACT('UF Comms'!R12, ""\[([^\[\]]+)\]"")),""Alg""))"),"Alg")</f>
        <v>Alg</v>
      </c>
      <c r="S12" s="25" t="str">
        <f ca="1">IFERROR(__xludf.DUMMYFUNCTION("IF('UF Comms'!S12="""", """", IF(REGEXMATCH('UF Comms'!S12, ""\[""), TRIM(REGEXEXTRACT('UF Comms'!S12, ""\[([^\[\]]+)\]"")),""Alg""))"),"E' , R2")</f>
        <v>E' , R2</v>
      </c>
      <c r="T12" s="25" t="str">
        <f ca="1">IFERROR(__xludf.DUMMYFUNCTION("IF('UF Comms'!T12="""", """", IF(REGEXMATCH('UF Comms'!T12, ""\[""), TRIM(REGEXEXTRACT('UF Comms'!T12, ""\[([^\[\]]+)\]"")),""Alg""))"),"E , R2'")</f>
        <v>E , R2'</v>
      </c>
      <c r="U12" s="25" t="str">
        <f ca="1">IFERROR(__xludf.DUMMYFUNCTION("IF('UF Comms'!U12="""", """", IF(REGEXMATCH('UF Comms'!U12, ""\[""), TRIM(REGEXEXTRACT('UF Comms'!U12, ""\[([^\[\]]+)\]"")),""Alg""))"),"S' , R' F R")</f>
        <v>S' , R' F R</v>
      </c>
      <c r="V12" s="25" t="str">
        <f ca="1">IFERROR(__xludf.DUMMYFUNCTION("IF('UF Comms'!V12="""", """", IF(REGEXMATCH('UF Comms'!V12, ""\[""), TRIM(REGEXEXTRACT('UF Comms'!V12, ""\[([^\[\]]+)\]"")),""Alg""))"),"U R' U' , M2'")</f>
        <v>U R' U' , M2'</v>
      </c>
      <c r="W12" s="25" t="str">
        <f ca="1">IFERROR(__xludf.DUMMYFUNCTION("IF('UF Comms'!W12="""", """", IF(REGEXMATCH('UF Comms'!W12, ""\[""), TRIM(REGEXEXTRACT('UF Comms'!W12, ""\[([^\[\]]+)\]"")),""Alg""))"),"S' , R F R'")</f>
        <v>S' , R F R'</v>
      </c>
    </row>
    <row r="13" spans="1:23">
      <c r="A13" s="24" t="str">
        <f>'UF Comms'!A13</f>
        <v>N (RB)</v>
      </c>
      <c r="B13" s="25" t="str">
        <f ca="1">IFERROR(__xludf.DUMMYFUNCTION("IF('UF Comms'!B13="""", """", IF(REGEXMATCH('UF Comms'!B13, ""\[""), TRIM(REGEXEXTRACT('UF Comms'!B13, ""\[([^\[\]]+)\]"")),""Alg""))"),"L' E L , U2'")</f>
        <v>L' E L , U2'</v>
      </c>
      <c r="C13" s="25" t="str">
        <f ca="1">IFERROR(__xludf.DUMMYFUNCTION("IF('UF Comms'!C13="""", """", IF(REGEXMATCH('UF Comms'!C13, ""\[""), TRIM(REGEXEXTRACT('UF Comms'!C13, ""\[([^\[\]]+)\]"")),""Alg""))"),"L' E L , U")</f>
        <v>L' E L , U</v>
      </c>
      <c r="D13" s="25" t="str">
        <f ca="1">IFERROR(__xludf.DUMMYFUNCTION("IF('UF Comms'!D13="""", """", IF(REGEXMATCH('UF Comms'!D13, ""\[""), TRIM(REGEXEXTRACT('UF Comms'!D13, ""\[([^\[\]]+)\]"")),""Alg""))"),"U , L' E L")</f>
        <v>U , L' E L</v>
      </c>
      <c r="E13" s="25" t="str">
        <f ca="1">IFERROR(__xludf.DUMMYFUNCTION("IF('UF Comms'!E13="""", """", IF(REGEXMATCH('UF Comms'!E13, ""\[""), TRIM(REGEXEXTRACT('UF Comms'!E13, ""\[([^\[\]]+)\]"")),""Alg""))"),"E , L2")</f>
        <v>E , L2</v>
      </c>
      <c r="F13" s="25" t="str">
        <f ca="1">IFERROR(__xludf.DUMMYFUNCTION("IF('UF Comms'!F13="""", """", IF(REGEXMATCH('UF Comms'!F13, ""\[""), TRIM(REGEXEXTRACT('UF Comms'!F13, ""\[([^\[\]]+)\]"")),""Alg""))"),"E , R2")</f>
        <v>E , R2</v>
      </c>
      <c r="G13" s="25" t="str">
        <f ca="1">IFERROR(__xludf.DUMMYFUNCTION("IF('UF Comms'!G13="""", """", IF(REGEXMATCH('UF Comms'!G13, ""\[""), TRIM(REGEXEXTRACT('UF Comms'!G13, ""\[([^\[\]]+)\]"")),""Alg""))"),"E , L2'")</f>
        <v>E , L2'</v>
      </c>
      <c r="H13" s="25" t="str">
        <f ca="1">IFERROR(__xludf.DUMMYFUNCTION("IF('UF Comms'!H13="""", """", IF(REGEXMATCH('UF Comms'!H13, ""\[""), TRIM(REGEXEXTRACT('UF Comms'!H13, ""\[([^\[\]]+)\]"")),""Alg""))"),"S' , L2'")</f>
        <v>S' , L2'</v>
      </c>
      <c r="I13" s="25" t="str">
        <f ca="1">IFERROR(__xludf.DUMMYFUNCTION("IF('UF Comms'!I13="""", """", IF(REGEXMATCH('UF Comms'!I13, ""\[""), TRIM(REGEXEXTRACT('UF Comms'!I13, ""\[([^\[\]]+)\]"")),""Alg""))"),"R U' R' , E'")</f>
        <v>R U' R' , E'</v>
      </c>
      <c r="J13" s="25" t="str">
        <f ca="1">IFERROR(__xludf.DUMMYFUNCTION("IF('UF Comms'!J13="""", """", IF(REGEXMATCH('UF Comms'!J13, ""\[""), TRIM(REGEXEXTRACT('UF Comms'!J13, ""\[([^\[\]]+)\]"")),""Alg""))"),"U R' U' , M'")</f>
        <v>U R' U' , M'</v>
      </c>
      <c r="K13" s="25" t="str">
        <f ca="1">IFERROR(__xludf.DUMMYFUNCTION("IF('UF Comms'!K13="""", """", IF(REGEXMATCH('UF Comms'!K13, ""\[""), TRIM(REGEXEXTRACT('UF Comms'!K13, ""\[([^\[\]]+)\]"")),""Alg""))"),"U , L' E L")</f>
        <v>U , L' E L</v>
      </c>
      <c r="L13" s="25" t="str">
        <f ca="1">IFERROR(__xludf.DUMMYFUNCTION("IF('UF Comms'!L13="""", """", IF(REGEXMATCH('UF Comms'!L13, ""\[""), TRIM(REGEXEXTRACT('UF Comms'!L13, ""\[([^\[\]]+)\]"")),""Alg""))"),"U , L' E L")</f>
        <v>U , L' E L</v>
      </c>
      <c r="M13" s="25" t="str">
        <f ca="1">IFERROR(__xludf.DUMMYFUNCTION("IF('UF Comms'!M13="""", """", IF(REGEXMATCH('UF Comms'!M13, ""\[""), TRIM(REGEXEXTRACT('UF Comms'!M13, ""\[([^\[\]]+)\]"")),""Alg""))"),"")</f>
        <v/>
      </c>
      <c r="N13" s="25" t="str">
        <f ca="1">IFERROR(__xludf.DUMMYFUNCTION("IF('UF Comms'!N13="""", """", IF(REGEXMATCH('UF Comms'!N13, ""\[""), TRIM(REGEXEXTRACT('UF Comms'!N13, ""\[([^\[\]]+)\]"")),""Alg""))"),"U' S U , R")</f>
        <v>U' S U , R</v>
      </c>
      <c r="O13" s="25" t="str">
        <f ca="1">IFERROR(__xludf.DUMMYFUNCTION("IF('UF Comms'!O13="""", """", IF(REGEXMATCH('UF Comms'!O13, ""\[""), TRIM(REGEXEXTRACT('UF Comms'!O13, ""\[([^\[\]]+)\]"")),""Alg""))"),"S , R2")</f>
        <v>S , R2</v>
      </c>
      <c r="P13" s="25" t="str">
        <f ca="1">IFERROR(__xludf.DUMMYFUNCTION("IF('UF Comms'!P13="""", """", IF(REGEXMATCH('UF Comms'!P13, ""\[""), TRIM(REGEXEXTRACT('UF Comms'!P13, ""\[([^\[\]]+)\]"")),""Alg""))"),"M' , U R' U'")</f>
        <v>M' , U R' U'</v>
      </c>
      <c r="Q13" s="25" t="str">
        <f ca="1">IFERROR(__xludf.DUMMYFUNCTION("IF('UF Comms'!Q13="""", """", IF(REGEXMATCH('UF Comms'!Q13, ""\[""), TRIM(REGEXEXTRACT('UF Comms'!Q13, ""\[([^\[\]]+)\]"")),""Alg""))"),"L U L' , E")</f>
        <v>L U L' , E</v>
      </c>
      <c r="R13" s="25" t="str">
        <f ca="1">IFERROR(__xludf.DUMMYFUNCTION("IF('UF Comms'!R13="""", """", IF(REGEXMATCH('UF Comms'!R13, ""\[""), TRIM(REGEXEXTRACT('UF Comms'!R13, ""\[([^\[\]]+)\]"")),""Alg""))"),"R' S' R , U'")</f>
        <v>R' S' R , U'</v>
      </c>
      <c r="S13" s="25" t="str">
        <f ca="1">IFERROR(__xludf.DUMMYFUNCTION("IF('UF Comms'!S13="""", """", IF(REGEXMATCH('UF Comms'!S13, ""\[""), TRIM(REGEXEXTRACT('UF Comms'!S13, ""\[([^\[\]]+)\]"")),""Alg""))"),"")</f>
        <v/>
      </c>
      <c r="T13" s="25" t="str">
        <f ca="1">IFERROR(__xludf.DUMMYFUNCTION("IF('UF Comms'!T13="""", """", IF(REGEXMATCH('UF Comms'!T13, ""\[""), TRIM(REGEXEXTRACT('UF Comms'!T13, ""\[([^\[\]]+)\]"")),""Alg""))"),"R2' , S")</f>
        <v>R2' , S</v>
      </c>
      <c r="U13" s="25" t="str">
        <f ca="1">IFERROR(__xludf.DUMMYFUNCTION("IF('UF Comms'!U13="""", """", IF(REGEXMATCH('UF Comms'!U13, ""\[""), TRIM(REGEXEXTRACT('UF Comms'!U13, ""\[([^\[\]]+)\]"")),""Alg""))"),"E' , R2")</f>
        <v>E' , R2</v>
      </c>
      <c r="V13" s="25" t="str">
        <f ca="1">IFERROR(__xludf.DUMMYFUNCTION("IF('UF Comms'!V13="""", """", IF(REGEXMATCH('UF Comms'!V13, ""\[""), TRIM(REGEXEXTRACT('UF Comms'!V13, ""\[([^\[\]]+)\]"")),""Alg""))"),"U R' U' , M2'")</f>
        <v>U R' U' , M2'</v>
      </c>
      <c r="W13" s="25" t="str">
        <f ca="1">IFERROR(__xludf.DUMMYFUNCTION("IF('UF Comms'!W13="""", """", IF(REGEXMATCH('UF Comms'!W13, ""\[""), TRIM(REGEXEXTRACT('UF Comms'!W13, ""\[([^\[\]]+)\]"")),""Alg""))"),"E' , L2")</f>
        <v>E' , L2</v>
      </c>
    </row>
    <row r="14" spans="1:23">
      <c r="A14" s="24" t="str">
        <f>'UF Comms'!A14</f>
        <v>O (RD)</v>
      </c>
      <c r="B14" s="25" t="str">
        <f ca="1">IFERROR(__xludf.DUMMYFUNCTION("IF('UF Comms'!B14="""", """", IF(REGEXMATCH('UF Comms'!B14, ""\[""), TRIM(REGEXEXTRACT('UF Comms'!B14, ""\[([^\[\]]+)\]"")),""Alg""))"),"R E R' , U2")</f>
        <v>R E R' , U2</v>
      </c>
      <c r="C14" s="25" t="str">
        <f ca="1">IFERROR(__xludf.DUMMYFUNCTION("IF('UF Comms'!C14="""", """", IF(REGEXMATCH('UF Comms'!C14, ""\[""), TRIM(REGEXEXTRACT('UF Comms'!C14, ""\[([^\[\]]+)\]"")),""Alg""))"),"U' , R E R'")</f>
        <v>U' , R E R'</v>
      </c>
      <c r="D14" s="25" t="str">
        <f ca="1">IFERROR(__xludf.DUMMYFUNCTION("IF('UF Comms'!D14="""", """", IF(REGEXMATCH('UF Comms'!D14, ""\[""), TRIM(REGEXEXTRACT('UF Comms'!D14, ""\[([^\[\]]+)\]"")),""Alg""))"),"R E R' , U'")</f>
        <v>R E R' , U'</v>
      </c>
      <c r="E14" s="25" t="str">
        <f ca="1">IFERROR(__xludf.DUMMYFUNCTION("IF('UF Comms'!E14="""", """", IF(REGEXMATCH('UF Comms'!E14, ""\[""), TRIM(REGEXEXTRACT('UF Comms'!E14, ""\[([^\[\]]+)\]"")),""Alg""))"),"S , R2'")</f>
        <v>S , R2'</v>
      </c>
      <c r="F14" s="25" t="str">
        <f ca="1">IFERROR(__xludf.DUMMYFUNCTION("IF('UF Comms'!F14="""", """", IF(REGEXMATCH('UF Comms'!F14, ""\[""), TRIM(REGEXEXTRACT('UF Comms'!F14, ""\[([^\[\]]+)\]"")),""Alg""))"),"E , R2")</f>
        <v>E , R2</v>
      </c>
      <c r="G14" s="25" t="str">
        <f ca="1">IFERROR(__xludf.DUMMYFUNCTION("IF('UF Comms'!G14="""", """", IF(REGEXMATCH('UF Comms'!G14, ""\[""), TRIM(REGEXEXTRACT('UF Comms'!G14, ""\[([^\[\]]+)\]"")),""Alg""))"),"S' , R2")</f>
        <v>S' , R2</v>
      </c>
      <c r="H14" s="25" t="str">
        <f ca="1">IFERROR(__xludf.DUMMYFUNCTION("IF('UF Comms'!H14="""", """", IF(REGEXMATCH('UF Comms'!H14, ""\[""), TRIM(REGEXEXTRACT('UF Comms'!H14, ""\[([^\[\]]+)\]"")),""Alg""))"),"R2 , E'")</f>
        <v>R2 , E'</v>
      </c>
      <c r="I14" s="25" t="str">
        <f ca="1">IFERROR(__xludf.DUMMYFUNCTION("IF('UF Comms'!I14="""", """", IF(REGEXMATCH('UF Comms'!I14, ""\[""), TRIM(REGEXEXTRACT('UF Comms'!I14, ""\[([^\[\]]+)\]"")),""Alg""))"),"S' , R2")</f>
        <v>S' , R2</v>
      </c>
      <c r="J14" s="25" t="str">
        <f ca="1">IFERROR(__xludf.DUMMYFUNCTION("IF('UF Comms'!J14="""", """", IF(REGEXMATCH('UF Comms'!J14, ""\[""), TRIM(REGEXEXTRACT('UF Comms'!J14, ""\[([^\[\]]+)\]"")),""Alg""))"),"S' , R' F' R")</f>
        <v>S' , R' F' R</v>
      </c>
      <c r="K14" s="25" t="str">
        <f ca="1">IFERROR(__xludf.DUMMYFUNCTION("IF('UF Comms'!K14="""", """", IF(REGEXMATCH('UF Comms'!K14, ""\[""), TRIM(REGEXEXTRACT('UF Comms'!K14, ""\[([^\[\]]+)\]"")),""Alg""))"),"R' U' R , E'")</f>
        <v>R' U' R , E'</v>
      </c>
      <c r="L14" s="25" t="str">
        <f ca="1">IFERROR(__xludf.DUMMYFUNCTION("IF('UF Comms'!L14="""", """", IF(REGEXMATCH('UF Comms'!L14, ""\[""), TRIM(REGEXEXTRACT('UF Comms'!L14, ""\[([^\[\]]+)\]"")),""Alg""))"),"S , R2'")</f>
        <v>S , R2'</v>
      </c>
      <c r="M14" s="25" t="str">
        <f ca="1">IFERROR(__xludf.DUMMYFUNCTION("IF('UF Comms'!M14="""", """", IF(REGEXMATCH('UF Comms'!M14, ""\[""), TRIM(REGEXEXTRACT('UF Comms'!M14, ""\[([^\[\]]+)\]"")),""Alg""))"),"R , U' S U")</f>
        <v>R , U' S U</v>
      </c>
      <c r="N14" s="25" t="str">
        <f ca="1">IFERROR(__xludf.DUMMYFUNCTION("IF('UF Comms'!N14="""", """", IF(REGEXMATCH('UF Comms'!N14, ""\[""), TRIM(REGEXEXTRACT('UF Comms'!N14, ""\[([^\[\]]+)\]"")),""Alg""))"),"")</f>
        <v/>
      </c>
      <c r="O14" s="25" t="str">
        <f ca="1">IFERROR(__xludf.DUMMYFUNCTION("IF('UF Comms'!O14="""", """", IF(REGEXMATCH('UF Comms'!O14, ""\[""), TRIM(REGEXEXTRACT('UF Comms'!O14, ""\[([^\[\]]+)\]"")),""Alg""))"),"R' , U' S U")</f>
        <v>R' , U' S U</v>
      </c>
      <c r="P14" s="25" t="str">
        <f ca="1">IFERROR(__xludf.DUMMYFUNCTION("IF('UF Comms'!P14="""", """", IF(REGEXMATCH('UF Comms'!P14, ""\[""), TRIM(REGEXEXTRACT('UF Comms'!P14, ""\[([^\[\]]+)\]"")),""Alg""))"),"U R U' , M")</f>
        <v>U R U' , M</v>
      </c>
      <c r="Q14" s="25" t="str">
        <f ca="1">IFERROR(__xludf.DUMMYFUNCTION("IF('UF Comms'!Q14="""", """", IF(REGEXMATCH('UF Comms'!Q14, ""\[""), TRIM(REGEXEXTRACT('UF Comms'!Q14, ""\[([^\[\]]+)\]"")),""Alg""))"),"R U' R' , E")</f>
        <v>R U' R' , E</v>
      </c>
      <c r="R14" s="25" t="str">
        <f ca="1">IFERROR(__xludf.DUMMYFUNCTION("IF('UF Comms'!R14="""", """", IF(REGEXMATCH('UF Comms'!R14, ""\[""), TRIM(REGEXEXTRACT('UF Comms'!R14, ""\[([^\[\]]+)\]"")),""Alg""))"),"E' , R U R'")</f>
        <v>E' , R U R'</v>
      </c>
      <c r="S14" s="25" t="str">
        <f ca="1">IFERROR(__xludf.DUMMYFUNCTION("IF('UF Comms'!S14="""", """", IF(REGEXMATCH('UF Comms'!S14, ""\[""), TRIM(REGEXEXTRACT('UF Comms'!S14, ""\[([^\[\]]+)\]"")),""Alg""))"),"E , L2")</f>
        <v>E , L2</v>
      </c>
      <c r="T14" s="25" t="str">
        <f ca="1">IFERROR(__xludf.DUMMYFUNCTION("IF('UF Comms'!T14="""", """", IF(REGEXMATCH('UF Comms'!T14, ""\[""), TRIM(REGEXEXTRACT('UF Comms'!T14, ""\[([^\[\]]+)\]"")),""Alg""))"),"E , R2")</f>
        <v>E , R2</v>
      </c>
      <c r="U14" s="25" t="str">
        <f ca="1">IFERROR(__xludf.DUMMYFUNCTION("IF('UF Comms'!U14="""", """", IF(REGEXMATCH('UF Comms'!U14, ""\[""), TRIM(REGEXEXTRACT('UF Comms'!U14, ""\[([^\[\]]+)\]"")),""Alg""))"),"")</f>
        <v/>
      </c>
      <c r="V14" s="25" t="str">
        <f ca="1">IFERROR(__xludf.DUMMYFUNCTION("IF('UF Comms'!V14="""", """", IF(REGEXMATCH('UF Comms'!V14, ""\[""), TRIM(REGEXEXTRACT('UF Comms'!V14, ""\[([^\[\]]+)\]"")),""Alg""))"),"R' B R , S")</f>
        <v>R' B R , S</v>
      </c>
      <c r="W14" s="25" t="str">
        <f ca="1">IFERROR(__xludf.DUMMYFUNCTION("IF('UF Comms'!W14="""", """", IF(REGEXMATCH('UF Comms'!W14, ""\[""), TRIM(REGEXEXTRACT('UF Comms'!W14, ""\[([^\[\]]+)\]"")),""Alg""))"),"S' , R F R'")</f>
        <v>S' , R F R'</v>
      </c>
    </row>
    <row r="15" spans="1:23">
      <c r="A15" s="24" t="str">
        <f>'UF Comms'!A15</f>
        <v>P (RF)</v>
      </c>
      <c r="B15" s="25" t="str">
        <f ca="1">IFERROR(__xludf.DUMMYFUNCTION("IF('UF Comms'!B15="""", """", IF(REGEXMATCH('UF Comms'!B15, ""\[""), TRIM(REGEXEXTRACT('UF Comms'!B15, ""\[([^\[\]]+)\]"")),""Alg""))"),"L E' L' , U2'")</f>
        <v>L E' L' , U2'</v>
      </c>
      <c r="C15" s="25" t="str">
        <f ca="1">IFERROR(__xludf.DUMMYFUNCTION("IF('UF Comms'!C15="""", """", IF(REGEXMATCH('UF Comms'!C15, ""\[""), TRIM(REGEXEXTRACT('UF Comms'!C15, ""\[([^\[\]]+)\]"")),""Alg""))"),"L E' L' , U")</f>
        <v>L E' L' , U</v>
      </c>
      <c r="D15" s="25" t="str">
        <f ca="1">IFERROR(__xludf.DUMMYFUNCTION("IF('UF Comms'!D15="""", """", IF(REGEXMATCH('UF Comms'!D15, ""\[""), TRIM(REGEXEXTRACT('UF Comms'!D15, ""\[([^\[\]]+)\]"")),""Alg""))"),"U , L E' L'")</f>
        <v>U , L E' L'</v>
      </c>
      <c r="E15" s="25" t="str">
        <f ca="1">IFERROR(__xludf.DUMMYFUNCTION("IF('UF Comms'!E15="""", """", IF(REGEXMATCH('UF Comms'!E15, ""\[""), TRIM(REGEXEXTRACT('UF Comms'!E15, ""\[([^\[\]]+)\]"")),""Alg""))"),"M' , U2")</f>
        <v>M' , U2</v>
      </c>
      <c r="F15" s="25" t="str">
        <f ca="1">IFERROR(__xludf.DUMMYFUNCTION("IF('UF Comms'!F15="""", """", IF(REGEXMATCH('UF Comms'!F15, ""\[""), TRIM(REGEXEXTRACT('UF Comms'!F15, ""\[([^\[\]]+)\]"")),""Alg""))"),"S , R2")</f>
        <v>S , R2</v>
      </c>
      <c r="G15" s="25" t="str">
        <f ca="1">IFERROR(__xludf.DUMMYFUNCTION("IF('UF Comms'!G15="""", """", IF(REGEXMATCH('UF Comms'!G15, ""\[""), TRIM(REGEXEXTRACT('UF Comms'!G15, ""\[([^\[\]]+)\]"")),""Alg""))"),"E' , L2")</f>
        <v>E' , L2</v>
      </c>
      <c r="H15" s="25" t="str">
        <f ca="1">IFERROR(__xludf.DUMMYFUNCTION("IF('UF Comms'!H15="""", """", IF(REGEXMATCH('UF Comms'!H15, ""\[""), TRIM(REGEXEXTRACT('UF Comms'!H15, ""\[([^\[\]]+)\]"")),""Alg""))"),"E' , L2")</f>
        <v>E' , L2</v>
      </c>
      <c r="I15" s="25" t="str">
        <f ca="1">IFERROR(__xludf.DUMMYFUNCTION("IF('UF Comms'!I15="""", """", IF(REGEXMATCH('UF Comms'!I15, ""\[""), TRIM(REGEXEXTRACT('UF Comms'!I15, ""\[([^\[\]]+)\]"")),""Alg""))"),"")</f>
        <v/>
      </c>
      <c r="J15" s="25" t="str">
        <f ca="1">IFERROR(__xludf.DUMMYFUNCTION("IF('UF Comms'!J15="""", """", IF(REGEXMATCH('UF Comms'!J15, ""\[""), TRIM(REGEXEXTRACT('UF Comms'!J15, ""\[([^\[\]]+)\]"")),""Alg""))"),"U R U' , M'")</f>
        <v>U R U' , M'</v>
      </c>
      <c r="K15" s="25" t="str">
        <f ca="1">IFERROR(__xludf.DUMMYFUNCTION("IF('UF Comms'!K15="""", """", IF(REGEXMATCH('UF Comms'!K15, ""\[""), TRIM(REGEXEXTRACT('UF Comms'!K15, ""\[([^\[\]]+)\]"")),""Alg""))"),"L' U L , E'")</f>
        <v>L' U L , E'</v>
      </c>
      <c r="L15" s="25" t="str">
        <f ca="1">IFERROR(__xludf.DUMMYFUNCTION("IF('UF Comms'!L15="""", """", IF(REGEXMATCH('UF Comms'!L15, ""\[""), TRIM(REGEXEXTRACT('UF Comms'!L15, ""\[([^\[\]]+)\]"")),""Alg""))"),"U , L E' L'")</f>
        <v>U , L E' L'</v>
      </c>
      <c r="M15" s="25" t="str">
        <f ca="1">IFERROR(__xludf.DUMMYFUNCTION("IF('UF Comms'!M15="""", """", IF(REGEXMATCH('UF Comms'!M15, ""\[""), TRIM(REGEXEXTRACT('UF Comms'!M15, ""\[([^\[\]]+)\]"")),""Alg""))"),"S , R2'")</f>
        <v>S , R2'</v>
      </c>
      <c r="N15" s="25" t="str">
        <f ca="1">IFERROR(__xludf.DUMMYFUNCTION("IF('UF Comms'!N15="""", """", IF(REGEXMATCH('UF Comms'!N15, ""\[""), TRIM(REGEXEXTRACT('UF Comms'!N15, ""\[([^\[\]]+)\]"")),""Alg""))"),"U' S U , R'")</f>
        <v>U' S U , R'</v>
      </c>
      <c r="O15" s="25" t="str">
        <f ca="1">IFERROR(__xludf.DUMMYFUNCTION("IF('UF Comms'!O15="""", """", IF(REGEXMATCH('UF Comms'!O15, ""\[""), TRIM(REGEXEXTRACT('UF Comms'!O15, ""\[([^\[\]]+)\]"")),""Alg""))"),"")</f>
        <v/>
      </c>
      <c r="P15" s="25" t="str">
        <f ca="1">IFERROR(__xludf.DUMMYFUNCTION("IF('UF Comms'!P15="""", """", IF(REGEXMATCH('UF Comms'!P15, ""\[""), TRIM(REGEXEXTRACT('UF Comms'!P15, ""\[([^\[\]]+)\]"")),""Alg""))"),"M' , U R U'")</f>
        <v>M' , U R U'</v>
      </c>
      <c r="Q15" s="25" t="str">
        <f ca="1">IFERROR(__xludf.DUMMYFUNCTION("IF('UF Comms'!Q15="""", """", IF(REGEXMATCH('UF Comms'!Q15, ""\[""), TRIM(REGEXEXTRACT('UF Comms'!Q15, ""\[([^\[\]]+)\]"")),""Alg""))"),"L' U L , E'")</f>
        <v>L' U L , E'</v>
      </c>
      <c r="R15" s="25" t="str">
        <f ca="1">IFERROR(__xludf.DUMMYFUNCTION("IF('UF Comms'!R15="""", """", IF(REGEXMATCH('UF Comms'!R15, ""\[""), TRIM(REGEXEXTRACT('UF Comms'!R15, ""\[([^\[\]]+)\]"")),""Alg""))"),"E' , L' U' L")</f>
        <v>E' , L' U' L</v>
      </c>
      <c r="S15" s="25" t="str">
        <f ca="1">IFERROR(__xludf.DUMMYFUNCTION("IF('UF Comms'!S15="""", """", IF(REGEXMATCH('UF Comms'!S15, ""\[""), TRIM(REGEXEXTRACT('UF Comms'!S15, ""\[([^\[\]]+)\]"")),""Alg""))"),"R' U' R , E")</f>
        <v>R' U' R , E</v>
      </c>
      <c r="T15" s="25" t="str">
        <f ca="1">IFERROR(__xludf.DUMMYFUNCTION("IF('UF Comms'!T15="""", """", IF(REGEXMATCH('UF Comms'!T15, ""\[""), TRIM(REGEXEXTRACT('UF Comms'!T15, ""\[([^\[\]]+)\]"")),""Alg""))"),"L' S' L , F")</f>
        <v>L' S' L , F</v>
      </c>
      <c r="U15" s="25" t="str">
        <f ca="1">IFERROR(__xludf.DUMMYFUNCTION("IF('UF Comms'!U15="""", """", IF(REGEXMATCH('UF Comms'!U15, ""\[""), TRIM(REGEXEXTRACT('UF Comms'!U15, ""\[([^\[\]]+)\]"")),""Alg""))"),"E , R2'")</f>
        <v>E , R2'</v>
      </c>
      <c r="V15" s="25" t="str">
        <f ca="1">IFERROR(__xludf.DUMMYFUNCTION("IF('UF Comms'!V15="""", """", IF(REGEXMATCH('UF Comms'!V15, ""\[""), TRIM(REGEXEXTRACT('UF Comms'!V15, ""\[([^\[\]]+)\]"")),""Alg""))"),"U R U' , M2'")</f>
        <v>U R U' , M2'</v>
      </c>
      <c r="W15" s="25" t="str">
        <f ca="1">IFERROR(__xludf.DUMMYFUNCTION("IF('UF Comms'!W15="""", """", IF(REGEXMATCH('UF Comms'!W15, ""\[""), TRIM(REGEXEXTRACT('UF Comms'!W15, ""\[([^\[\]]+)\]"")),""Alg""))"),"E , L2'")</f>
        <v>E , L2'</v>
      </c>
    </row>
    <row r="16" spans="1:23">
      <c r="A16" s="24" t="str">
        <f>'UF Comms'!A16</f>
        <v>Q (BU)</v>
      </c>
      <c r="B16" s="25" t="str">
        <f ca="1">IFERROR(__xludf.DUMMYFUNCTION("IF('UF Comms'!B16="""", """", IF(REGEXMATCH('UF Comms'!B16, ""\[""), TRIM(REGEXEXTRACT('UF Comms'!B16, ""\[([^\[\]]+)\]"")),""Alg""))"),"")</f>
        <v/>
      </c>
      <c r="C16" s="25" t="str">
        <f ca="1">IFERROR(__xludf.DUMMYFUNCTION("IF('UF Comms'!C16="""", """", IF(REGEXMATCH('UF Comms'!C16, ""\[""), TRIM(REGEXEXTRACT('UF Comms'!C16, ""\[([^\[\]]+)\]"")),""Alg""))"),"U' R U , M'")</f>
        <v>U' R U , M'</v>
      </c>
      <c r="D16" s="25" t="str">
        <f ca="1">IFERROR(__xludf.DUMMYFUNCTION("IF('UF Comms'!D16="""", """", IF(REGEXMATCH('UF Comms'!D16, ""\[""), TRIM(REGEXEXTRACT('UF Comms'!D16, ""\[([^\[\]]+)\]"")),""Alg""))"),"M , U L' U'")</f>
        <v>M , U L' U'</v>
      </c>
      <c r="E16" s="25" t="str">
        <f ca="1">IFERROR(__xludf.DUMMYFUNCTION("IF('UF Comms'!E16="""", """", IF(REGEXMATCH('UF Comms'!E16, ""\[""), TRIM(REGEXEXTRACT('UF Comms'!E16, ""\[([^\[\]]+)\]"")),""Alg""))"),"U' L U , M'")</f>
        <v>U' L U , M'</v>
      </c>
      <c r="F16" s="25" t="str">
        <f ca="1">IFERROR(__xludf.DUMMYFUNCTION("IF('UF Comms'!F16="""", """", IF(REGEXMATCH('UF Comms'!F16, ""\[""), TRIM(REGEXEXTRACT('UF Comms'!F16, ""\[([^\[\]]+)\]"")),""Alg""))"),"U' L' U , M'")</f>
        <v>U' L' U , M'</v>
      </c>
      <c r="G16" s="25" t="str">
        <f ca="1">IFERROR(__xludf.DUMMYFUNCTION("IF('UF Comms'!G16="""", """", IF(REGEXMATCH('UF Comms'!G16, ""\[""), TRIM(REGEXEXTRACT('UF Comms'!G16, ""\[([^\[\]]+)\]"")),""Alg""))"),"U' L' U , M'")</f>
        <v>U' L' U , M'</v>
      </c>
      <c r="H16" s="25" t="str">
        <f ca="1">IFERROR(__xludf.DUMMYFUNCTION("IF('UF Comms'!H16="""", """", IF(REGEXMATCH('UF Comms'!H16, ""\[""), TRIM(REGEXEXTRACT('UF Comms'!H16, ""\[([^\[\]]+)\]"")),""Alg""))"),"U' L U , M'")</f>
        <v>U' L U , M'</v>
      </c>
      <c r="I16" s="25" t="str">
        <f ca="1">IFERROR(__xludf.DUMMYFUNCTION("IF('UF Comms'!I16="""", """", IF(REGEXMATCH('UF Comms'!I16, ""\[""), TRIM(REGEXEXTRACT('UF Comms'!I16, ""\[([^\[\]]+)\]"")),""Alg""))"),"M , U' R U")</f>
        <v>M , U' R U</v>
      </c>
      <c r="J16" s="25" t="str">
        <f ca="1">IFERROR(__xludf.DUMMYFUNCTION("IF('UF Comms'!J16="""", """", IF(REGEXMATCH('UF Comms'!J16, ""\[""), TRIM(REGEXEXTRACT('UF Comms'!J16, ""\[([^\[\]]+)\]"")),""Alg""))"),"S , R' F' R")</f>
        <v>S , R' F' R</v>
      </c>
      <c r="K16" s="25" t="str">
        <f ca="1">IFERROR(__xludf.DUMMYFUNCTION("IF('UF Comms'!K16="""", """", IF(REGEXMATCH('UF Comms'!K16, ""\[""), TRIM(REGEXEXTRACT('UF Comms'!K16, ""\[([^\[\]]+)\]"")),""Alg""))"),"M , U L' U'")</f>
        <v>M , U L' U'</v>
      </c>
      <c r="L16" s="25" t="str">
        <f ca="1">IFERROR(__xludf.DUMMYFUNCTION("IF('UF Comms'!L16="""", """", IF(REGEXMATCH('UF Comms'!L16, ""\[""), TRIM(REGEXEXTRACT('UF Comms'!L16, ""\[([^\[\]]+)\]"")),""Alg""))"),"U R' U' , M'")</f>
        <v>U R' U' , M'</v>
      </c>
      <c r="M16" s="25" t="str">
        <f ca="1">IFERROR(__xludf.DUMMYFUNCTION("IF('UF Comms'!M16="""", """", IF(REGEXMATCH('UF Comms'!M16, ""\[""), TRIM(REGEXEXTRACT('UF Comms'!M16, ""\[([^\[\]]+)\]"")),""Alg""))"),"U R' U' , M'")</f>
        <v>U R' U' , M'</v>
      </c>
      <c r="N16" s="25" t="str">
        <f ca="1">IFERROR(__xludf.DUMMYFUNCTION("IF('UF Comms'!N16="""", """", IF(REGEXMATCH('UF Comms'!N16, ""\[""), TRIM(REGEXEXTRACT('UF Comms'!N16, ""\[([^\[\]]+)\]"")),""Alg""))"),"U R U' , M'")</f>
        <v>U R U' , M'</v>
      </c>
      <c r="O16" s="25" t="str">
        <f ca="1">IFERROR(__xludf.DUMMYFUNCTION("IF('UF Comms'!O16="""", """", IF(REGEXMATCH('UF Comms'!O16, ""\[""), TRIM(REGEXEXTRACT('UF Comms'!O16, ""\[([^\[\]]+)\]"")),""Alg""))"),"U R U' , M'")</f>
        <v>U R U' , M'</v>
      </c>
      <c r="P16" s="25" t="str">
        <f ca="1">IFERROR(__xludf.DUMMYFUNCTION("IF('UF Comms'!P16="""", """", IF(REGEXMATCH('UF Comms'!P16, ""\[""), TRIM(REGEXEXTRACT('UF Comms'!P16, ""\[([^\[\]]+)\]"")),""Alg""))"),"")</f>
        <v/>
      </c>
      <c r="Q16" s="25" t="str">
        <f ca="1">IFERROR(__xludf.DUMMYFUNCTION("IF('UF Comms'!Q16="""", """", IF(REGEXMATCH('UF Comms'!Q16, ""\[""), TRIM(REGEXEXTRACT('UF Comms'!Q16, ""\[([^\[\]]+)\]"")),""Alg""))"),"M , U L U'")</f>
        <v>M , U L U'</v>
      </c>
      <c r="R16" s="25" t="str">
        <f ca="1">IFERROR(__xludf.DUMMYFUNCTION("IF('UF Comms'!R16="""", """", IF(REGEXMATCH('UF Comms'!R16, ""\[""), TRIM(REGEXEXTRACT('UF Comms'!R16, ""\[([^\[\]]+)\]"")),""Alg""))"),"S , R B R'")</f>
        <v>S , R B R'</v>
      </c>
      <c r="S16" s="25" t="str">
        <f ca="1">IFERROR(__xludf.DUMMYFUNCTION("IF('UF Comms'!S16="""", """", IF(REGEXMATCH('UF Comms'!S16, ""\[""), TRIM(REGEXEXTRACT('UF Comms'!S16, ""\[([^\[\]]+)\]"")),""Alg""))"),"M , U' R' U")</f>
        <v>M , U' R' U</v>
      </c>
      <c r="T16" s="25" t="str">
        <f ca="1">IFERROR(__xludf.DUMMYFUNCTION("IF('UF Comms'!T16="""", """", IF(REGEXMATCH('UF Comms'!T16, ""\[""), TRIM(REGEXEXTRACT('UF Comms'!T16, ""\[([^\[\]]+)\]"")),""Alg""))"),"R' F' R , S")</f>
        <v>R' F' R , S</v>
      </c>
      <c r="U16" s="25" t="str">
        <f ca="1">IFERROR(__xludf.DUMMYFUNCTION("IF('UF Comms'!U16="""", """", IF(REGEXMATCH('UF Comms'!U16, ""\[""), TRIM(REGEXEXTRACT('UF Comms'!U16, ""\[([^\[\]]+)\]"")),""Alg""))"),"U' R' U , M'")</f>
        <v>U' R' U , M'</v>
      </c>
      <c r="V16" s="25" t="str">
        <f ca="1">IFERROR(__xludf.DUMMYFUNCTION("IF('UF Comms'!V16="""", """", IF(REGEXMATCH('UF Comms'!V16, ""\[""), TRIM(REGEXEXTRACT('UF Comms'!V16, ""\[([^\[\]]+)\]"")),""Alg""))"),"R B R' , S")</f>
        <v>R B R' , S</v>
      </c>
      <c r="W16" s="25" t="str">
        <f ca="1">IFERROR(__xludf.DUMMYFUNCTION("IF('UF Comms'!W16="""", """", IF(REGEXMATCH('UF Comms'!W16, ""\[""), TRIM(REGEXEXTRACT('UF Comms'!W16, ""\[([^\[\]]+)\]"")),""Alg""))"),"U L U' , M'")</f>
        <v>U L U' , M'</v>
      </c>
    </row>
    <row r="17" spans="1:23">
      <c r="A17" s="24" t="str">
        <f>'UF Comms'!A17</f>
        <v>R (BL)</v>
      </c>
      <c r="B17" s="25" t="str">
        <f ca="1">IFERROR(__xludf.DUMMYFUNCTION("IF('UF Comms'!B17="""", """", IF(REGEXMATCH('UF Comms'!B17, ""\[""), TRIM(REGEXEXTRACT('UF Comms'!B17, ""\[([^\[\]]+)\]"")),""Alg""))"),"L2 , S'")</f>
        <v>L2 , S'</v>
      </c>
      <c r="C17" s="25" t="str">
        <f ca="1">IFERROR(__xludf.DUMMYFUNCTION("IF('UF Comms'!C17="""", """", IF(REGEXMATCH('UF Comms'!C17, ""\[""), TRIM(REGEXEXTRACT('UF Comms'!C17, ""\[([^\[\]]+)\]"")),""Alg""))"),"U' , R' E2 R")</f>
        <v>U' , R' E2 R</v>
      </c>
      <c r="D17" s="25" t="str">
        <f ca="1">IFERROR(__xludf.DUMMYFUNCTION("IF('UF Comms'!D17="""", """", IF(REGEXMATCH('UF Comms'!D17, ""\[""), TRIM(REGEXEXTRACT('UF Comms'!D17, ""\[([^\[\]]+)\]"")),""Alg""))"),"R E2 R' , U'")</f>
        <v>R E2 R' , U'</v>
      </c>
      <c r="E17" s="25" t="str">
        <f ca="1">IFERROR(__xludf.DUMMYFUNCTION("IF('UF Comms'!E17="""", """", IF(REGEXMATCH('UF Comms'!E17, ""\[""), TRIM(REGEXEXTRACT('UF Comms'!E17, ""\[([^\[\]]+)\]"")),""Alg""))"),"R2' , E'")</f>
        <v>R2' , E'</v>
      </c>
      <c r="F17" s="25" t="str">
        <f ca="1">IFERROR(__xludf.DUMMYFUNCTION("IF('UF Comms'!F17="""", """", IF(REGEXMATCH('UF Comms'!F17, ""\[""), TRIM(REGEXEXTRACT('UF Comms'!F17, ""\[([^\[\]]+)\]"")),""Alg""))"),"E' , L U L'")</f>
        <v>E' , L U L'</v>
      </c>
      <c r="G17" s="25" t="str">
        <f ca="1">IFERROR(__xludf.DUMMYFUNCTION("IF('UF Comms'!G17="""", """", IF(REGEXMATCH('UF Comms'!G17, ""\[""), TRIM(REGEXEXTRACT('UF Comms'!G17, ""\[([^\[\]]+)\]"")),""Alg""))"),"E' , R2")</f>
        <v>E' , R2</v>
      </c>
      <c r="H17" s="25" t="str">
        <f ca="1">IFERROR(__xludf.DUMMYFUNCTION("IF('UF Comms'!H17="""", """", IF(REGEXMATCH('UF Comms'!H17, ""\[""), TRIM(REGEXEXTRACT('UF Comms'!H17, ""\[([^\[\]]+)\]"")),""Alg""))"),"")</f>
        <v/>
      </c>
      <c r="I17" s="25" t="str">
        <f ca="1">IFERROR(__xludf.DUMMYFUNCTION("IF('UF Comms'!I17="""", """", IF(REGEXMATCH('UF Comms'!I17, ""\[""), TRIM(REGEXEXTRACT('UF Comms'!I17, ""\[([^\[\]]+)\]"")),""Alg""))"),"E' , R2")</f>
        <v>E' , R2</v>
      </c>
      <c r="J17" s="25" t="str">
        <f ca="1">IFERROR(__xludf.DUMMYFUNCTION("IF('UF Comms'!J17="""", """", IF(REGEXMATCH('UF Comms'!J17, ""\[""), TRIM(REGEXEXTRACT('UF Comms'!J17, ""\[([^\[\]]+)\]"")),""Alg""))"),"U L U' , M'")</f>
        <v>U L U' , M'</v>
      </c>
      <c r="K17" s="25" t="str">
        <f ca="1">IFERROR(__xludf.DUMMYFUNCTION("IF('UF Comms'!K17="""", """", IF(REGEXMATCH('UF Comms'!K17, ""\[""), TRIM(REGEXEXTRACT('UF Comms'!K17, ""\[([^\[\]]+)\]"")),""Alg""))"),"S' , L2'")</f>
        <v>S' , L2'</v>
      </c>
      <c r="L17" s="25" t="str">
        <f ca="1">IFERROR(__xludf.DUMMYFUNCTION("IF('UF Comms'!L17="""", """", IF(REGEXMATCH('UF Comms'!L17, ""\[""), TRIM(REGEXEXTRACT('UF Comms'!L17, ""\[([^\[\]]+)\]"")),""Alg""))"),"U , R E' R'")</f>
        <v>U , R E' R'</v>
      </c>
      <c r="M17" s="25" t="str">
        <f ca="1">IFERROR(__xludf.DUMMYFUNCTION("IF('UF Comms'!M17="""", """", IF(REGEXMATCH('UF Comms'!M17, ""\[""), TRIM(REGEXEXTRACT('UF Comms'!M17, ""\[([^\[\]]+)\]"")),""Alg""))"),"E , L U L'")</f>
        <v>E , L U L'</v>
      </c>
      <c r="N17" s="25" t="str">
        <f ca="1">IFERROR(__xludf.DUMMYFUNCTION("IF('UF Comms'!N17="""", """", IF(REGEXMATCH('UF Comms'!N17, ""\[""), TRIM(REGEXEXTRACT('UF Comms'!N17, ""\[([^\[\]]+)\]"")),""Alg""))"),"R U' R' , E'")</f>
        <v>R U' R' , E'</v>
      </c>
      <c r="O17" s="25" t="str">
        <f ca="1">IFERROR(__xludf.DUMMYFUNCTION("IF('UF Comms'!O17="""", """", IF(REGEXMATCH('UF Comms'!O17, ""\[""), TRIM(REGEXEXTRACT('UF Comms'!O17, ""\[([^\[\]]+)\]"")),""Alg""))"),"E' , L' U L")</f>
        <v>E' , L' U L</v>
      </c>
      <c r="P17" s="25" t="str">
        <f ca="1">IFERROR(__xludf.DUMMYFUNCTION("IF('UF Comms'!P17="""", """", IF(REGEXMATCH('UF Comms'!P17, ""\[""), TRIM(REGEXEXTRACT('UF Comms'!P17, ""\[([^\[\]]+)\]"")),""Alg""))"),"U L U' , M")</f>
        <v>U L U' , M</v>
      </c>
      <c r="Q17" s="25" t="str">
        <f ca="1">IFERROR(__xludf.DUMMYFUNCTION("IF('UF Comms'!Q17="""", """", IF(REGEXMATCH('UF Comms'!Q17, ""\[""), TRIM(REGEXEXTRACT('UF Comms'!Q17, ""\[([^\[\]]+)\]"")),""Alg""))"),"")</f>
        <v/>
      </c>
      <c r="R17" s="25" t="str">
        <f ca="1">IFERROR(__xludf.DUMMYFUNCTION("IF('UF Comms'!R17="""", """", IF(REGEXMATCH('UF Comms'!R17, ""\[""), TRIM(REGEXEXTRACT('UF Comms'!R17, ""\[([^\[\]]+)\]"")),""Alg""))"),"U' L U , M")</f>
        <v>U' L U , M</v>
      </c>
      <c r="S17" s="25" t="str">
        <f ca="1">IFERROR(__xludf.DUMMYFUNCTION("IF('UF Comms'!S17="""", """", IF(REGEXMATCH('UF Comms'!S17, ""\[""), TRIM(REGEXEXTRACT('UF Comms'!S17, ""\[([^\[\]]+)\]"")),""Alg""))"),"E' , R2")</f>
        <v>E' , R2</v>
      </c>
      <c r="T17" s="25" t="str">
        <f ca="1">IFERROR(__xludf.DUMMYFUNCTION("IF('UF Comms'!T17="""", """", IF(REGEXMATCH('UF Comms'!T17, ""\[""), TRIM(REGEXEXTRACT('UF Comms'!T17, ""\[([^\[\]]+)\]"")),""Alg""))"),"M' , U2'")</f>
        <v>M' , U2'</v>
      </c>
      <c r="U17" s="25" t="str">
        <f ca="1">IFERROR(__xludf.DUMMYFUNCTION("IF('UF Comms'!U17="""", """", IF(REGEXMATCH('UF Comms'!U17, ""\[""), TRIM(REGEXEXTRACT('UF Comms'!U17, ""\[([^\[\]]+)\]"")),""Alg""))"),"E' , R2")</f>
        <v>E' , R2</v>
      </c>
      <c r="V17" s="25" t="str">
        <f ca="1">IFERROR(__xludf.DUMMYFUNCTION("IF('UF Comms'!V17="""", """", IF(REGEXMATCH('UF Comms'!V17, ""\[""), TRIM(REGEXEXTRACT('UF Comms'!V17, ""\[([^\[\]]+)\]"")),""Alg""))"),"U L U' , M2'")</f>
        <v>U L U' , M2'</v>
      </c>
      <c r="W17" s="25" t="str">
        <f ca="1">IFERROR(__xludf.DUMMYFUNCTION("IF('UF Comms'!W17="""", """", IF(REGEXMATCH('UF Comms'!W17, ""\[""), TRIM(REGEXEXTRACT('UF Comms'!W17, ""\[([^\[\]]+)\]"")),""Alg""))"),"Alg")</f>
        <v>Alg</v>
      </c>
    </row>
    <row r="18" spans="1:23">
      <c r="A18" s="24" t="str">
        <f>'UF Comms'!A18</f>
        <v>S (BD)</v>
      </c>
      <c r="B18" s="25" t="str">
        <f ca="1">IFERROR(__xludf.DUMMYFUNCTION("IF('UF Comms'!B18="""", """", IF(REGEXMATCH('UF Comms'!B18, ""\[""), TRIM(REGEXEXTRACT('UF Comms'!B18, ""\[([^\[\]]+)\]"")),""Alg""))"),"S , R2'")</f>
        <v>S , R2'</v>
      </c>
      <c r="C18" s="25" t="str">
        <f ca="1">IFERROR(__xludf.DUMMYFUNCTION("IF('UF Comms'!C18="""", """", IF(REGEXMATCH('UF Comms'!C18, ""\[""), TRIM(REGEXEXTRACT('UF Comms'!C18, ""\[([^\[\]]+)\]"")),""Alg""))"),"Alg")</f>
        <v>Alg</v>
      </c>
      <c r="D18" s="25" t="str">
        <f ca="1">IFERROR(__xludf.DUMMYFUNCTION("IF('UF Comms'!D18="""", """", IF(REGEXMATCH('UF Comms'!D18, ""\[""), TRIM(REGEXEXTRACT('UF Comms'!D18, ""\[([^\[\]]+)\]"")),""Alg""))"),"Alg")</f>
        <v>Alg</v>
      </c>
      <c r="E18" s="25" t="str">
        <f ca="1">IFERROR(__xludf.DUMMYFUNCTION("IF('UF Comms'!E18="""", """", IF(REGEXMATCH('UF Comms'!E18, ""\[""), TRIM(REGEXEXTRACT('UF Comms'!E18, ""\[([^\[\]]+)\]"")),""Alg""))"),"Alg")</f>
        <v>Alg</v>
      </c>
      <c r="F18" s="25" t="str">
        <f ca="1">IFERROR(__xludf.DUMMYFUNCTION("IF('UF Comms'!F18="""", """", IF(REGEXMATCH('UF Comms'!F18, ""\[""), TRIM(REGEXEXTRACT('UF Comms'!F18, ""\[([^\[\]]+)\]"")),""Alg""))"),"R U R' , E")</f>
        <v>R U R' , E</v>
      </c>
      <c r="G18" s="25" t="str">
        <f ca="1">IFERROR(__xludf.DUMMYFUNCTION("IF('UF Comms'!G18="""", """", IF(REGEXMATCH('UF Comms'!G18, ""\[""), TRIM(REGEXEXTRACT('UF Comms'!G18, ""\[([^\[\]]+)\]"")),""Alg""))"),"L' U' L , E")</f>
        <v>L' U' L , E</v>
      </c>
      <c r="H18" s="25" t="str">
        <f ca="1">IFERROR(__xludf.DUMMYFUNCTION("IF('UF Comms'!H18="""", """", IF(REGEXMATCH('UF Comms'!H18, ""\[""), TRIM(REGEXEXTRACT('UF Comms'!H18, ""\[([^\[\]]+)\]"")),""Alg""))"),"U , L S L'")</f>
        <v>U , L S L'</v>
      </c>
      <c r="I18" s="25" t="str">
        <f ca="1">IFERROR(__xludf.DUMMYFUNCTION("IF('UF Comms'!I18="""", """", IF(REGEXMATCH('UF Comms'!I18, ""\[""), TRIM(REGEXEXTRACT('UF Comms'!I18, ""\[([^\[\]]+)\]"")),""Alg""))"),"M , U R U'")</f>
        <v>M , U R U'</v>
      </c>
      <c r="J18" s="25" t="str">
        <f ca="1">IFERROR(__xludf.DUMMYFUNCTION("IF('UF Comms'!J18="""", """", IF(REGEXMATCH('UF Comms'!J18, ""\[""), TRIM(REGEXEXTRACT('UF Comms'!J18, ""\[([^\[\]]+)\]"")),""Alg""))"),"Alg")</f>
        <v>Alg</v>
      </c>
      <c r="K18" s="25" t="str">
        <f ca="1">IFERROR(__xludf.DUMMYFUNCTION("IF('UF Comms'!K18="""", """", IF(REGEXMATCH('UF Comms'!K18, ""\[""), TRIM(REGEXEXTRACT('UF Comms'!K18, ""\[([^\[\]]+)\]"")),""Alg""))"),"E , R2")</f>
        <v>E , R2</v>
      </c>
      <c r="L18" s="25" t="str">
        <f ca="1">IFERROR(__xludf.DUMMYFUNCTION("IF('UF Comms'!L18="""", """", IF(REGEXMATCH('UF Comms'!L18, ""\[""), TRIM(REGEXEXTRACT('UF Comms'!L18, ""\[([^\[\]]+)\]"")),""Alg""))"),"Alg")</f>
        <v>Alg</v>
      </c>
      <c r="M18" s="25" t="str">
        <f ca="1">IFERROR(__xludf.DUMMYFUNCTION("IF('UF Comms'!M18="""", """", IF(REGEXMATCH('UF Comms'!M18, ""\[""), TRIM(REGEXEXTRACT('UF Comms'!M18, ""\[([^\[\]]+)\]"")),""Alg""))"),"U' , l' E l")</f>
        <v>U' , l' E l</v>
      </c>
      <c r="N18" s="25" t="str">
        <f ca="1">IFERROR(__xludf.DUMMYFUNCTION("IF('UF Comms'!N18="""", """", IF(REGEXMATCH('UF Comms'!N18, ""\[""), TRIM(REGEXEXTRACT('UF Comms'!N18, ""\[([^\[\]]+)\]"")),""Alg""))"),"R U R' , E'")</f>
        <v>R U R' , E'</v>
      </c>
      <c r="O18" s="25" t="str">
        <f ca="1">IFERROR(__xludf.DUMMYFUNCTION("IF('UF Comms'!O18="""", """", IF(REGEXMATCH('UF Comms'!O18, ""\[""), TRIM(REGEXEXTRACT('UF Comms'!O18, ""\[([^\[\]]+)\]"")),""Alg""))"),"L' U' L , E'")</f>
        <v>L' U' L , E'</v>
      </c>
      <c r="P18" s="25" t="str">
        <f ca="1">IFERROR(__xludf.DUMMYFUNCTION("IF('UF Comms'!P18="""", """", IF(REGEXMATCH('UF Comms'!P18, ""\[""), TRIM(REGEXEXTRACT('UF Comms'!P18, ""\[([^\[\]]+)\]"")),""Alg""))"),"R B R' , S")</f>
        <v>R B R' , S</v>
      </c>
      <c r="Q18" s="25" t="str">
        <f ca="1">IFERROR(__xludf.DUMMYFUNCTION("IF('UF Comms'!Q18="""", """", IF(REGEXMATCH('UF Comms'!Q18, ""\[""), TRIM(REGEXEXTRACT('UF Comms'!Q18, ""\[([^\[\]]+)\]"")),""Alg""))"),"M , U' L U")</f>
        <v>M , U' L U</v>
      </c>
      <c r="R18" s="25" t="str">
        <f ca="1">IFERROR(__xludf.DUMMYFUNCTION("IF('UF Comms'!R18="""", """", IF(REGEXMATCH('UF Comms'!R18, ""\[""), TRIM(REGEXEXTRACT('UF Comms'!R18, ""\[([^\[\]]+)\]"")),""Alg""))"),"")</f>
        <v/>
      </c>
      <c r="S18" s="25" t="str">
        <f ca="1">IFERROR(__xludf.DUMMYFUNCTION("IF('UF Comms'!S18="""", """", IF(REGEXMATCH('UF Comms'!S18, ""\[""), TRIM(REGEXEXTRACT('UF Comms'!S18, ""\[([^\[\]]+)\]"")),""Alg""))"),"M , U R' U'")</f>
        <v>M , U R' U'</v>
      </c>
      <c r="T18" s="25" t="str">
        <f ca="1">IFERROR(__xludf.DUMMYFUNCTION("IF('UF Comms'!T18="""", """", IF(REGEXMATCH('UF Comms'!T18, ""\[""), TRIM(REGEXEXTRACT('UF Comms'!T18, ""\[([^\[\]]+)\]"")),""Alg""))"),"S' , R F R'")</f>
        <v>S' , R F R'</v>
      </c>
      <c r="U18" s="25" t="str">
        <f ca="1">IFERROR(__xludf.DUMMYFUNCTION("IF('UF Comms'!U18="""", """", IF(REGEXMATCH('UF Comms'!U18, ""\[""), TRIM(REGEXEXTRACT('UF Comms'!U18, ""\[([^\[\]]+)\]"")),""Alg""))"),"S , L2'")</f>
        <v>S , L2'</v>
      </c>
      <c r="V18" s="25" t="str">
        <f ca="1">IFERROR(__xludf.DUMMYFUNCTION("IF('UF Comms'!V18="""", """", IF(REGEXMATCH('UF Comms'!V18, ""\[""), TRIM(REGEXEXTRACT('UF Comms'!V18, ""\[([^\[\]]+)\]"")),""Alg""))"),"")</f>
        <v/>
      </c>
      <c r="W18" s="25" t="str">
        <f ca="1">IFERROR(__xludf.DUMMYFUNCTION("IF('UF Comms'!W18="""", """", IF(REGEXMATCH('UF Comms'!W18, ""\[""), TRIM(REGEXEXTRACT('UF Comms'!W18, ""\[([^\[\]]+)\]"")),""Alg""))"),"S' , R2")</f>
        <v>S' , R2</v>
      </c>
    </row>
    <row r="19" spans="1:23">
      <c r="A19" s="24" t="str">
        <f>'UF Comms'!A19</f>
        <v>T (BR)</v>
      </c>
      <c r="B19" s="25" t="str">
        <f ca="1">IFERROR(__xludf.DUMMYFUNCTION("IF('UF Comms'!B19="""", """", IF(REGEXMATCH('UF Comms'!B19, ""\[""), TRIM(REGEXEXTRACT('UF Comms'!B19, ""\[([^\[\]]+)\]"")),""Alg""))"),"R2' , S")</f>
        <v>R2' , S</v>
      </c>
      <c r="C19" s="25" t="str">
        <f ca="1">IFERROR(__xludf.DUMMYFUNCTION("IF('UF Comms'!C19="""", """", IF(REGEXMATCH('UF Comms'!C19, ""\[""), TRIM(REGEXEXTRACT('UF Comms'!C19, ""\[([^\[\]]+)\]"")),""Alg""))"),"R E' R' , U")</f>
        <v>R E' R' , U</v>
      </c>
      <c r="D19" s="25" t="str">
        <f ca="1">IFERROR(__xludf.DUMMYFUNCTION("IF('UF Comms'!D19="""", """", IF(REGEXMATCH('UF Comms'!D19, ""\[""), TRIM(REGEXEXTRACT('UF Comms'!D19, ""\[([^\[\]]+)\]"")),""Alg""))"),"U , L E2' L'")</f>
        <v>U , L E2' L'</v>
      </c>
      <c r="E19" s="25" t="str">
        <f ca="1">IFERROR(__xludf.DUMMYFUNCTION("IF('UF Comms'!E19="""", """", IF(REGEXMATCH('UF Comms'!E19, ""\[""), TRIM(REGEXEXTRACT('UF Comms'!E19, ""\[([^\[\]]+)\]"")),""Alg""))"),"U' , L' E L")</f>
        <v>U' , L' E L</v>
      </c>
      <c r="F19" s="25" t="str">
        <f ca="1">IFERROR(__xludf.DUMMYFUNCTION("IF('UF Comms'!F19="""", """", IF(REGEXMATCH('UF Comms'!F19, ""\[""), TRIM(REGEXEXTRACT('UF Comms'!F19, ""\[([^\[\]]+)\]"")),""Alg""))"),"E , R U' R'")</f>
        <v>E , R U' R'</v>
      </c>
      <c r="G19" s="25" t="str">
        <f ca="1">IFERROR(__xludf.DUMMYFUNCTION("IF('UF Comms'!G19="""", """", IF(REGEXMATCH('UF Comms'!G19, ""\[""), TRIM(REGEXEXTRACT('UF Comms'!G19, ""\[([^\[\]]+)\]"")),""Alg""))"),"L' U L , E")</f>
        <v>L' U L , E</v>
      </c>
      <c r="H19" s="25" t="str">
        <f ca="1">IFERROR(__xludf.DUMMYFUNCTION("IF('UF Comms'!H19="""", """", IF(REGEXMATCH('UF Comms'!H19, ""\[""), TRIM(REGEXEXTRACT('UF Comms'!H19, ""\[([^\[\]]+)\]"")),""Alg""))"),"E' , R' U' R")</f>
        <v>E' , R' U' R</v>
      </c>
      <c r="I19" s="25" t="str">
        <f ca="1">IFERROR(__xludf.DUMMYFUNCTION("IF('UF Comms'!I19="""", """", IF(REGEXMATCH('UF Comms'!I19, ""\[""), TRIM(REGEXEXTRACT('UF Comms'!I19, ""\[([^\[\]]+)\]"")),""Alg""))"),"S , R2")</f>
        <v>S , R2</v>
      </c>
      <c r="J19" s="25" t="str">
        <f ca="1">IFERROR(__xludf.DUMMYFUNCTION("IF('UF Comms'!J19="""", """", IF(REGEXMATCH('UF Comms'!J19, ""\[""), TRIM(REGEXEXTRACT('UF Comms'!J19, ""\[([^\[\]]+)\]"")),""Alg""))"),"U' R' U , M'")</f>
        <v>U' R' U , M'</v>
      </c>
      <c r="K19" s="25" t="str">
        <f ca="1">IFERROR(__xludf.DUMMYFUNCTION("IF('UF Comms'!K19="""", """", IF(REGEXMATCH('UF Comms'!K19, ""\[""), TRIM(REGEXEXTRACT('UF Comms'!K19, ""\[([^\[\]]+)\]"")),""Alg""))"),"E , R2")</f>
        <v>E , R2</v>
      </c>
      <c r="L19" s="25" t="str">
        <f ca="1">IFERROR(__xludf.DUMMYFUNCTION("IF('UF Comms'!L19="""", """", IF(REGEXMATCH('UF Comms'!L19, ""\[""), TRIM(REGEXEXTRACT('UF Comms'!L19, ""\[([^\[\]]+)\]"")),""Alg""))"),"L2 , E")</f>
        <v>L2 , E</v>
      </c>
      <c r="M19" s="25" t="str">
        <f ca="1">IFERROR(__xludf.DUMMYFUNCTION("IF('UF Comms'!M19="""", """", IF(REGEXMATCH('UF Comms'!M19, ""\[""), TRIM(REGEXEXTRACT('UF Comms'!M19, ""\[([^\[\]]+)\]"")),""Alg""))"),"")</f>
        <v/>
      </c>
      <c r="N19" s="25" t="str">
        <f ca="1">IFERROR(__xludf.DUMMYFUNCTION("IF('UF Comms'!N19="""", """", IF(REGEXMATCH('UF Comms'!N19, ""\[""), TRIM(REGEXEXTRACT('UF Comms'!N19, ""\[([^\[\]]+)\]"")),""Alg""))"),"E , L2'")</f>
        <v>E , L2'</v>
      </c>
      <c r="O19" s="25" t="str">
        <f ca="1">IFERROR(__xludf.DUMMYFUNCTION("IF('UF Comms'!O19="""", """", IF(REGEXMATCH('UF Comms'!O19, ""\[""), TRIM(REGEXEXTRACT('UF Comms'!O19, ""\[([^\[\]]+)\]"")),""Alg""))"),"E , R' U' R")</f>
        <v>E , R' U' R</v>
      </c>
      <c r="P19" s="25" t="str">
        <f ca="1">IFERROR(__xludf.DUMMYFUNCTION("IF('UF Comms'!P19="""", """", IF(REGEXMATCH('UF Comms'!P19, ""\[""), TRIM(REGEXEXTRACT('UF Comms'!P19, ""\[([^\[\]]+)\]"")),""Alg""))"),"U' R' U , M")</f>
        <v>U' R' U , M</v>
      </c>
      <c r="Q19" s="25" t="str">
        <f ca="1">IFERROR(__xludf.DUMMYFUNCTION("IF('UF Comms'!Q19="""", """", IF(REGEXMATCH('UF Comms'!Q19, ""\[""), TRIM(REGEXEXTRACT('UF Comms'!Q19, ""\[([^\[\]]+)\]"")),""Alg""))"),"E' , R2'")</f>
        <v>E' , R2'</v>
      </c>
      <c r="R19" s="25" t="str">
        <f ca="1">IFERROR(__xludf.DUMMYFUNCTION("IF('UF Comms'!R19="""", """", IF(REGEXMATCH('UF Comms'!R19, ""\[""), TRIM(REGEXEXTRACT('UF Comms'!R19, ""\[([^\[\]]+)\]"")),""Alg""))"),"U R' U' , M")</f>
        <v>U R' U' , M</v>
      </c>
      <c r="S19" s="25" t="str">
        <f ca="1">IFERROR(__xludf.DUMMYFUNCTION("IF('UF Comms'!S19="""", """", IF(REGEXMATCH('UF Comms'!S19, ""\[""), TRIM(REGEXEXTRACT('UF Comms'!S19, ""\[([^\[\]]+)\]"")),""Alg""))"),"")</f>
        <v/>
      </c>
      <c r="T19" s="25" t="str">
        <f ca="1">IFERROR(__xludf.DUMMYFUNCTION("IF('UF Comms'!T19="""", """", IF(REGEXMATCH('UF Comms'!T19, ""\[""), TRIM(REGEXEXTRACT('UF Comms'!T19, ""\[([^\[\]]+)\]"")),""Alg""))"),"M' , U2")</f>
        <v>M' , U2</v>
      </c>
      <c r="U19" s="25" t="str">
        <f ca="1">IFERROR(__xludf.DUMMYFUNCTION("IF('UF Comms'!U19="""", """", IF(REGEXMATCH('UF Comms'!U19, ""\[""), TRIM(REGEXEXTRACT('UF Comms'!U19, ""\[([^\[\]]+)\]"")),""Alg""))"),"Alg")</f>
        <v>Alg</v>
      </c>
      <c r="V19" s="25" t="str">
        <f ca="1">IFERROR(__xludf.DUMMYFUNCTION("IF('UF Comms'!V19="""", """", IF(REGEXMATCH('UF Comms'!V19, ""\[""), TRIM(REGEXEXTRACT('UF Comms'!V19, ""\[([^\[\]]+)\]"")),""Alg""))"),"U' R' U , M2'")</f>
        <v>U' R' U , M2'</v>
      </c>
      <c r="W19" s="25" t="str">
        <f ca="1">IFERROR(__xludf.DUMMYFUNCTION("IF('UF Comms'!W19="""", """", IF(REGEXMATCH('UF Comms'!W19, ""\[""), TRIM(REGEXEXTRACT('UF Comms'!W19, ""\[([^\[\]]+)\]"")),""Alg""))"),"E , L2'")</f>
        <v>E , L2'</v>
      </c>
    </row>
    <row r="20" spans="1:23">
      <c r="A20" s="24" t="str">
        <f>'UF Comms'!A20</f>
        <v>U (DF)</v>
      </c>
      <c r="B20" s="25" t="str">
        <f ca="1">IFERROR(__xludf.DUMMYFUNCTION("IF('UF Comms'!B20="""", """", IF(REGEXMATCH('UF Comms'!B20, ""\[""), TRIM(REGEXEXTRACT('UF Comms'!B20, ""\[([^\[\]]+)\]"")),""Alg""))"),"U2 , M'")</f>
        <v>U2 , M'</v>
      </c>
      <c r="C20" s="25" t="str">
        <f ca="1">IFERROR(__xludf.DUMMYFUNCTION("IF('UF Comms'!C20="""", """", IF(REGEXMATCH('UF Comms'!C20, ""\[""), TRIM(REGEXEXTRACT('UF Comms'!C20, ""\[([^\[\]]+)\]"")),""Alg""))"),"L' S' L , F2'")</f>
        <v>L' S' L , F2'</v>
      </c>
      <c r="D20" s="25" t="str">
        <f ca="1">IFERROR(__xludf.DUMMYFUNCTION("IF('UF Comms'!D20="""", """", IF(REGEXMATCH('UF Comms'!D20, ""\[""), TRIM(REGEXEXTRACT('UF Comms'!D20, ""\[([^\[\]]+)\]"")),""Alg""))"),"R S R' , F2")</f>
        <v>R S R' , F2</v>
      </c>
      <c r="E20" s="25" t="str">
        <f ca="1">IFERROR(__xludf.DUMMYFUNCTION("IF('UF Comms'!E20="""", """", IF(REGEXMATCH('UF Comms'!E20, ""\[""), TRIM(REGEXEXTRACT('UF Comms'!E20, ""\[([^\[\]]+)\]"")),""Alg""))"),"L2 , E'")</f>
        <v>L2 , E'</v>
      </c>
      <c r="F20" s="25" t="str">
        <f ca="1">IFERROR(__xludf.DUMMYFUNCTION("IF('UF Comms'!F20="""", """", IF(REGEXMATCH('UF Comms'!F20, ""\[""), TRIM(REGEXEXTRACT('UF Comms'!F20, ""\[([^\[\]]+)\]"")),""Alg""))"),"R S R' , F")</f>
        <v>R S R' , F</v>
      </c>
      <c r="G20" s="25" t="str">
        <f ca="1">IFERROR(__xludf.DUMMYFUNCTION("IF('UF Comms'!G20="""", """", IF(REGEXMATCH('UF Comms'!G20, ""\[""), TRIM(REGEXEXTRACT('UF Comms'!G20, ""\[([^\[\]]+)\]"")),""Alg""))"),"L2' , E'")</f>
        <v>L2' , E'</v>
      </c>
      <c r="H20" s="25" t="str">
        <f ca="1">IFERROR(__xludf.DUMMYFUNCTION("IF('UF Comms'!H20="""", """", IF(REGEXMATCH('UF Comms'!H20, ""\[""), TRIM(REGEXEXTRACT('UF Comms'!H20, ""\[([^\[\]]+)\]"")),""Alg""))"),"S' , L2")</f>
        <v>S' , L2</v>
      </c>
      <c r="I20" s="25" t="str">
        <f ca="1">IFERROR(__xludf.DUMMYFUNCTION("IF('UF Comms'!I20="""", """", IF(REGEXMATCH('UF Comms'!I20, ""\[""), TRIM(REGEXEXTRACT('UF Comms'!I20, ""\[([^\[\]]+)\]"")),""Alg""))"),"E' , L2'")</f>
        <v>E' , L2'</v>
      </c>
      <c r="J20" s="25" t="str">
        <f ca="1">IFERROR(__xludf.DUMMYFUNCTION("IF('UF Comms'!J20="""", """", IF(REGEXMATCH('UF Comms'!J20, ""\[""), TRIM(REGEXEXTRACT('UF Comms'!J20, ""\[([^\[\]]+)\]"")),""Alg""))"),"")</f>
        <v/>
      </c>
      <c r="K20" s="25" t="str">
        <f ca="1">IFERROR(__xludf.DUMMYFUNCTION("IF('UF Comms'!K20="""", """", IF(REGEXMATCH('UF Comms'!K20, ""\[""), TRIM(REGEXEXTRACT('UF Comms'!K20, ""\[([^\[\]]+)\]"")),""Alg""))"),"E , R2")</f>
        <v>E , R2</v>
      </c>
      <c r="L20" s="25" t="str">
        <f ca="1">IFERROR(__xludf.DUMMYFUNCTION("IF('UF Comms'!L20="""", """", IF(REGEXMATCH('UF Comms'!L20, ""\[""), TRIM(REGEXEXTRACT('UF Comms'!L20, ""\[([^\[\]]+)\]"")),""Alg""))"),"R2' , E")</f>
        <v>R2' , E</v>
      </c>
      <c r="M20" s="25" t="str">
        <f ca="1">IFERROR(__xludf.DUMMYFUNCTION("IF('UF Comms'!M20="""", """", IF(REGEXMATCH('UF Comms'!M20, ""\[""), TRIM(REGEXEXTRACT('UF Comms'!M20, ""\[([^\[\]]+)\]"")),""Alg""))"),"S , R2'")</f>
        <v>S , R2'</v>
      </c>
      <c r="N20" s="25" t="str">
        <f ca="1">IFERROR(__xludf.DUMMYFUNCTION("IF('UF Comms'!N20="""", """", IF(REGEXMATCH('UF Comms'!N20, ""\[""), TRIM(REGEXEXTRACT('UF Comms'!N20, ""\[([^\[\]]+)\]"")),""Alg""))"),"E , R2")</f>
        <v>E , R2</v>
      </c>
      <c r="O20" s="25" t="str">
        <f ca="1">IFERROR(__xludf.DUMMYFUNCTION("IF('UF Comms'!O20="""", """", IF(REGEXMATCH('UF Comms'!O20, ""\[""), TRIM(REGEXEXTRACT('UF Comms'!O20, ""\[([^\[\]]+)\]"")),""Alg""))"),"L' S' L , F'")</f>
        <v>L' S' L , F'</v>
      </c>
      <c r="P20" s="25" t="str">
        <f ca="1">IFERROR(__xludf.DUMMYFUNCTION("IF('UF Comms'!P20="""", """", IF(REGEXMATCH('UF Comms'!P20, ""\[""), TRIM(REGEXEXTRACT('UF Comms'!P20, ""\[([^\[\]]+)\]"")),""Alg""))"),"S , R' F' R")</f>
        <v>S , R' F' R</v>
      </c>
      <c r="Q20" s="25" t="str">
        <f ca="1">IFERROR(__xludf.DUMMYFUNCTION("IF('UF Comms'!Q20="""", """", IF(REGEXMATCH('UF Comms'!Q20, ""\[""), TRIM(REGEXEXTRACT('UF Comms'!Q20, ""\[([^\[\]]+)\]"")),""Alg""))"),"E' , R2'")</f>
        <v>E' , R2'</v>
      </c>
      <c r="R20" s="25" t="str">
        <f ca="1">IFERROR(__xludf.DUMMYFUNCTION("IF('UF Comms'!R20="""", """", IF(REGEXMATCH('UF Comms'!R20, ""\[""), TRIM(REGEXEXTRACT('UF Comms'!R20, ""\[([^\[\]]+)\]"")),""Alg""))"),"R F R' , S'")</f>
        <v>R F R' , S'</v>
      </c>
      <c r="S20" s="25" t="str">
        <f ca="1">IFERROR(__xludf.DUMMYFUNCTION("IF('UF Comms'!S20="""", """", IF(REGEXMATCH('UF Comms'!S20, ""\[""), TRIM(REGEXEXTRACT('UF Comms'!S20, ""\[([^\[\]]+)\]"")),""Alg""))"),"M' , U2")</f>
        <v>M' , U2</v>
      </c>
      <c r="T20" s="25" t="str">
        <f ca="1">IFERROR(__xludf.DUMMYFUNCTION("IF('UF Comms'!T20="""", """", IF(REGEXMATCH('UF Comms'!T20, ""\[""), TRIM(REGEXEXTRACT('UF Comms'!T20, ""\[([^\[\]]+)\]"")),""Alg""))"),"")</f>
        <v/>
      </c>
      <c r="U20" s="25" t="str">
        <f ca="1">IFERROR(__xludf.DUMMYFUNCTION("IF('UF Comms'!U20="""", """", IF(REGEXMATCH('UF Comms'!U20, ""\[""), TRIM(REGEXEXTRACT('UF Comms'!U20, ""\[([^\[\]]+)\]"")),""Alg""))"),"R S' R' , F2")</f>
        <v>R S' R' , F2</v>
      </c>
      <c r="V20" s="25" t="str">
        <f ca="1">IFERROR(__xludf.DUMMYFUNCTION("IF('UF Comms'!V20="""", """", IF(REGEXMATCH('UF Comms'!V20, ""\[""), TRIM(REGEXEXTRACT('UF Comms'!V20, ""\[([^\[\]]+)\]"")),""Alg""))"),"Alg")</f>
        <v>Alg</v>
      </c>
      <c r="W20" s="25" t="str">
        <f ca="1">IFERROR(__xludf.DUMMYFUNCTION("IF('UF Comms'!W20="""", """", IF(REGEXMATCH('UF Comms'!W20, ""\[""), TRIM(REGEXEXTRACT('UF Comms'!W20, ""\[([^\[\]]+)\]"")),""Alg""))"),"L' S L , F2'")</f>
        <v>L' S L , F2'</v>
      </c>
    </row>
    <row r="21" spans="1:23">
      <c r="A21" s="24" t="str">
        <f>'UF Comms'!A21</f>
        <v>V (DR)</v>
      </c>
      <c r="B21" s="25" t="str">
        <f ca="1">IFERROR(__xludf.DUMMYFUNCTION("IF('UF Comms'!B21="""", """", IF(REGEXMATCH('UF Comms'!B21, ""\[""), TRIM(REGEXEXTRACT('UF Comms'!B21, ""\[([^\[\]]+)\]"")),""Alg""))"),"S , R2'")</f>
        <v>S , R2'</v>
      </c>
      <c r="C21" s="25" t="str">
        <f ca="1">IFERROR(__xludf.DUMMYFUNCTION("IF('UF Comms'!C21="""", """", IF(REGEXMATCH('UF Comms'!C21, ""\[""), TRIM(REGEXEXTRACT('UF Comms'!C21, ""\[([^\[\]]+)\]"")),""Alg""))"),"S , R2")</f>
        <v>S , R2</v>
      </c>
      <c r="D21" s="25" t="str">
        <f ca="1">IFERROR(__xludf.DUMMYFUNCTION("IF('UF Comms'!D21="""", """", IF(REGEXMATCH('UF Comms'!D21, ""\[""), TRIM(REGEXEXTRACT('UF Comms'!D21, ""\[([^\[\]]+)\]"")),""Alg""))"),"Alg")</f>
        <v>Alg</v>
      </c>
      <c r="E21" s="25" t="str">
        <f ca="1">IFERROR(__xludf.DUMMYFUNCTION("IF('UF Comms'!E21="""", """", IF(REGEXMATCH('UF Comms'!E21, ""\[""), TRIM(REGEXEXTRACT('UF Comms'!E21, ""\[([^\[\]]+)\]"")),""Alg""))"),"L' F' L , S")</f>
        <v>L' F' L , S</v>
      </c>
      <c r="F21" s="25" t="str">
        <f ca="1">IFERROR(__xludf.DUMMYFUNCTION("IF('UF Comms'!F21="""", """", IF(REGEXMATCH('UF Comms'!F21, ""\[""), TRIM(REGEXEXTRACT('UF Comms'!F21, ""\[([^\[\]]+)\]"")),""Alg""))"),"E' , R2'")</f>
        <v>E' , R2'</v>
      </c>
      <c r="G21" s="25" t="str">
        <f ca="1">IFERROR(__xludf.DUMMYFUNCTION("IF('UF Comms'!G21="""", """", IF(REGEXMATCH('UF Comms'!G21, ""\[""), TRIM(REGEXEXTRACT('UF Comms'!G21, ""\[([^\[\]]+)\]"")),""Alg""))"),"L' F' L , S")</f>
        <v>L' F' L , S</v>
      </c>
      <c r="H21" s="25" t="str">
        <f ca="1">IFERROR(__xludf.DUMMYFUNCTION("IF('UF Comms'!H21="""", """", IF(REGEXMATCH('UF Comms'!H21, ""\[""), TRIM(REGEXEXTRACT('UF Comms'!H21, ""\[([^\[\]]+)\]"")),""Alg""))"),"E , R2")</f>
        <v>E , R2</v>
      </c>
      <c r="I21" s="25" t="str">
        <f ca="1">IFERROR(__xludf.DUMMYFUNCTION("IF('UF Comms'!I21="""", """", IF(REGEXMATCH('UF Comms'!I21, ""\[""), TRIM(REGEXEXTRACT('UF Comms'!I21, ""\[([^\[\]]+)\]"")),""Alg""))"),"Alg")</f>
        <v>Alg</v>
      </c>
      <c r="J21" s="25" t="str">
        <f ca="1">IFERROR(__xludf.DUMMYFUNCTION("IF('UF Comms'!J21="""", """", IF(REGEXMATCH('UF Comms'!J21, ""\[""), TRIM(REGEXEXTRACT('UF Comms'!J21, ""\[([^\[\]]+)\]"")),""Alg""))"),"S , R2")</f>
        <v>S , R2</v>
      </c>
      <c r="K21" s="25" t="str">
        <f ca="1">IFERROR(__xludf.DUMMYFUNCTION("IF('UF Comms'!K21="""", """", IF(REGEXMATCH('UF Comms'!K21, ""\[""), TRIM(REGEXEXTRACT('UF Comms'!K21, ""\[([^\[\]]+)\]"")),""Alg""))"),"E , R2")</f>
        <v>E , R2</v>
      </c>
      <c r="L21" s="25" t="str">
        <f ca="1">IFERROR(__xludf.DUMMYFUNCTION("IF('UF Comms'!L21="""", """", IF(REGEXMATCH('UF Comms'!L21, ""\[""), TRIM(REGEXEXTRACT('UF Comms'!L21, ""\[([^\[\]]+)\]"")),""Alg""))"),"R' F R , S'")</f>
        <v>R' F R , S'</v>
      </c>
      <c r="M21" s="25" t="str">
        <f ca="1">IFERROR(__xludf.DUMMYFUNCTION("IF('UF Comms'!M21="""", """", IF(REGEXMATCH('UF Comms'!M21, ""\[""), TRIM(REGEXEXTRACT('UF Comms'!M21, ""\[([^\[\]]+)\]"")),""Alg""))"),"E' , R2'")</f>
        <v>E' , R2'</v>
      </c>
      <c r="N21" s="25" t="str">
        <f ca="1">IFERROR(__xludf.DUMMYFUNCTION("IF('UF Comms'!N21="""", """", IF(REGEXMATCH('UF Comms'!N21, ""\[""), TRIM(REGEXEXTRACT('UF Comms'!N21, ""\[([^\[\]]+)\]"")),""Alg""))"),"")</f>
        <v/>
      </c>
      <c r="O21" s="25" t="str">
        <f ca="1">IFERROR(__xludf.DUMMYFUNCTION("IF('UF Comms'!O21="""", """", IF(REGEXMATCH('UF Comms'!O21, ""\[""), TRIM(REGEXEXTRACT('UF Comms'!O21, ""\[([^\[\]]+)\]"")),""Alg""))"),"E , R2")</f>
        <v>E , R2</v>
      </c>
      <c r="P21" s="25" t="str">
        <f ca="1">IFERROR(__xludf.DUMMYFUNCTION("IF('UF Comms'!P21="""", """", IF(REGEXMATCH('UF Comms'!P21, ""\[""), TRIM(REGEXEXTRACT('UF Comms'!P21, ""\[([^\[\]]+)\]"")),""Alg""))"),"U' R' U , M")</f>
        <v>U' R' U , M</v>
      </c>
      <c r="Q21" s="25" t="str">
        <f ca="1">IFERROR(__xludf.DUMMYFUNCTION("IF('UF Comms'!Q21="""", """", IF(REGEXMATCH('UF Comms'!Q21, ""\[""), TRIM(REGEXEXTRACT('UF Comms'!Q21, ""\[([^\[\]]+)\]"")),""Alg""))"),"E' , R2'")</f>
        <v>E' , R2'</v>
      </c>
      <c r="R21" s="25" t="str">
        <f ca="1">IFERROR(__xludf.DUMMYFUNCTION("IF('UF Comms'!R21="""", """", IF(REGEXMATCH('UF Comms'!R21, ""\[""), TRIM(REGEXEXTRACT('UF Comms'!R21, ""\[([^\[\]]+)\]"")),""Alg""))"),"S , L2")</f>
        <v>S , L2</v>
      </c>
      <c r="S21" s="25" t="str">
        <f ca="1">IFERROR(__xludf.DUMMYFUNCTION("IF('UF Comms'!S21="""", """", IF(REGEXMATCH('UF Comms'!S21, ""\[""), TRIM(REGEXEXTRACT('UF Comms'!S21, ""\[([^\[\]]+)\]"")),""Alg""))"),"Alg")</f>
        <v>Alg</v>
      </c>
      <c r="T21" s="25" t="str">
        <f ca="1">IFERROR(__xludf.DUMMYFUNCTION("IF('UF Comms'!T21="""", """", IF(REGEXMATCH('UF Comms'!T21, ""\[""), TRIM(REGEXEXTRACT('UF Comms'!T21, ""\[([^\[\]]+)\]"")),""Alg""))"),"R S' R' , F2")</f>
        <v>R S' R' , F2</v>
      </c>
      <c r="U21" s="25" t="str">
        <f ca="1">IFERROR(__xludf.DUMMYFUNCTION("IF('UF Comms'!U21="""", """", IF(REGEXMATCH('UF Comms'!U21, ""\[""), TRIM(REGEXEXTRACT('UF Comms'!U21, ""\[([^\[\]]+)\]"")),""Alg""))"),"")</f>
        <v/>
      </c>
      <c r="V21" s="25" t="str">
        <f ca="1">IFERROR(__xludf.DUMMYFUNCTION("IF('UF Comms'!V21="""", """", IF(REGEXMATCH('UF Comms'!V21, ""\[""), TRIM(REGEXEXTRACT('UF Comms'!V21, ""\[([^\[\]]+)\]"")),""Alg""))"),"R S' R' , F2")</f>
        <v>R S' R' , F2</v>
      </c>
      <c r="W21" s="25" t="str">
        <f ca="1">IFERROR(__xludf.DUMMYFUNCTION("IF('UF Comms'!W21="""", """", IF(REGEXMATCH('UF Comms'!W21, ""\[""), TRIM(REGEXEXTRACT('UF Comms'!W21, ""\[([^\[\]]+)\]"")),""Alg""))"),"R2' , S'")</f>
        <v>R2' , S'</v>
      </c>
    </row>
    <row r="22" spans="1:23">
      <c r="A22" s="24" t="str">
        <f>'UF Comms'!A22</f>
        <v>W (DB)</v>
      </c>
      <c r="B22" s="25" t="str">
        <f ca="1">IFERROR(__xludf.DUMMYFUNCTION("IF('UF Comms'!B22="""", """", IF(REGEXMATCH('UF Comms'!B22, ""\[""), TRIM(REGEXEXTRACT('UF Comms'!B22, ""\[([^\[\]]+)\]"")),""Alg""))"),"M , U2")</f>
        <v>M , U2</v>
      </c>
      <c r="C22" s="25" t="str">
        <f ca="1">IFERROR(__xludf.DUMMYFUNCTION("IF('UF Comms'!C22="""", """", IF(REGEXMATCH('UF Comms'!C22, ""\[""), TRIM(REGEXEXTRACT('UF Comms'!C22, ""\[([^\[\]]+)\]"")),""Alg""))"),"U' R' U , M2'")</f>
        <v>U' R' U , M2'</v>
      </c>
      <c r="D22" s="25" t="str">
        <f ca="1">IFERROR(__xludf.DUMMYFUNCTION("IF('UF Comms'!D22="""", """", IF(REGEXMATCH('UF Comms'!D22, ""\[""), TRIM(REGEXEXTRACT('UF Comms'!D22, ""\[([^\[\]]+)\]"")),""Alg""))"),"U L U' , M2'")</f>
        <v>U L U' , M2'</v>
      </c>
      <c r="E22" s="25" t="str">
        <f ca="1">IFERROR(__xludf.DUMMYFUNCTION("IF('UF Comms'!E22="""", """", IF(REGEXMATCH('UF Comms'!E22, ""\[""), TRIM(REGEXEXTRACT('UF Comms'!E22, ""\[([^\[\]]+)\]"")),""Alg""))"),"U' L U , M2'")</f>
        <v>U' L U , M2'</v>
      </c>
      <c r="F22" s="25" t="str">
        <f ca="1">IFERROR(__xludf.DUMMYFUNCTION("IF('UF Comms'!F22="""", """", IF(REGEXMATCH('UF Comms'!F22, ""\[""), TRIM(REGEXEXTRACT('UF Comms'!F22, ""\[([^\[\]]+)\]"")),""Alg""))"),"U' L' U , M2'")</f>
        <v>U' L' U , M2'</v>
      </c>
      <c r="G22" s="25" t="str">
        <f ca="1">IFERROR(__xludf.DUMMYFUNCTION("IF('UF Comms'!G22="""", """", IF(REGEXMATCH('UF Comms'!G22, ""\[""), TRIM(REGEXEXTRACT('UF Comms'!G22, ""\[([^\[\]]+)\]"")),""Alg""))"),"S' , L B' L'")</f>
        <v>S' , L B' L'</v>
      </c>
      <c r="H22" s="25" t="str">
        <f ca="1">IFERROR(__xludf.DUMMYFUNCTION("IF('UF Comms'!H22="""", """", IF(REGEXMATCH('UF Comms'!H22, ""\[""), TRIM(REGEXEXTRACT('UF Comms'!H22, ""\[([^\[\]]+)\]"")),""Alg""))"),"U' L U , M2'")</f>
        <v>U' L U , M2'</v>
      </c>
      <c r="I22" s="25" t="str">
        <f ca="1">IFERROR(__xludf.DUMMYFUNCTION("IF('UF Comms'!I22="""", """", IF(REGEXMATCH('UF Comms'!I22, ""\[""), TRIM(REGEXEXTRACT('UF Comms'!I22, ""\[([^\[\]]+)\]"")),""Alg""))"),"M2' , U' R U")</f>
        <v>M2' , U' R U</v>
      </c>
      <c r="J22" s="25" t="str">
        <f ca="1">IFERROR(__xludf.DUMMYFUNCTION("IF('UF Comms'!J22="""", """", IF(REGEXMATCH('UF Comms'!J22, ""\[""), TRIM(REGEXEXTRACT('UF Comms'!J22, ""\[([^\[\]]+)\]"")),""Alg""))"),"R F R' , S'")</f>
        <v>R F R' , S'</v>
      </c>
      <c r="K22" s="25" t="str">
        <f ca="1">IFERROR(__xludf.DUMMYFUNCTION("IF('UF Comms'!K22="""", """", IF(REGEXMATCH('UF Comms'!K22, ""\[""), TRIM(REGEXEXTRACT('UF Comms'!K22, ""\[([^\[\]]+)\]"")),""Alg""))"),"M2' , U L' U'")</f>
        <v>M2' , U L' U'</v>
      </c>
      <c r="L22" s="25" t="str">
        <f ca="1">IFERROR(__xludf.DUMMYFUNCTION("IF('UF Comms'!L22="""", """", IF(REGEXMATCH('UF Comms'!L22, ""\[""), TRIM(REGEXEXTRACT('UF Comms'!L22, ""\[([^\[\]]+)\]"")),""Alg""))"),"U R' U' , M2'")</f>
        <v>U R' U' , M2'</v>
      </c>
      <c r="M22" s="25" t="str">
        <f ca="1">IFERROR(__xludf.DUMMYFUNCTION("IF('UF Comms'!M22="""", """", IF(REGEXMATCH('UF Comms'!M22, ""\[""), TRIM(REGEXEXTRACT('UF Comms'!M22, ""\[([^\[\]]+)\]"")),""Alg""))"),"U R' U' , M2'")</f>
        <v>U R' U' , M2'</v>
      </c>
      <c r="N22" s="25" t="str">
        <f ca="1">IFERROR(__xludf.DUMMYFUNCTION("IF('UF Comms'!N22="""", """", IF(REGEXMATCH('UF Comms'!N22, ""\[""), TRIM(REGEXEXTRACT('UF Comms'!N22, ""\[([^\[\]]+)\]"")),""Alg""))"),"S , R' B R")</f>
        <v>S , R' B R</v>
      </c>
      <c r="O22" s="25" t="str">
        <f ca="1">IFERROR(__xludf.DUMMYFUNCTION("IF('UF Comms'!O22="""", """", IF(REGEXMATCH('UF Comms'!O22, ""\[""), TRIM(REGEXEXTRACT('UF Comms'!O22, ""\[([^\[\]]+)\]"")),""Alg""))"),"U R U' , M2'")</f>
        <v>U R U' , M2'</v>
      </c>
      <c r="P22" s="25" t="str">
        <f ca="1">IFERROR(__xludf.DUMMYFUNCTION("IF('UF Comms'!P22="""", """", IF(REGEXMATCH('UF Comms'!P22, ""\[""), TRIM(REGEXEXTRACT('UF Comms'!P22, ""\[([^\[\]]+)\]"")),""Alg""))"),"S , R B R'")</f>
        <v>S , R B R'</v>
      </c>
      <c r="Q22" s="25" t="str">
        <f ca="1">IFERROR(__xludf.DUMMYFUNCTION("IF('UF Comms'!Q22="""", """", IF(REGEXMATCH('UF Comms'!Q22, ""\[""), TRIM(REGEXEXTRACT('UF Comms'!Q22, ""\[([^\[\]]+)\]"")),""Alg""))"),"M2 , U L U'")</f>
        <v>M2 , U L U'</v>
      </c>
      <c r="R22" s="25" t="str">
        <f ca="1">IFERROR(__xludf.DUMMYFUNCTION("IF('UF Comms'!R22="""", """", IF(REGEXMATCH('UF Comms'!R22, ""\[""), TRIM(REGEXEXTRACT('UF Comms'!R22, ""\[([^\[\]]+)\]"")),""Alg""))"),"")</f>
        <v/>
      </c>
      <c r="S22" s="25" t="str">
        <f ca="1">IFERROR(__xludf.DUMMYFUNCTION("IF('UF Comms'!S22="""", """", IF(REGEXMATCH('UF Comms'!S22, ""\[""), TRIM(REGEXEXTRACT('UF Comms'!S22, ""\[([^\[\]]+)\]"")),""Alg""))"),"M2' , U' R' U")</f>
        <v>M2' , U' R' U</v>
      </c>
      <c r="T22" s="25" t="str">
        <f ca="1">IFERROR(__xludf.DUMMYFUNCTION("IF('UF Comms'!T22="""", """", IF(REGEXMATCH('UF Comms'!T22, ""\[""), TRIM(REGEXEXTRACT('UF Comms'!T22, ""\[([^\[\]]+)\]"")),""Alg""))"),"Alg")</f>
        <v>Alg</v>
      </c>
      <c r="U22" s="25" t="str">
        <f ca="1">IFERROR(__xludf.DUMMYFUNCTION("IF('UF Comms'!U22="""", """", IF(REGEXMATCH('UF Comms'!U22, ""\[""), TRIM(REGEXEXTRACT('UF Comms'!U22, ""\[([^\[\]]+)\]"")),""Alg""))"),"R S' R' , F2")</f>
        <v>R S' R' , F2</v>
      </c>
      <c r="V22" s="25" t="str">
        <f ca="1">IFERROR(__xludf.DUMMYFUNCTION("IF('UF Comms'!V22="""", """", IF(REGEXMATCH('UF Comms'!V22, ""\[""), TRIM(REGEXEXTRACT('UF Comms'!V22, ""\[([^\[\]]+)\]"")),""Alg""))"),"")</f>
        <v/>
      </c>
      <c r="W22" s="25" t="str">
        <f ca="1">IFERROR(__xludf.DUMMYFUNCTION("IF('UF Comms'!W22="""", """", IF(REGEXMATCH('UF Comms'!W22, ""\[""), TRIM(REGEXEXTRACT('UF Comms'!W22, ""\[([^\[\]]+)\]"")),""Alg""))"),"L' S L , F2'")</f>
        <v>L' S L , F2'</v>
      </c>
    </row>
    <row r="23" spans="1:23">
      <c r="A23" s="24" t="str">
        <f>'UF Comms'!A23</f>
        <v>X (DL)</v>
      </c>
      <c r="B23" s="25" t="str">
        <f ca="1">IFERROR(__xludf.DUMMYFUNCTION("IF('UF Comms'!B23="""", """", IF(REGEXMATCH('UF Comms'!B23, ""\[""), TRIM(REGEXEXTRACT('UF Comms'!B23, ""\[([^\[\]]+)\]"")),""Alg""))"),"S' , L2'")</f>
        <v>S' , L2'</v>
      </c>
      <c r="C23" s="25" t="str">
        <f ca="1">IFERROR(__xludf.DUMMYFUNCTION("IF('UF Comms'!C23="""", """", IF(REGEXMATCH('UF Comms'!C23, ""\[""), TRIM(REGEXEXTRACT('UF Comms'!C23, ""\[([^\[\]]+)\]"")),""Alg""))"),"Alg")</f>
        <v>Alg</v>
      </c>
      <c r="D23" s="25" t="str">
        <f ca="1">IFERROR(__xludf.DUMMYFUNCTION("IF('UF Comms'!D23="""", """", IF(REGEXMATCH('UF Comms'!D23, ""\[""), TRIM(REGEXEXTRACT('UF Comms'!D23, ""\[([^\[\]]+)\]"")),""Alg""))"),"S' , L2'")</f>
        <v>S' , L2'</v>
      </c>
      <c r="E23" s="25" t="str">
        <f ca="1">IFERROR(__xludf.DUMMYFUNCTION("IF('UF Comms'!E23="""", """", IF(REGEXMATCH('UF Comms'!E23, ""\[""), TRIM(REGEXEXTRACT('UF Comms'!E23, ""\[([^\[\]]+)\]"")),""Alg""))"),"L F' L' , S")</f>
        <v>L F' L' , S</v>
      </c>
      <c r="F23" s="25" t="str">
        <f ca="1">IFERROR(__xludf.DUMMYFUNCTION("IF('UF Comms'!F23="""", """", IF(REGEXMATCH('UF Comms'!F23, ""\[""), TRIM(REGEXEXTRACT('UF Comms'!F23, ""\[([^\[\]]+)\]"")),""Alg""))"),"E' , L2'")</f>
        <v>E' , L2'</v>
      </c>
      <c r="G23" s="25" t="str">
        <f ca="1">IFERROR(__xludf.DUMMYFUNCTION("IF('UF Comms'!G23="""", """", IF(REGEXMATCH('UF Comms'!G23, ""\[""), TRIM(REGEXEXTRACT('UF Comms'!G23, ""\[([^\[\]]+)\]"")),""Alg""))"),"")</f>
        <v/>
      </c>
      <c r="H23" s="25" t="str">
        <f ca="1">IFERROR(__xludf.DUMMYFUNCTION("IF('UF Comms'!H23="""", """", IF(REGEXMATCH('UF Comms'!H23, ""\[""), TRIM(REGEXEXTRACT('UF Comms'!H23, ""\[([^\[\]]+)\]"")),""Alg""))"),"E , L2")</f>
        <v>E , L2</v>
      </c>
      <c r="I23" s="25" t="str">
        <f ca="1">IFERROR(__xludf.DUMMYFUNCTION("IF('UF Comms'!I23="""", """", IF(REGEXMATCH('UF Comms'!I23, ""\[""), TRIM(REGEXEXTRACT('UF Comms'!I23, ""\[([^\[\]]+)\]"")),""Alg""))"),"E' , L2'")</f>
        <v>E' , L2'</v>
      </c>
      <c r="J23" s="25" t="str">
        <f ca="1">IFERROR(__xludf.DUMMYFUNCTION("IF('UF Comms'!J23="""", """", IF(REGEXMATCH('UF Comms'!J23, ""\[""), TRIM(REGEXEXTRACT('UF Comms'!J23, ""\[([^\[\]]+)\]"")),""Alg""))"),"S' , L2'")</f>
        <v>S' , L2'</v>
      </c>
      <c r="K23" s="25" t="str">
        <f ca="1">IFERROR(__xludf.DUMMYFUNCTION("IF('UF Comms'!K23="""", """", IF(REGEXMATCH('UF Comms'!K23, ""\[""), TRIM(REGEXEXTRACT('UF Comms'!K23, ""\[([^\[\]]+)\]"")),""Alg""))"),"Alg")</f>
        <v>Alg</v>
      </c>
      <c r="L23" s="25" t="str">
        <f ca="1">IFERROR(__xludf.DUMMYFUNCTION("IF('UF Comms'!L23="""", """", IF(REGEXMATCH('UF Comms'!L23, ""\[""), TRIM(REGEXEXTRACT('UF Comms'!L23, ""\[([^\[\]]+)\]"")),""Alg""))"),"R F R' , S'")</f>
        <v>R F R' , S'</v>
      </c>
      <c r="M23" s="25" t="str">
        <f ca="1">IFERROR(__xludf.DUMMYFUNCTION("IF('UF Comms'!M23="""", """", IF(REGEXMATCH('UF Comms'!M23, ""\[""), TRIM(REGEXEXTRACT('UF Comms'!M23, ""\[([^\[\]]+)\]"")),""Alg""))"),"E' , L2'")</f>
        <v>E' , L2'</v>
      </c>
      <c r="N23" s="25" t="str">
        <f ca="1">IFERROR(__xludf.DUMMYFUNCTION("IF('UF Comms'!N23="""", """", IF(REGEXMATCH('UF Comms'!N23, ""\[""), TRIM(REGEXEXTRACT('UF Comms'!N23, ""\[([^\[\]]+)\]"")),""Alg""))"),"R F R' , S'")</f>
        <v>R F R' , S'</v>
      </c>
      <c r="O23" s="25" t="str">
        <f ca="1">IFERROR(__xludf.DUMMYFUNCTION("IF('UF Comms'!O23="""", """", IF(REGEXMATCH('UF Comms'!O23, ""\[""), TRIM(REGEXEXTRACT('UF Comms'!O23, ""\[([^\[\]]+)\]"")),""Alg""))"),"E , L2")</f>
        <v>E , L2</v>
      </c>
      <c r="P23" s="25" t="str">
        <f ca="1">IFERROR(__xludf.DUMMYFUNCTION("IF('UF Comms'!P23="""", """", IF(REGEXMATCH('UF Comms'!P23, ""\[""), TRIM(REGEXEXTRACT('UF Comms'!P23, ""\[([^\[\]]+)\]"")),""Alg""))"),"U L U' , M")</f>
        <v>U L U' , M</v>
      </c>
      <c r="Q23" s="25" t="str">
        <f ca="1">IFERROR(__xludf.DUMMYFUNCTION("IF('UF Comms'!Q23="""", """", IF(REGEXMATCH('UF Comms'!Q23, ""\[""), TRIM(REGEXEXTRACT('UF Comms'!Q23, ""\[([^\[\]]+)\]"")),""Alg""))"),"Alg")</f>
        <v>Alg</v>
      </c>
      <c r="R23" s="25" t="str">
        <f ca="1">IFERROR(__xludf.DUMMYFUNCTION("IF('UF Comms'!R23="""", """", IF(REGEXMATCH('UF Comms'!R23, ""\[""), TRIM(REGEXEXTRACT('UF Comms'!R23, ""\[([^\[\]]+)\]"")),""Alg""))"),"S' , R2'")</f>
        <v>S' , R2'</v>
      </c>
      <c r="S23" s="25" t="str">
        <f ca="1">IFERROR(__xludf.DUMMYFUNCTION("IF('UF Comms'!S23="""", """", IF(REGEXMATCH('UF Comms'!S23, ""\[""), TRIM(REGEXEXTRACT('UF Comms'!S23, ""\[([^\[\]]+)\]"")),""Alg""))"),"E , L2")</f>
        <v>E , L2</v>
      </c>
      <c r="T23" s="25" t="str">
        <f ca="1">IFERROR(__xludf.DUMMYFUNCTION("IF('UF Comms'!T23="""", """", IF(REGEXMATCH('UF Comms'!T23, ""\[""), TRIM(REGEXEXTRACT('UF Comms'!T23, ""\[([^\[\]]+)\]"")),""Alg""))"),"L' S L , F2'")</f>
        <v>L' S L , F2'</v>
      </c>
      <c r="U23" s="25" t="str">
        <f ca="1">IFERROR(__xludf.DUMMYFUNCTION("IF('UF Comms'!U23="""", """", IF(REGEXMATCH('UF Comms'!U23, ""\[""), TRIM(REGEXEXTRACT('UF Comms'!U23, ""\[([^\[\]]+)\]"")),""Alg""))"),"S' , R2'")</f>
        <v>S' , R2'</v>
      </c>
      <c r="V23" s="25" t="str">
        <f ca="1">IFERROR(__xludf.DUMMYFUNCTION("IF('UF Comms'!V23="""", """", IF(REGEXMATCH('UF Comms'!V23, ""\[""), TRIM(REGEXEXTRACT('UF Comms'!V23, ""\[([^\[\]]+)\]"")),""Alg""))"),"L' S L , F2'")</f>
        <v>L' S L , F2'</v>
      </c>
      <c r="W23" s="25" t="str">
        <f ca="1">IFERROR(__xludf.DUMMYFUNCTION("IF('UF Comms'!W23="""", """", IF(REGEXMATCH('UF Comms'!W23, ""\[""), TRIM(REGEXEXTRACT('UF Comms'!W23, ""\[([^\[\]]+)\]"")),""Alg""))"),"")</f>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8EDFA-DBB1-417C-B1A9-9D206DBF4830}">
  <dimension ref="A1:W23"/>
  <sheetViews>
    <sheetView workbookViewId="0">
      <selection sqref="A1:XFD1048576"/>
    </sheetView>
  </sheetViews>
  <sheetFormatPr baseColWidth="10" defaultRowHeight="13.2"/>
  <sheetData>
    <row r="1" spans="1:23">
      <c r="A1" t="s">
        <v>47</v>
      </c>
      <c r="B1" t="s">
        <v>937</v>
      </c>
      <c r="C1" t="s">
        <v>938</v>
      </c>
      <c r="D1" t="s">
        <v>939</v>
      </c>
      <c r="E1" t="s">
        <v>1144</v>
      </c>
      <c r="F1" t="s">
        <v>940</v>
      </c>
      <c r="G1" t="s">
        <v>1145</v>
      </c>
      <c r="H1" t="s">
        <v>941</v>
      </c>
      <c r="I1" t="s">
        <v>1146</v>
      </c>
      <c r="J1" t="s">
        <v>1147</v>
      </c>
      <c r="K1" t="s">
        <v>1148</v>
      </c>
      <c r="L1" t="s">
        <v>1149</v>
      </c>
      <c r="M1" t="s">
        <v>943</v>
      </c>
      <c r="N1" t="s">
        <v>1150</v>
      </c>
      <c r="O1" t="s">
        <v>942</v>
      </c>
      <c r="P1" t="s">
        <v>1151</v>
      </c>
      <c r="Q1" t="s">
        <v>1152</v>
      </c>
      <c r="R1" t="s">
        <v>1153</v>
      </c>
      <c r="S1" t="s">
        <v>1154</v>
      </c>
      <c r="T1" t="s">
        <v>946</v>
      </c>
      <c r="U1" t="s">
        <v>944</v>
      </c>
      <c r="V1" t="s">
        <v>947</v>
      </c>
      <c r="W1" t="s">
        <v>945</v>
      </c>
    </row>
    <row r="2" spans="1:23">
      <c r="A2" t="s">
        <v>937</v>
      </c>
      <c r="B2" t="s">
        <v>70</v>
      </c>
      <c r="C2" t="s">
        <v>71</v>
      </c>
      <c r="D2" t="s">
        <v>72</v>
      </c>
      <c r="E2" t="s">
        <v>73</v>
      </c>
      <c r="F2" t="s">
        <v>74</v>
      </c>
      <c r="G2" t="s">
        <v>75</v>
      </c>
      <c r="H2" t="s">
        <v>76</v>
      </c>
      <c r="I2" t="s">
        <v>77</v>
      </c>
      <c r="J2" t="s">
        <v>78</v>
      </c>
      <c r="K2" t="s">
        <v>79</v>
      </c>
      <c r="L2" t="s">
        <v>80</v>
      </c>
      <c r="M2" t="s">
        <v>81</v>
      </c>
      <c r="N2" t="s">
        <v>82</v>
      </c>
      <c r="O2" t="s">
        <v>83</v>
      </c>
      <c r="P2" t="s">
        <v>70</v>
      </c>
      <c r="Q2" t="s">
        <v>84</v>
      </c>
      <c r="R2" t="s">
        <v>85</v>
      </c>
      <c r="S2" t="s">
        <v>86</v>
      </c>
      <c r="T2" t="s">
        <v>87</v>
      </c>
      <c r="U2" t="s">
        <v>88</v>
      </c>
      <c r="V2" t="s">
        <v>89</v>
      </c>
      <c r="W2" t="s">
        <v>90</v>
      </c>
    </row>
    <row r="3" spans="1:23">
      <c r="A3" t="s">
        <v>938</v>
      </c>
      <c r="B3" t="s">
        <v>91</v>
      </c>
      <c r="C3" t="s">
        <v>70</v>
      </c>
      <c r="D3" t="s">
        <v>92</v>
      </c>
      <c r="E3" t="s">
        <v>93</v>
      </c>
      <c r="F3" t="s">
        <v>94</v>
      </c>
      <c r="G3" t="s">
        <v>95</v>
      </c>
      <c r="H3" t="s">
        <v>96</v>
      </c>
      <c r="I3" t="s">
        <v>97</v>
      </c>
      <c r="J3" t="s">
        <v>98</v>
      </c>
      <c r="K3" t="s">
        <v>99</v>
      </c>
      <c r="L3" t="s">
        <v>70</v>
      </c>
      <c r="M3" t="s">
        <v>100</v>
      </c>
      <c r="N3" t="s">
        <v>101</v>
      </c>
      <c r="O3" t="s">
        <v>102</v>
      </c>
      <c r="P3" t="s">
        <v>103</v>
      </c>
      <c r="Q3" t="s">
        <v>104</v>
      </c>
      <c r="R3" t="s">
        <v>105</v>
      </c>
      <c r="S3" t="s">
        <v>106</v>
      </c>
      <c r="T3" t="s">
        <v>107</v>
      </c>
      <c r="U3" t="s">
        <v>108</v>
      </c>
      <c r="V3" t="s">
        <v>109</v>
      </c>
      <c r="W3" t="s">
        <v>110</v>
      </c>
    </row>
    <row r="4" spans="1:23">
      <c r="A4" t="s">
        <v>939</v>
      </c>
      <c r="B4" t="s">
        <v>111</v>
      </c>
      <c r="C4" t="s">
        <v>112</v>
      </c>
      <c r="D4" t="s">
        <v>70</v>
      </c>
      <c r="E4" t="s">
        <v>70</v>
      </c>
      <c r="F4" t="s">
        <v>113</v>
      </c>
      <c r="G4" t="s">
        <v>114</v>
      </c>
      <c r="H4" t="s">
        <v>115</v>
      </c>
      <c r="I4" t="s">
        <v>116</v>
      </c>
      <c r="J4" t="s">
        <v>117</v>
      </c>
      <c r="K4" t="s">
        <v>118</v>
      </c>
      <c r="L4" t="s">
        <v>119</v>
      </c>
      <c r="M4" t="s">
        <v>120</v>
      </c>
      <c r="N4" t="s">
        <v>121</v>
      </c>
      <c r="O4" t="s">
        <v>122</v>
      </c>
      <c r="P4" t="s">
        <v>123</v>
      </c>
      <c r="Q4" t="s">
        <v>124</v>
      </c>
      <c r="R4" t="s">
        <v>125</v>
      </c>
      <c r="S4" t="s">
        <v>126</v>
      </c>
      <c r="T4" t="s">
        <v>127</v>
      </c>
      <c r="U4" t="s">
        <v>128</v>
      </c>
      <c r="V4" t="s">
        <v>129</v>
      </c>
      <c r="W4" t="s">
        <v>130</v>
      </c>
    </row>
    <row r="5" spans="1:23">
      <c r="A5" t="s">
        <v>1144</v>
      </c>
      <c r="B5" t="s">
        <v>131</v>
      </c>
      <c r="C5" t="s">
        <v>132</v>
      </c>
      <c r="D5" t="s">
        <v>70</v>
      </c>
      <c r="E5" t="s">
        <v>70</v>
      </c>
      <c r="F5" t="s">
        <v>133</v>
      </c>
      <c r="G5" t="s">
        <v>134</v>
      </c>
      <c r="H5" t="s">
        <v>135</v>
      </c>
      <c r="I5" t="s">
        <v>136</v>
      </c>
      <c r="J5" t="s">
        <v>137</v>
      </c>
      <c r="K5" t="s">
        <v>138</v>
      </c>
      <c r="L5" t="s">
        <v>139</v>
      </c>
      <c r="M5" t="s">
        <v>140</v>
      </c>
      <c r="N5" t="s">
        <v>141</v>
      </c>
      <c r="O5" t="s">
        <v>142</v>
      </c>
      <c r="P5" t="s">
        <v>143</v>
      </c>
      <c r="Q5" t="s">
        <v>144</v>
      </c>
      <c r="R5" t="s">
        <v>145</v>
      </c>
      <c r="S5" t="s">
        <v>146</v>
      </c>
      <c r="T5" t="s">
        <v>147</v>
      </c>
      <c r="U5" t="s">
        <v>148</v>
      </c>
      <c r="V5" t="s">
        <v>149</v>
      </c>
      <c r="W5" t="s">
        <v>150</v>
      </c>
    </row>
    <row r="6" spans="1:23">
      <c r="A6" t="s">
        <v>940</v>
      </c>
      <c r="B6" t="s">
        <v>151</v>
      </c>
      <c r="C6" t="s">
        <v>152</v>
      </c>
      <c r="D6" t="s">
        <v>153</v>
      </c>
      <c r="E6" t="s">
        <v>154</v>
      </c>
      <c r="F6" t="s">
        <v>70</v>
      </c>
      <c r="G6" t="s">
        <v>155</v>
      </c>
      <c r="H6" t="s">
        <v>156</v>
      </c>
      <c r="I6" t="s">
        <v>157</v>
      </c>
      <c r="J6" t="s">
        <v>158</v>
      </c>
      <c r="K6" t="s">
        <v>70</v>
      </c>
      <c r="L6" t="s">
        <v>159</v>
      </c>
      <c r="M6" t="s">
        <v>160</v>
      </c>
      <c r="N6" t="s">
        <v>161</v>
      </c>
      <c r="O6" t="s">
        <v>162</v>
      </c>
      <c r="P6" t="s">
        <v>163</v>
      </c>
      <c r="Q6" t="s">
        <v>164</v>
      </c>
      <c r="R6" t="s">
        <v>165</v>
      </c>
      <c r="S6" t="s">
        <v>166</v>
      </c>
      <c r="T6" t="s">
        <v>167</v>
      </c>
      <c r="U6" t="s">
        <v>168</v>
      </c>
      <c r="V6" t="s">
        <v>169</v>
      </c>
      <c r="W6" t="s">
        <v>170</v>
      </c>
    </row>
    <row r="7" spans="1:23">
      <c r="A7" t="s">
        <v>1145</v>
      </c>
      <c r="B7" t="s">
        <v>171</v>
      </c>
      <c r="C7" t="s">
        <v>172</v>
      </c>
      <c r="D7" t="s">
        <v>173</v>
      </c>
      <c r="E7" t="s">
        <v>174</v>
      </c>
      <c r="F7" t="s">
        <v>175</v>
      </c>
      <c r="G7" t="s">
        <v>70</v>
      </c>
      <c r="H7" t="s">
        <v>176</v>
      </c>
      <c r="I7" t="s">
        <v>177</v>
      </c>
      <c r="J7" t="s">
        <v>178</v>
      </c>
      <c r="K7" t="s">
        <v>179</v>
      </c>
      <c r="L7" t="s">
        <v>180</v>
      </c>
      <c r="M7" t="s">
        <v>181</v>
      </c>
      <c r="N7" t="s">
        <v>182</v>
      </c>
      <c r="O7" t="s">
        <v>183</v>
      </c>
      <c r="P7" t="s">
        <v>184</v>
      </c>
      <c r="Q7" t="s">
        <v>185</v>
      </c>
      <c r="R7" t="s">
        <v>186</v>
      </c>
      <c r="S7" t="s">
        <v>187</v>
      </c>
      <c r="T7" t="s">
        <v>188</v>
      </c>
      <c r="U7" t="s">
        <v>189</v>
      </c>
      <c r="V7" t="s">
        <v>190</v>
      </c>
      <c r="W7" t="s">
        <v>70</v>
      </c>
    </row>
    <row r="8" spans="1:23">
      <c r="A8" t="s">
        <v>941</v>
      </c>
      <c r="B8" t="s">
        <v>191</v>
      </c>
      <c r="C8" t="s">
        <v>192</v>
      </c>
      <c r="D8" t="s">
        <v>193</v>
      </c>
      <c r="E8" t="s">
        <v>194</v>
      </c>
      <c r="F8" t="s">
        <v>195</v>
      </c>
      <c r="G8" t="s">
        <v>196</v>
      </c>
      <c r="H8" t="s">
        <v>70</v>
      </c>
      <c r="I8" t="s">
        <v>197</v>
      </c>
      <c r="J8" t="s">
        <v>198</v>
      </c>
      <c r="K8" t="s">
        <v>199</v>
      </c>
      <c r="L8" t="s">
        <v>200</v>
      </c>
      <c r="M8" t="s">
        <v>201</v>
      </c>
      <c r="N8" t="s">
        <v>202</v>
      </c>
      <c r="O8" t="s">
        <v>203</v>
      </c>
      <c r="P8" t="s">
        <v>204</v>
      </c>
      <c r="Q8" t="s">
        <v>70</v>
      </c>
      <c r="R8" t="s">
        <v>205</v>
      </c>
      <c r="S8" t="s">
        <v>206</v>
      </c>
      <c r="T8" t="s">
        <v>207</v>
      </c>
      <c r="U8" t="s">
        <v>208</v>
      </c>
      <c r="V8" t="s">
        <v>209</v>
      </c>
      <c r="W8" t="s">
        <v>210</v>
      </c>
    </row>
    <row r="9" spans="1:23">
      <c r="A9" t="s">
        <v>1146</v>
      </c>
      <c r="B9" t="s">
        <v>211</v>
      </c>
      <c r="C9" t="s">
        <v>212</v>
      </c>
      <c r="D9" t="s">
        <v>213</v>
      </c>
      <c r="E9" t="s">
        <v>214</v>
      </c>
      <c r="F9" t="s">
        <v>215</v>
      </c>
      <c r="G9" t="s">
        <v>216</v>
      </c>
      <c r="H9" t="s">
        <v>217</v>
      </c>
      <c r="I9" t="s">
        <v>70</v>
      </c>
      <c r="J9" t="s">
        <v>218</v>
      </c>
      <c r="K9" t="s">
        <v>219</v>
      </c>
      <c r="L9" t="s">
        <v>220</v>
      </c>
      <c r="M9" t="s">
        <v>221</v>
      </c>
      <c r="N9" t="s">
        <v>222</v>
      </c>
      <c r="O9" t="s">
        <v>70</v>
      </c>
      <c r="P9" t="s">
        <v>223</v>
      </c>
      <c r="Q9" t="s">
        <v>224</v>
      </c>
      <c r="R9" t="s">
        <v>225</v>
      </c>
      <c r="S9" t="s">
        <v>226</v>
      </c>
      <c r="T9" t="s">
        <v>227</v>
      </c>
      <c r="U9" t="s">
        <v>228</v>
      </c>
      <c r="V9" t="s">
        <v>229</v>
      </c>
      <c r="W9" t="s">
        <v>230</v>
      </c>
    </row>
    <row r="10" spans="1:23">
      <c r="A10" t="s">
        <v>1147</v>
      </c>
      <c r="B10" t="s">
        <v>231</v>
      </c>
      <c r="C10" t="s">
        <v>232</v>
      </c>
      <c r="D10" t="s">
        <v>233</v>
      </c>
      <c r="E10" t="s">
        <v>234</v>
      </c>
      <c r="F10" t="s">
        <v>235</v>
      </c>
      <c r="G10" t="s">
        <v>236</v>
      </c>
      <c r="H10" t="s">
        <v>237</v>
      </c>
      <c r="I10" t="s">
        <v>238</v>
      </c>
      <c r="J10" t="s">
        <v>70</v>
      </c>
      <c r="K10" t="s">
        <v>239</v>
      </c>
      <c r="L10" t="s">
        <v>240</v>
      </c>
      <c r="M10" t="s">
        <v>241</v>
      </c>
      <c r="N10" t="s">
        <v>242</v>
      </c>
      <c r="O10" t="s">
        <v>243</v>
      </c>
      <c r="P10" t="s">
        <v>244</v>
      </c>
      <c r="Q10" t="s">
        <v>245</v>
      </c>
      <c r="R10" t="s">
        <v>246</v>
      </c>
      <c r="S10" t="s">
        <v>247</v>
      </c>
      <c r="T10" t="s">
        <v>70</v>
      </c>
      <c r="U10" t="s">
        <v>248</v>
      </c>
      <c r="V10" t="s">
        <v>249</v>
      </c>
      <c r="W10" t="s">
        <v>250</v>
      </c>
    </row>
    <row r="11" spans="1:23">
      <c r="A11" t="s">
        <v>1148</v>
      </c>
      <c r="B11" t="s">
        <v>251</v>
      </c>
      <c r="C11" t="s">
        <v>252</v>
      </c>
      <c r="D11" t="s">
        <v>253</v>
      </c>
      <c r="E11" t="s">
        <v>254</v>
      </c>
      <c r="F11" t="s">
        <v>70</v>
      </c>
      <c r="G11" t="s">
        <v>255</v>
      </c>
      <c r="H11" t="s">
        <v>256</v>
      </c>
      <c r="I11" t="s">
        <v>257</v>
      </c>
      <c r="J11" t="s">
        <v>258</v>
      </c>
      <c r="K11" t="s">
        <v>70</v>
      </c>
      <c r="L11" t="s">
        <v>259</v>
      </c>
      <c r="M11" t="s">
        <v>260</v>
      </c>
      <c r="N11" t="s">
        <v>261</v>
      </c>
      <c r="O11" t="s">
        <v>262</v>
      </c>
      <c r="P11" t="s">
        <v>263</v>
      </c>
      <c r="Q11" t="s">
        <v>264</v>
      </c>
      <c r="R11" t="s">
        <v>265</v>
      </c>
      <c r="S11" t="s">
        <v>266</v>
      </c>
      <c r="T11" t="s">
        <v>267</v>
      </c>
      <c r="U11" t="s">
        <v>268</v>
      </c>
      <c r="V11" t="s">
        <v>269</v>
      </c>
      <c r="W11" t="s">
        <v>270</v>
      </c>
    </row>
    <row r="12" spans="1:23">
      <c r="A12" t="s">
        <v>1149</v>
      </c>
      <c r="B12" t="s">
        <v>271</v>
      </c>
      <c r="C12" t="s">
        <v>70</v>
      </c>
      <c r="D12" t="s">
        <v>272</v>
      </c>
      <c r="E12" t="s">
        <v>273</v>
      </c>
      <c r="F12" t="s">
        <v>274</v>
      </c>
      <c r="G12" t="s">
        <v>275</v>
      </c>
      <c r="H12" t="s">
        <v>276</v>
      </c>
      <c r="I12" t="s">
        <v>277</v>
      </c>
      <c r="J12" t="s">
        <v>278</v>
      </c>
      <c r="K12" t="s">
        <v>279</v>
      </c>
      <c r="L12" t="s">
        <v>70</v>
      </c>
      <c r="M12" t="s">
        <v>280</v>
      </c>
      <c r="N12" t="s">
        <v>281</v>
      </c>
      <c r="O12" t="s">
        <v>282</v>
      </c>
      <c r="P12" t="s">
        <v>283</v>
      </c>
      <c r="Q12" t="s">
        <v>284</v>
      </c>
      <c r="R12" t="s">
        <v>285</v>
      </c>
      <c r="S12" t="s">
        <v>286</v>
      </c>
      <c r="T12" t="s">
        <v>287</v>
      </c>
      <c r="U12" t="s">
        <v>288</v>
      </c>
      <c r="V12" t="s">
        <v>289</v>
      </c>
      <c r="W12" t="s">
        <v>290</v>
      </c>
    </row>
    <row r="13" spans="1:23">
      <c r="A13" t="s">
        <v>943</v>
      </c>
      <c r="B13" t="s">
        <v>291</v>
      </c>
      <c r="C13" t="s">
        <v>292</v>
      </c>
      <c r="D13" t="s">
        <v>293</v>
      </c>
      <c r="E13" t="s">
        <v>140</v>
      </c>
      <c r="F13" t="s">
        <v>294</v>
      </c>
      <c r="G13" t="s">
        <v>295</v>
      </c>
      <c r="H13" t="s">
        <v>296</v>
      </c>
      <c r="I13" t="s">
        <v>297</v>
      </c>
      <c r="J13" t="s">
        <v>298</v>
      </c>
      <c r="K13" t="s">
        <v>299</v>
      </c>
      <c r="L13" t="s">
        <v>300</v>
      </c>
      <c r="M13" t="s">
        <v>70</v>
      </c>
      <c r="N13" t="s">
        <v>301</v>
      </c>
      <c r="O13" t="s">
        <v>302</v>
      </c>
      <c r="P13" t="s">
        <v>303</v>
      </c>
      <c r="Q13" t="s">
        <v>304</v>
      </c>
      <c r="R13" t="s">
        <v>305</v>
      </c>
      <c r="S13" t="s">
        <v>70</v>
      </c>
      <c r="T13" t="s">
        <v>306</v>
      </c>
      <c r="U13" t="s">
        <v>307</v>
      </c>
      <c r="V13" t="s">
        <v>308</v>
      </c>
      <c r="W13" t="s">
        <v>309</v>
      </c>
    </row>
    <row r="14" spans="1:23">
      <c r="A14" t="s">
        <v>1150</v>
      </c>
      <c r="B14" t="s">
        <v>310</v>
      </c>
      <c r="C14" t="s">
        <v>311</v>
      </c>
      <c r="D14" t="s">
        <v>312</v>
      </c>
      <c r="E14" t="s">
        <v>313</v>
      </c>
      <c r="F14" t="s">
        <v>314</v>
      </c>
      <c r="G14" t="s">
        <v>315</v>
      </c>
      <c r="H14" t="s">
        <v>316</v>
      </c>
      <c r="I14" t="s">
        <v>317</v>
      </c>
      <c r="J14" t="s">
        <v>318</v>
      </c>
      <c r="K14" t="s">
        <v>319</v>
      </c>
      <c r="L14" t="s">
        <v>320</v>
      </c>
      <c r="M14" t="s">
        <v>321</v>
      </c>
      <c r="N14" t="s">
        <v>70</v>
      </c>
      <c r="O14" t="s">
        <v>322</v>
      </c>
      <c r="P14" t="s">
        <v>323</v>
      </c>
      <c r="Q14" t="s">
        <v>324</v>
      </c>
      <c r="R14" t="s">
        <v>325</v>
      </c>
      <c r="S14" t="s">
        <v>326</v>
      </c>
      <c r="T14" t="s">
        <v>327</v>
      </c>
      <c r="U14" t="s">
        <v>70</v>
      </c>
      <c r="V14" t="s">
        <v>328</v>
      </c>
      <c r="W14" t="s">
        <v>329</v>
      </c>
    </row>
    <row r="15" spans="1:23">
      <c r="A15" t="s">
        <v>942</v>
      </c>
      <c r="B15" t="s">
        <v>330</v>
      </c>
      <c r="C15" t="s">
        <v>331</v>
      </c>
      <c r="D15" t="s">
        <v>332</v>
      </c>
      <c r="E15" t="s">
        <v>333</v>
      </c>
      <c r="F15" t="s">
        <v>334</v>
      </c>
      <c r="G15" t="s">
        <v>335</v>
      </c>
      <c r="H15" t="s">
        <v>336</v>
      </c>
      <c r="I15" t="s">
        <v>70</v>
      </c>
      <c r="J15" t="s">
        <v>337</v>
      </c>
      <c r="K15" t="s">
        <v>338</v>
      </c>
      <c r="L15" t="s">
        <v>339</v>
      </c>
      <c r="M15" t="s">
        <v>340</v>
      </c>
      <c r="N15" t="s">
        <v>341</v>
      </c>
      <c r="O15" t="s">
        <v>70</v>
      </c>
      <c r="P15" t="s">
        <v>342</v>
      </c>
      <c r="Q15" t="s">
        <v>343</v>
      </c>
      <c r="R15" t="s">
        <v>344</v>
      </c>
      <c r="S15" t="s">
        <v>345</v>
      </c>
      <c r="T15" t="s">
        <v>346</v>
      </c>
      <c r="U15" t="s">
        <v>347</v>
      </c>
      <c r="V15" t="s">
        <v>348</v>
      </c>
      <c r="W15" t="s">
        <v>349</v>
      </c>
    </row>
    <row r="16" spans="1:23">
      <c r="A16" t="s">
        <v>1151</v>
      </c>
      <c r="B16" t="s">
        <v>70</v>
      </c>
      <c r="C16" t="s">
        <v>350</v>
      </c>
      <c r="D16" t="s">
        <v>351</v>
      </c>
      <c r="E16" t="s">
        <v>352</v>
      </c>
      <c r="F16" t="s">
        <v>353</v>
      </c>
      <c r="G16" t="s">
        <v>354</v>
      </c>
      <c r="H16" t="s">
        <v>355</v>
      </c>
      <c r="I16" t="s">
        <v>356</v>
      </c>
      <c r="J16" t="s">
        <v>357</v>
      </c>
      <c r="K16" t="s">
        <v>358</v>
      </c>
      <c r="L16" t="s">
        <v>359</v>
      </c>
      <c r="M16" t="s">
        <v>360</v>
      </c>
      <c r="N16" t="s">
        <v>361</v>
      </c>
      <c r="O16" t="s">
        <v>362</v>
      </c>
      <c r="P16" t="s">
        <v>70</v>
      </c>
      <c r="Q16" t="s">
        <v>363</v>
      </c>
      <c r="R16" t="s">
        <v>364</v>
      </c>
      <c r="S16" t="s">
        <v>365</v>
      </c>
      <c r="T16" t="s">
        <v>366</v>
      </c>
      <c r="U16" t="s">
        <v>367</v>
      </c>
      <c r="V16" t="s">
        <v>368</v>
      </c>
      <c r="W16" t="s">
        <v>369</v>
      </c>
    </row>
    <row r="17" spans="1:23">
      <c r="A17" t="s">
        <v>1152</v>
      </c>
      <c r="B17" t="s">
        <v>370</v>
      </c>
      <c r="C17" t="s">
        <v>371</v>
      </c>
      <c r="D17" t="s">
        <v>253</v>
      </c>
      <c r="E17" t="s">
        <v>372</v>
      </c>
      <c r="F17" t="s">
        <v>373</v>
      </c>
      <c r="G17" t="s">
        <v>374</v>
      </c>
      <c r="H17" t="s">
        <v>70</v>
      </c>
      <c r="I17" t="s">
        <v>375</v>
      </c>
      <c r="J17" t="s">
        <v>376</v>
      </c>
      <c r="K17" t="s">
        <v>377</v>
      </c>
      <c r="L17" t="s">
        <v>378</v>
      </c>
      <c r="M17" t="s">
        <v>379</v>
      </c>
      <c r="N17" t="s">
        <v>380</v>
      </c>
      <c r="O17" t="s">
        <v>381</v>
      </c>
      <c r="P17" t="s">
        <v>382</v>
      </c>
      <c r="Q17" t="s">
        <v>70</v>
      </c>
      <c r="R17" t="s">
        <v>383</v>
      </c>
      <c r="S17" t="s">
        <v>384</v>
      </c>
      <c r="T17" t="s">
        <v>385</v>
      </c>
      <c r="U17" t="s">
        <v>386</v>
      </c>
      <c r="V17" t="s">
        <v>387</v>
      </c>
      <c r="W17" t="s">
        <v>388</v>
      </c>
    </row>
    <row r="18" spans="1:23">
      <c r="A18" t="s">
        <v>1153</v>
      </c>
      <c r="B18" t="s">
        <v>389</v>
      </c>
      <c r="C18" t="s">
        <v>390</v>
      </c>
      <c r="D18" t="s">
        <v>391</v>
      </c>
      <c r="E18" t="s">
        <v>392</v>
      </c>
      <c r="F18" t="s">
        <v>393</v>
      </c>
      <c r="G18" t="s">
        <v>394</v>
      </c>
      <c r="H18" t="s">
        <v>395</v>
      </c>
      <c r="I18" t="s">
        <v>396</v>
      </c>
      <c r="J18" t="s">
        <v>397</v>
      </c>
      <c r="K18" t="s">
        <v>398</v>
      </c>
      <c r="L18" t="s">
        <v>399</v>
      </c>
      <c r="M18" t="s">
        <v>400</v>
      </c>
      <c r="N18" t="s">
        <v>401</v>
      </c>
      <c r="O18" t="s">
        <v>402</v>
      </c>
      <c r="P18" t="s">
        <v>403</v>
      </c>
      <c r="Q18" t="s">
        <v>404</v>
      </c>
      <c r="R18" t="s">
        <v>70</v>
      </c>
      <c r="S18" t="s">
        <v>405</v>
      </c>
      <c r="T18" t="s">
        <v>406</v>
      </c>
      <c r="U18" t="s">
        <v>407</v>
      </c>
      <c r="V18" t="s">
        <v>70</v>
      </c>
      <c r="W18" t="s">
        <v>408</v>
      </c>
    </row>
    <row r="19" spans="1:23">
      <c r="A19" t="s">
        <v>1154</v>
      </c>
      <c r="B19" t="s">
        <v>409</v>
      </c>
      <c r="C19" t="s">
        <v>410</v>
      </c>
      <c r="D19" t="s">
        <v>411</v>
      </c>
      <c r="E19" t="s">
        <v>412</v>
      </c>
      <c r="F19" t="s">
        <v>413</v>
      </c>
      <c r="G19" t="s">
        <v>414</v>
      </c>
      <c r="H19" t="s">
        <v>415</v>
      </c>
      <c r="I19" t="s">
        <v>416</v>
      </c>
      <c r="J19" t="s">
        <v>417</v>
      </c>
      <c r="K19" t="s">
        <v>418</v>
      </c>
      <c r="L19" t="s">
        <v>419</v>
      </c>
      <c r="M19" t="s">
        <v>70</v>
      </c>
      <c r="N19" t="s">
        <v>420</v>
      </c>
      <c r="O19" t="s">
        <v>421</v>
      </c>
      <c r="P19" t="s">
        <v>422</v>
      </c>
      <c r="Q19" t="s">
        <v>423</v>
      </c>
      <c r="R19" t="s">
        <v>424</v>
      </c>
      <c r="S19" t="s">
        <v>70</v>
      </c>
      <c r="T19" t="s">
        <v>425</v>
      </c>
      <c r="U19" t="s">
        <v>426</v>
      </c>
      <c r="V19" t="s">
        <v>427</v>
      </c>
      <c r="W19" t="s">
        <v>428</v>
      </c>
    </row>
    <row r="20" spans="1:23">
      <c r="A20" t="s">
        <v>946</v>
      </c>
      <c r="B20" t="s">
        <v>429</v>
      </c>
      <c r="C20" t="s">
        <v>430</v>
      </c>
      <c r="D20" t="s">
        <v>431</v>
      </c>
      <c r="E20" t="s">
        <v>432</v>
      </c>
      <c r="F20" t="s">
        <v>433</v>
      </c>
      <c r="G20" t="s">
        <v>434</v>
      </c>
      <c r="H20" t="s">
        <v>435</v>
      </c>
      <c r="I20" t="s">
        <v>436</v>
      </c>
      <c r="J20" t="s">
        <v>70</v>
      </c>
      <c r="K20" t="s">
        <v>437</v>
      </c>
      <c r="L20" t="s">
        <v>438</v>
      </c>
      <c r="M20" t="s">
        <v>439</v>
      </c>
      <c r="N20" t="s">
        <v>327</v>
      </c>
      <c r="O20" t="s">
        <v>440</v>
      </c>
      <c r="P20" t="s">
        <v>441</v>
      </c>
      <c r="Q20" t="s">
        <v>442</v>
      </c>
      <c r="R20" t="s">
        <v>443</v>
      </c>
      <c r="S20" t="s">
        <v>444</v>
      </c>
      <c r="T20" t="s">
        <v>70</v>
      </c>
      <c r="U20" t="s">
        <v>445</v>
      </c>
      <c r="V20" t="s">
        <v>446</v>
      </c>
      <c r="W20" t="s">
        <v>447</v>
      </c>
    </row>
    <row r="21" spans="1:23">
      <c r="A21" t="s">
        <v>944</v>
      </c>
      <c r="B21" t="s">
        <v>448</v>
      </c>
      <c r="C21" t="s">
        <v>449</v>
      </c>
      <c r="D21" t="s">
        <v>450</v>
      </c>
      <c r="E21" t="s">
        <v>451</v>
      </c>
      <c r="F21" t="s">
        <v>452</v>
      </c>
      <c r="G21" t="s">
        <v>453</v>
      </c>
      <c r="H21" t="s">
        <v>454</v>
      </c>
      <c r="I21" t="s">
        <v>455</v>
      </c>
      <c r="J21" t="s">
        <v>456</v>
      </c>
      <c r="K21" t="s">
        <v>457</v>
      </c>
      <c r="L21" t="s">
        <v>458</v>
      </c>
      <c r="M21" t="s">
        <v>459</v>
      </c>
      <c r="N21" t="s">
        <v>70</v>
      </c>
      <c r="O21" t="s">
        <v>460</v>
      </c>
      <c r="P21" t="s">
        <v>461</v>
      </c>
      <c r="Q21" t="s">
        <v>462</v>
      </c>
      <c r="R21" t="s">
        <v>463</v>
      </c>
      <c r="S21" t="s">
        <v>464</v>
      </c>
      <c r="T21" t="s">
        <v>465</v>
      </c>
      <c r="U21" t="s">
        <v>70</v>
      </c>
      <c r="V21" t="s">
        <v>466</v>
      </c>
      <c r="W21" t="s">
        <v>467</v>
      </c>
    </row>
    <row r="22" spans="1:23">
      <c r="A22" t="s">
        <v>947</v>
      </c>
      <c r="B22" t="s">
        <v>468</v>
      </c>
      <c r="C22" t="s">
        <v>469</v>
      </c>
      <c r="D22" t="s">
        <v>129</v>
      </c>
      <c r="E22" t="s">
        <v>470</v>
      </c>
      <c r="F22" t="s">
        <v>471</v>
      </c>
      <c r="G22" t="s">
        <v>472</v>
      </c>
      <c r="H22" t="s">
        <v>473</v>
      </c>
      <c r="I22" t="s">
        <v>474</v>
      </c>
      <c r="J22" t="s">
        <v>475</v>
      </c>
      <c r="K22" t="s">
        <v>476</v>
      </c>
      <c r="L22" t="s">
        <v>477</v>
      </c>
      <c r="M22" t="s">
        <v>478</v>
      </c>
      <c r="N22" t="s">
        <v>479</v>
      </c>
      <c r="O22" t="s">
        <v>480</v>
      </c>
      <c r="P22" t="s">
        <v>481</v>
      </c>
      <c r="Q22" t="s">
        <v>482</v>
      </c>
      <c r="R22" t="s">
        <v>70</v>
      </c>
      <c r="S22" t="s">
        <v>483</v>
      </c>
      <c r="T22" t="s">
        <v>484</v>
      </c>
      <c r="U22" t="s">
        <v>485</v>
      </c>
      <c r="V22" t="s">
        <v>70</v>
      </c>
      <c r="W22" t="s">
        <v>486</v>
      </c>
    </row>
    <row r="23" spans="1:23">
      <c r="A23" t="s">
        <v>945</v>
      </c>
      <c r="B23" t="s">
        <v>487</v>
      </c>
      <c r="C23" t="s">
        <v>488</v>
      </c>
      <c r="D23" t="s">
        <v>489</v>
      </c>
      <c r="E23" t="s">
        <v>490</v>
      </c>
      <c r="F23" t="s">
        <v>491</v>
      </c>
      <c r="G23" t="s">
        <v>70</v>
      </c>
      <c r="H23" t="s">
        <v>492</v>
      </c>
      <c r="I23" t="s">
        <v>493</v>
      </c>
      <c r="J23" t="s">
        <v>494</v>
      </c>
      <c r="K23" t="s">
        <v>495</v>
      </c>
      <c r="L23" t="s">
        <v>496</v>
      </c>
      <c r="M23" t="s">
        <v>497</v>
      </c>
      <c r="N23" t="s">
        <v>498</v>
      </c>
      <c r="O23" t="s">
        <v>499</v>
      </c>
      <c r="P23" t="s">
        <v>500</v>
      </c>
      <c r="Q23" t="s">
        <v>501</v>
      </c>
      <c r="R23" t="s">
        <v>502</v>
      </c>
      <c r="S23" t="s">
        <v>503</v>
      </c>
      <c r="T23" t="s">
        <v>504</v>
      </c>
      <c r="U23" t="s">
        <v>505</v>
      </c>
      <c r="V23" t="s">
        <v>506</v>
      </c>
      <c r="W23" t="s">
        <v>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23"/>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4.44140625" defaultRowHeight="15.75" customHeight="1"/>
  <cols>
    <col min="1" max="1" width="8" customWidth="1"/>
  </cols>
  <sheetData>
    <row r="1" spans="1:23">
      <c r="A1" s="24" t="str">
        <f>'UF Comms'!A1</f>
        <v>1st -&gt;</v>
      </c>
      <c r="B1" s="24" t="str">
        <f>'UF Comms'!B1</f>
        <v>A (UB)</v>
      </c>
      <c r="C1" s="24" t="str">
        <f>'UF Comms'!C1</f>
        <v>B (UR)</v>
      </c>
      <c r="D1" s="24" t="str">
        <f>'UF Comms'!D1</f>
        <v>D (UL)</v>
      </c>
      <c r="E1" s="24" t="str">
        <f>'UF Comms'!E1</f>
        <v>E (LU)</v>
      </c>
      <c r="F1" s="24" t="str">
        <f>'UF Comms'!F1</f>
        <v>F (LF)</v>
      </c>
      <c r="G1" s="24" t="str">
        <f>'UF Comms'!G1</f>
        <v>G (LD)</v>
      </c>
      <c r="H1" s="24" t="str">
        <f>'UF Comms'!H1</f>
        <v>H (LB)</v>
      </c>
      <c r="I1" s="24" t="str">
        <f>'UF Comms'!I1</f>
        <v>J (FR)</v>
      </c>
      <c r="J1" s="24" t="str">
        <f>'UF Comms'!J1</f>
        <v>K (FD)</v>
      </c>
      <c r="K1" s="24" t="str">
        <f>'UF Comms'!K1</f>
        <v>L (FL)</v>
      </c>
      <c r="L1" s="24" t="str">
        <f>'UF Comms'!L1</f>
        <v>M (RU)</v>
      </c>
      <c r="M1" s="24" t="str">
        <f>'UF Comms'!M1</f>
        <v>N (RB)</v>
      </c>
      <c r="N1" s="24" t="str">
        <f>'UF Comms'!N1</f>
        <v>O (RD)</v>
      </c>
      <c r="O1" s="24" t="str">
        <f>'UF Comms'!O1</f>
        <v>P (RF)</v>
      </c>
      <c r="P1" s="24" t="str">
        <f>'UF Comms'!P1</f>
        <v>Q (BU)</v>
      </c>
      <c r="Q1" s="24" t="str">
        <f>'UF Comms'!Q1</f>
        <v>R (BL)</v>
      </c>
      <c r="R1" s="24" t="str">
        <f>'UF Comms'!R1</f>
        <v>S (BD)</v>
      </c>
      <c r="S1" s="24" t="str">
        <f>'UF Comms'!S1</f>
        <v>T (BR)</v>
      </c>
      <c r="T1" s="24" t="str">
        <f>'UF Comms'!T1</f>
        <v>U (DF)</v>
      </c>
      <c r="U1" s="24" t="str">
        <f>'UF Comms'!U1</f>
        <v>V (DR)</v>
      </c>
      <c r="V1" s="24" t="str">
        <f>'UF Comms'!V1</f>
        <v>W (DB)</v>
      </c>
      <c r="W1" s="24" t="str">
        <f>'UF Comms'!W1</f>
        <v>X (DL)</v>
      </c>
    </row>
    <row r="2" spans="1:23">
      <c r="A2" s="24" t="str">
        <f>'UF Comms'!A2</f>
        <v>A (UB)</v>
      </c>
      <c r="B2" s="25" t="str">
        <f ca="1">IFERROR(__xludf.DUMMYFUNCTION("IF('UF Inner Comms'!B2 = """", """", IF('UF Inner Comms'!B2=""Alg"", ""Alg"" , IF(AND(REGEXMATCH('UF Inner Comms'!B2, ""^(E|S|M)'? *,|, *(E|S|M)'?$""), REGEXMATCH('UF Inner Comms'!B2, ""^(L|R|U)2'? *,|, *(L|R|U)2'?$"")), ""4-Mover"", IF(REGEXMATCH('UF Inn"&amp;"er Comms'!B2, ""^(U)2?'? *,|, *(U)2?'?$""), ""U-Swap"", IF(REGEXMATCH('UF Inner Comms'!B2, ""^(M)2?'? *,|, *(M)2?'?$""), ""M-Swap"", IF(REGEXMATCH('UF Inner Comms'!B2, ""^(E)2?'? *,|, *(E)2?'?$""), ""E-Swap"", IF(REGEXMATCH('UF Inner Comms'!B2, ""^(S)2?'?"&amp;" *,|, *(S)2?'?$""), ""S-Swap"", IF(REGEXMATCH('UF Inner Comms'!B2, ""^(F)2?'? *,|, *(F)2?'?$""), ""F-Swap"", IF(REGEXMATCH('UF Inner Comms'!B2, ""^U'? *(S)'? *U'? *,|, *U'? *(S)'? *U'?$""), ""S-Insert"", ""Unknown"")))))))))"),"")</f>
        <v/>
      </c>
      <c r="C2" s="25" t="str">
        <f ca="1">IFERROR(__xludf.DUMMYFUNCTION("IF('UF Inner Comms'!C2 = """", """", IF('UF Inner Comms'!C2=""Alg"", ""Alg"" , IF(AND(REGEXMATCH('UF Inner Comms'!C2, ""^(E|S|M)'? *,|, *(E|S|M)'?$""), REGEXMATCH('UF Inner Comms'!C2, ""^(L|R|U)2'? *,|, *(L|R|U)2'?$"")), ""4-Mover"", IF(REGEXMATCH('UF Inn"&amp;"er Comms'!C2, ""^(U)2?'? *,|, *(U)2?'?$""), ""U-Swap"", IF(REGEXMATCH('UF Inner Comms'!C2, ""^(M)2?'? *,|, *(M)2?'?$""), ""M-Swap"", IF(REGEXMATCH('UF Inner Comms'!C2, ""^(E)2?'? *,|, *(E)2?'?$""), ""E-Swap"", IF(REGEXMATCH('UF Inner Comms'!C2, ""^(S)2?'?"&amp;" *,|, *(S)2?'?$""), ""S-Swap"", IF(REGEXMATCH('UF Inner Comms'!C2, ""^(F)2?'? *,|, *(F)2?'?$""), ""F-Swap"", IF(REGEXMATCH('UF Inner Comms'!C2, ""^U'? *(S)'? *U'? *,|, *U'? *(S)'? *U'?$""), ""S-Insert"", ""Unknown"")))))))))"),"4-Mover")</f>
        <v>4-Mover</v>
      </c>
      <c r="D2" s="25" t="str">
        <f ca="1">IFERROR(__xludf.DUMMYFUNCTION("IF('UF Inner Comms'!D2 = """", """", IF('UF Inner Comms'!D2=""Alg"", ""Alg"" , IF(AND(REGEXMATCH('UF Inner Comms'!D2, ""^(E|S|M)'? *,|, *(E|S|M)'?$""), REGEXMATCH('UF Inner Comms'!D2, ""^(L|R|U)2'? *,|, *(L|R|U)2'?$"")), ""4-Mover"", IF(REGEXMATCH('UF Inn"&amp;"er Comms'!D2, ""^(U)2?'? *,|, *(U)2?'?$""), ""U-Swap"", IF(REGEXMATCH('UF Inner Comms'!D2, ""^(M)2?'? *,|, *(M)2?'?$""), ""M-Swap"", IF(REGEXMATCH('UF Inner Comms'!D2, ""^(E)2?'? *,|, *(E)2?'?$""), ""E-Swap"", IF(REGEXMATCH('UF Inner Comms'!D2, ""^(S)2?'?"&amp;" *,|, *(S)2?'?$""), ""S-Swap"", IF(REGEXMATCH('UF Inner Comms'!D2, ""^(F)2?'? *,|, *(F)2?'?$""), ""F-Swap"", IF(REGEXMATCH('UF Inner Comms'!D2, ""^U'? *(S)'? *U'? *,|, *U'? *(S)'? *U'?$""), ""S-Insert"", ""Unknown"")))))))))"),"4-Mover")</f>
        <v>4-Mover</v>
      </c>
      <c r="E2" s="25" t="str">
        <f ca="1">IFERROR(__xludf.DUMMYFUNCTION("IF('UF Inner Comms'!E2 = """", """", IF('UF Inner Comms'!E2=""Alg"", ""Alg"" , IF(AND(REGEXMATCH('UF Inner Comms'!E2, ""^(E|S|M)'? *,|, *(E|S|M)'?$""), REGEXMATCH('UF Inner Comms'!E2, ""^(L|R|U)2'? *,|, *(L|R|U)2'?$"")), ""4-Mover"", IF(REGEXMATCH('UF Inn"&amp;"er Comms'!E2, ""^(U)2?'? *,|, *(U)2?'?$""), ""U-Swap"", IF(REGEXMATCH('UF Inner Comms'!E2, ""^(M)2?'? *,|, *(M)2?'?$""), ""M-Swap"", IF(REGEXMATCH('UF Inner Comms'!E2, ""^(E)2?'? *,|, *(E)2?'?$""), ""E-Swap"", IF(REGEXMATCH('UF Inner Comms'!E2, ""^(S)2?'?"&amp;" *,|, *(S)2?'?$""), ""S-Swap"", IF(REGEXMATCH('UF Inner Comms'!E2, ""^(F)2?'? *,|, *(F)2?'?$""), ""F-Swap"", IF(REGEXMATCH('UF Inner Comms'!E2, ""^U'? *(S)'? *U'? *,|, *U'? *(S)'? *U'?$""), ""S-Insert"", ""Unknown"")))))))))"),"4-Mover")</f>
        <v>4-Mover</v>
      </c>
      <c r="F2" s="25" t="str">
        <f ca="1">IFERROR(__xludf.DUMMYFUNCTION("IF('UF Inner Comms'!F2 = """", """", IF('UF Inner Comms'!F2=""Alg"", ""Alg"" , IF(AND(REGEXMATCH('UF Inner Comms'!F2, ""^(E|S|M)'? *,|, *(E|S|M)'?$""), REGEXMATCH('UF Inner Comms'!F2, ""^(L|R|U)2'? *,|, *(L|R|U)2'?$"")), ""4-Mover"", IF(REGEXMATCH('UF Inn"&amp;"er Comms'!F2, ""^(U)2?'? *,|, *(U)2?'?$""), ""U-Swap"", IF(REGEXMATCH('UF Inner Comms'!F2, ""^(M)2?'? *,|, *(M)2?'?$""), ""M-Swap"", IF(REGEXMATCH('UF Inner Comms'!F2, ""^(E)2?'? *,|, *(E)2?'?$""), ""E-Swap"", IF(REGEXMATCH('UF Inner Comms'!F2, ""^(S)2?'?"&amp;" *,|, *(S)2?'?$""), ""S-Swap"", IF(REGEXMATCH('UF Inner Comms'!F2, ""^(F)2?'? *,|, *(F)2?'?$""), ""F-Swap"", IF(REGEXMATCH('UF Inner Comms'!F2, ""^U'? *(S)'? *U'? *,|, *U'? *(S)'? *U'?$""), ""S-Insert"", ""Unknown"")))))))))"),"U-Swap")</f>
        <v>U-Swap</v>
      </c>
      <c r="G2" s="25" t="str">
        <f ca="1">IFERROR(__xludf.DUMMYFUNCTION("IF('UF Inner Comms'!G2 = """", """", IF('UF Inner Comms'!G2=""Alg"", ""Alg"" , IF(AND(REGEXMATCH('UF Inner Comms'!G2, ""^(E|S|M)'? *,|, *(E|S|M)'?$""), REGEXMATCH('UF Inner Comms'!G2, ""^(L|R|U)2'? *,|, *(L|R|U)2'?$"")), ""4-Mover"", IF(REGEXMATCH('UF Inn"&amp;"er Comms'!G2, ""^(U)2?'? *,|, *(U)2?'?$""), ""U-Swap"", IF(REGEXMATCH('UF Inner Comms'!G2, ""^(M)2?'? *,|, *(M)2?'?$""), ""M-Swap"", IF(REGEXMATCH('UF Inner Comms'!G2, ""^(E)2?'? *,|, *(E)2?'?$""), ""E-Swap"", IF(REGEXMATCH('UF Inner Comms'!G2, ""^(S)2?'?"&amp;" *,|, *(S)2?'?$""), ""S-Swap"", IF(REGEXMATCH('UF Inner Comms'!G2, ""^(F)2?'? *,|, *(F)2?'?$""), ""F-Swap"", IF(REGEXMATCH('UF Inner Comms'!G2, ""^U'? *(S)'? *U'? *,|, *U'? *(S)'? *U'?$""), ""S-Insert"", ""Unknown"")))))))))"),"U-Swap")</f>
        <v>U-Swap</v>
      </c>
      <c r="H2" s="25" t="str">
        <f ca="1">IFERROR(__xludf.DUMMYFUNCTION("IF('UF Inner Comms'!H2 = """", """", IF('UF Inner Comms'!H2=""Alg"", ""Alg"" , IF(AND(REGEXMATCH('UF Inner Comms'!H2, ""^(E|S|M)'? *,|, *(E|S|M)'?$""), REGEXMATCH('UF Inner Comms'!H2, ""^(L|R|U)2'? *,|, *(L|R|U)2'?$"")), ""4-Mover"", IF(REGEXMATCH('UF Inn"&amp;"er Comms'!H2, ""^(U)2?'? *,|, *(U)2?'?$""), ""U-Swap"", IF(REGEXMATCH('UF Inner Comms'!H2, ""^(M)2?'? *,|, *(M)2?'?$""), ""M-Swap"", IF(REGEXMATCH('UF Inner Comms'!H2, ""^(E)2?'? *,|, *(E)2?'?$""), ""E-Swap"", IF(REGEXMATCH('UF Inner Comms'!H2, ""^(S)2?'?"&amp;" *,|, *(S)2?'?$""), ""S-Swap"", IF(REGEXMATCH('UF Inner Comms'!H2, ""^(F)2?'? *,|, *(F)2?'?$""), ""F-Swap"", IF(REGEXMATCH('UF Inner Comms'!H2, ""^U'? *(S)'? *U'? *,|, *U'? *(S)'? *U'?$""), ""S-Insert"", ""Unknown"")))))))))"),"U-Swap")</f>
        <v>U-Swap</v>
      </c>
      <c r="I2" s="25" t="str">
        <f ca="1">IFERROR(__xludf.DUMMYFUNCTION("IF('UF Inner Comms'!I2 = """", """", IF('UF Inner Comms'!I2=""Alg"", ""Alg"" , IF(AND(REGEXMATCH('UF Inner Comms'!I2, ""^(E|S|M)'? *,|, *(E|S|M)'?$""), REGEXMATCH('UF Inner Comms'!I2, ""^(L|R|U)2'? *,|, *(L|R|U)2'?$"")), ""4-Mover"", IF(REGEXMATCH('UF Inn"&amp;"er Comms'!I2, ""^(U)2?'? *,|, *(U)2?'?$""), ""U-Swap"", IF(REGEXMATCH('UF Inner Comms'!I2, ""^(M)2?'? *,|, *(M)2?'?$""), ""M-Swap"", IF(REGEXMATCH('UF Inner Comms'!I2, ""^(E)2?'? *,|, *(E)2?'?$""), ""E-Swap"", IF(REGEXMATCH('UF Inner Comms'!I2, ""^(S)2?'?"&amp;" *,|, *(S)2?'?$""), ""S-Swap"", IF(REGEXMATCH('UF Inner Comms'!I2, ""^(F)2?'? *,|, *(F)2?'?$""), ""F-Swap"", IF(REGEXMATCH('UF Inner Comms'!I2, ""^U'? *(S)'? *U'? *,|, *U'? *(S)'? *U'?$""), ""S-Insert"", ""Unknown"")))))))))"),"4-Mover")</f>
        <v>4-Mover</v>
      </c>
      <c r="J2" s="25" t="str">
        <f ca="1">IFERROR(__xludf.DUMMYFUNCTION("IF('UF Inner Comms'!J2 = """", """", IF('UF Inner Comms'!J2=""Alg"", ""Alg"" , IF(AND(REGEXMATCH('UF Inner Comms'!J2, ""^(E|S|M)'? *,|, *(E|S|M)'?$""), REGEXMATCH('UF Inner Comms'!J2, ""^(L|R|U)2'? *,|, *(L|R|U)2'?$"")), ""4-Mover"", IF(REGEXMATCH('UF Inn"&amp;"er Comms'!J2, ""^(U)2?'? *,|, *(U)2?'?$""), ""U-Swap"", IF(REGEXMATCH('UF Inner Comms'!J2, ""^(M)2?'? *,|, *(M)2?'?$""), ""M-Swap"", IF(REGEXMATCH('UF Inner Comms'!J2, ""^(E)2?'? *,|, *(E)2?'?$""), ""E-Swap"", IF(REGEXMATCH('UF Inner Comms'!J2, ""^(S)2?'?"&amp;" *,|, *(S)2?'?$""), ""S-Swap"", IF(REGEXMATCH('UF Inner Comms'!J2, ""^(F)2?'? *,|, *(F)2?'?$""), ""F-Swap"", IF(REGEXMATCH('UF Inner Comms'!J2, ""^U'? *(S)'? *U'? *,|, *U'? *(S)'? *U'?$""), ""S-Insert"", ""Unknown"")))))))))"),"E-Swap")</f>
        <v>E-Swap</v>
      </c>
      <c r="K2" s="25" t="str">
        <f ca="1">IFERROR(__xludf.DUMMYFUNCTION("IF('UF Inner Comms'!K2 = """", """", IF('UF Inner Comms'!K2=""Alg"", ""Alg"" , IF(AND(REGEXMATCH('UF Inner Comms'!K2, ""^(E|S|M)'? *,|, *(E|S|M)'?$""), REGEXMATCH('UF Inner Comms'!K2, ""^(L|R|U)2'? *,|, *(L|R|U)2'?$"")), ""4-Mover"", IF(REGEXMATCH('UF Inn"&amp;"er Comms'!K2, ""^(U)2?'? *,|, *(U)2?'?$""), ""U-Swap"", IF(REGEXMATCH('UF Inner Comms'!K2, ""^(M)2?'? *,|, *(M)2?'?$""), ""M-Swap"", IF(REGEXMATCH('UF Inner Comms'!K2, ""^(E)2?'? *,|, *(E)2?'?$""), ""E-Swap"", IF(REGEXMATCH('UF Inner Comms'!K2, ""^(S)2?'?"&amp;" *,|, *(S)2?'?$""), ""S-Swap"", IF(REGEXMATCH('UF Inner Comms'!K2, ""^(F)2?'? *,|, *(F)2?'?$""), ""F-Swap"", IF(REGEXMATCH('UF Inner Comms'!K2, ""^U'? *(S)'? *U'? *,|, *U'? *(S)'? *U'?$""), ""S-Insert"", ""Unknown"")))))))))"),"4-Mover")</f>
        <v>4-Mover</v>
      </c>
      <c r="L2" s="25" t="str">
        <f ca="1">IFERROR(__xludf.DUMMYFUNCTION("IF('UF Inner Comms'!L2 = """", """", IF('UF Inner Comms'!L2=""Alg"", ""Alg"" , IF(AND(REGEXMATCH('UF Inner Comms'!L2, ""^(E|S|M)'? *,|, *(E|S|M)'?$""), REGEXMATCH('UF Inner Comms'!L2, ""^(L|R|U)2'? *,|, *(L|R|U)2'?$"")), ""4-Mover"", IF(REGEXMATCH('UF Inn"&amp;"er Comms'!L2, ""^(U)2?'? *,|, *(U)2?'?$""), ""U-Swap"", IF(REGEXMATCH('UF Inner Comms'!L2, ""^(M)2?'? *,|, *(M)2?'?$""), ""M-Swap"", IF(REGEXMATCH('UF Inner Comms'!L2, ""^(E)2?'? *,|, *(E)2?'?$""), ""E-Swap"", IF(REGEXMATCH('UF Inner Comms'!L2, ""^(S)2?'?"&amp;" *,|, *(S)2?'?$""), ""S-Swap"", IF(REGEXMATCH('UF Inner Comms'!L2, ""^(F)2?'? *,|, *(F)2?'?$""), ""F-Swap"", IF(REGEXMATCH('UF Inner Comms'!L2, ""^U'? *(S)'? *U'? *,|, *U'? *(S)'? *U'?$""), ""S-Insert"", ""Unknown"")))))))))"),"4-Mover")</f>
        <v>4-Mover</v>
      </c>
      <c r="M2" s="25" t="str">
        <f ca="1">IFERROR(__xludf.DUMMYFUNCTION("IF('UF Inner Comms'!M2 = """", """", IF('UF Inner Comms'!M2=""Alg"", ""Alg"" , IF(AND(REGEXMATCH('UF Inner Comms'!M2, ""^(E|S|M)'? *,|, *(E|S|M)'?$""), REGEXMATCH('UF Inner Comms'!M2, ""^(L|R|U)2'? *,|, *(L|R|U)2'?$"")), ""4-Mover"", IF(REGEXMATCH('UF Inn"&amp;"er Comms'!M2, ""^(U)2?'? *,|, *(U)2?'?$""), ""U-Swap"", IF(REGEXMATCH('UF Inner Comms'!M2, ""^(M)2?'? *,|, *(M)2?'?$""), ""M-Swap"", IF(REGEXMATCH('UF Inner Comms'!M2, ""^(E)2?'? *,|, *(E)2?'?$""), ""E-Swap"", IF(REGEXMATCH('UF Inner Comms'!M2, ""^(S)2?'?"&amp;" *,|, *(S)2?'?$""), ""S-Swap"", IF(REGEXMATCH('UF Inner Comms'!M2, ""^(F)2?'? *,|, *(F)2?'?$""), ""F-Swap"", IF(REGEXMATCH('UF Inner Comms'!M2, ""^U'? *(S)'? *U'? *,|, *U'? *(S)'? *U'?$""), ""S-Insert"", ""Unknown"")))))))))"),"U-Swap")</f>
        <v>U-Swap</v>
      </c>
      <c r="N2" s="25" t="str">
        <f ca="1">IFERROR(__xludf.DUMMYFUNCTION("IF('UF Inner Comms'!N2 = """", """", IF('UF Inner Comms'!N2=""Alg"", ""Alg"" , IF(AND(REGEXMATCH('UF Inner Comms'!N2, ""^(E|S|M)'? *,|, *(E|S|M)'?$""), REGEXMATCH('UF Inner Comms'!N2, ""^(L|R|U)2'? *,|, *(L|R|U)2'?$"")), ""4-Mover"", IF(REGEXMATCH('UF Inn"&amp;"er Comms'!N2, ""^(U)2?'? *,|, *(U)2?'?$""), ""U-Swap"", IF(REGEXMATCH('UF Inner Comms'!N2, ""^(M)2?'? *,|, *(M)2?'?$""), ""M-Swap"", IF(REGEXMATCH('UF Inner Comms'!N2, ""^(E)2?'? *,|, *(E)2?'?$""), ""E-Swap"", IF(REGEXMATCH('UF Inner Comms'!N2, ""^(S)2?'?"&amp;" *,|, *(S)2?'?$""), ""S-Swap"", IF(REGEXMATCH('UF Inner Comms'!N2, ""^(F)2?'? *,|, *(F)2?'?$""), ""F-Swap"", IF(REGEXMATCH('UF Inner Comms'!N2, ""^U'? *(S)'? *U'? *,|, *U'? *(S)'? *U'?$""), ""S-Insert"", ""Unknown"")))))))))"),"U-Swap")</f>
        <v>U-Swap</v>
      </c>
      <c r="O2" s="25" t="str">
        <f ca="1">IFERROR(__xludf.DUMMYFUNCTION("IF('UF Inner Comms'!O2 = """", """", IF('UF Inner Comms'!O2=""Alg"", ""Alg"" , IF(AND(REGEXMATCH('UF Inner Comms'!O2, ""^(E|S|M)'? *,|, *(E|S|M)'?$""), REGEXMATCH('UF Inner Comms'!O2, ""^(L|R|U)2'? *,|, *(L|R|U)2'?$"")), ""4-Mover"", IF(REGEXMATCH('UF Inn"&amp;"er Comms'!O2, ""^(U)2?'? *,|, *(U)2?'?$""), ""U-Swap"", IF(REGEXMATCH('UF Inner Comms'!O2, ""^(M)2?'? *,|, *(M)2?'?$""), ""M-Swap"", IF(REGEXMATCH('UF Inner Comms'!O2, ""^(E)2?'? *,|, *(E)2?'?$""), ""E-Swap"", IF(REGEXMATCH('UF Inner Comms'!O2, ""^(S)2?'?"&amp;" *,|, *(S)2?'?$""), ""S-Swap"", IF(REGEXMATCH('UF Inner Comms'!O2, ""^(F)2?'? *,|, *(F)2?'?$""), ""F-Swap"", IF(REGEXMATCH('UF Inner Comms'!O2, ""^U'? *(S)'? *U'? *,|, *U'? *(S)'? *U'?$""), ""S-Insert"", ""Unknown"")))))))))"),"U-Swap")</f>
        <v>U-Swap</v>
      </c>
      <c r="P2" s="25" t="str">
        <f ca="1">IFERROR(__xludf.DUMMYFUNCTION("IF('UF Inner Comms'!P2 = """", """", IF('UF Inner Comms'!P2=""Alg"", ""Alg"" , IF(AND(REGEXMATCH('UF Inner Comms'!P2, ""^(E|S|M)'? *,|, *(E|S|M)'?$""), REGEXMATCH('UF Inner Comms'!P2, ""^(L|R|U)2'? *,|, *(L|R|U)2'?$"")), ""4-Mover"", IF(REGEXMATCH('UF Inn"&amp;"er Comms'!P2, ""^(U)2?'? *,|, *(U)2?'?$""), ""U-Swap"", IF(REGEXMATCH('UF Inner Comms'!P2, ""^(M)2?'? *,|, *(M)2?'?$""), ""M-Swap"", IF(REGEXMATCH('UF Inner Comms'!P2, ""^(E)2?'? *,|, *(E)2?'?$""), ""E-Swap"", IF(REGEXMATCH('UF Inner Comms'!P2, ""^(S)2?'?"&amp;" *,|, *(S)2?'?$""), ""S-Swap"", IF(REGEXMATCH('UF Inner Comms'!P2, ""^(F)2?'? *,|, *(F)2?'?$""), ""F-Swap"", IF(REGEXMATCH('UF Inner Comms'!P2, ""^U'? *(S)'? *U'? *,|, *U'? *(S)'? *U'?$""), ""S-Insert"", ""Unknown"")))))))))"),"")</f>
        <v/>
      </c>
      <c r="Q2" s="25" t="str">
        <f ca="1">IFERROR(__xludf.DUMMYFUNCTION("IF('UF Inner Comms'!Q2 = """", """", IF('UF Inner Comms'!Q2=""Alg"", ""Alg"" , IF(AND(REGEXMATCH('UF Inner Comms'!Q2, ""^(E|S|M)'? *,|, *(E|S|M)'?$""), REGEXMATCH('UF Inner Comms'!Q2, ""^(L|R|U)2'? *,|, *(L|R|U)2'?$"")), ""4-Mover"", IF(REGEXMATCH('UF Inn"&amp;"er Comms'!Q2, ""^(U)2?'? *,|, *(U)2?'?$""), ""U-Swap"", IF(REGEXMATCH('UF Inner Comms'!Q2, ""^(M)2?'? *,|, *(M)2?'?$""), ""M-Swap"", IF(REGEXMATCH('UF Inner Comms'!Q2, ""^(E)2?'? *,|, *(E)2?'?$""), ""E-Swap"", IF(REGEXMATCH('UF Inner Comms'!Q2, ""^(S)2?'?"&amp;" *,|, *(S)2?'?$""), ""S-Swap"", IF(REGEXMATCH('UF Inner Comms'!Q2, ""^(F)2?'? *,|, *(F)2?'?$""), ""F-Swap"", IF(REGEXMATCH('UF Inner Comms'!Q2, ""^U'? *(S)'? *U'? *,|, *U'? *(S)'? *U'?$""), ""S-Insert"", ""Unknown"")))))))))"),"4-Mover")</f>
        <v>4-Mover</v>
      </c>
      <c r="R2" s="25" t="str">
        <f ca="1">IFERROR(__xludf.DUMMYFUNCTION("IF('UF Inner Comms'!R2 = """", """", IF('UF Inner Comms'!R2=""Alg"", ""Alg"" , IF(AND(REGEXMATCH('UF Inner Comms'!R2, ""^(E|S|M)'? *,|, *(E|S|M)'?$""), REGEXMATCH('UF Inner Comms'!R2, ""^(L|R|U)2'? *,|, *(L|R|U)2'?$"")), ""4-Mover"", IF(REGEXMATCH('UF Inn"&amp;"er Comms'!R2, ""^(U)2?'? *,|, *(U)2?'?$""), ""U-Swap"", IF(REGEXMATCH('UF Inner Comms'!R2, ""^(M)2?'? *,|, *(M)2?'?$""), ""M-Swap"", IF(REGEXMATCH('UF Inner Comms'!R2, ""^(E)2?'? *,|, *(E)2?'?$""), ""E-Swap"", IF(REGEXMATCH('UF Inner Comms'!R2, ""^(S)2?'?"&amp;" *,|, *(S)2?'?$""), ""S-Swap"", IF(REGEXMATCH('UF Inner Comms'!R2, ""^(F)2?'? *,|, *(F)2?'?$""), ""F-Swap"", IF(REGEXMATCH('UF Inner Comms'!R2, ""^U'? *(S)'? *U'? *,|, *U'? *(S)'? *U'?$""), ""S-Insert"", ""Unknown"")))))))))"),"4-Mover")</f>
        <v>4-Mover</v>
      </c>
      <c r="S2" s="25" t="str">
        <f ca="1">IFERROR(__xludf.DUMMYFUNCTION("IF('UF Inner Comms'!S2 = """", """", IF('UF Inner Comms'!S2=""Alg"", ""Alg"" , IF(AND(REGEXMATCH('UF Inner Comms'!S2, ""^(E|S|M)'? *,|, *(E|S|M)'?$""), REGEXMATCH('UF Inner Comms'!S2, ""^(L|R|U)2'? *,|, *(L|R|U)2'?$"")), ""4-Mover"", IF(REGEXMATCH('UF Inn"&amp;"er Comms'!S2, ""^(U)2?'? *,|, *(U)2?'?$""), ""U-Swap"", IF(REGEXMATCH('UF Inner Comms'!S2, ""^(M)2?'? *,|, *(M)2?'?$""), ""M-Swap"", IF(REGEXMATCH('UF Inner Comms'!S2, ""^(E)2?'? *,|, *(E)2?'?$""), ""E-Swap"", IF(REGEXMATCH('UF Inner Comms'!S2, ""^(S)2?'?"&amp;" *,|, *(S)2?'?$""), ""S-Swap"", IF(REGEXMATCH('UF Inner Comms'!S2, ""^(F)2?'? *,|, *(F)2?'?$""), ""F-Swap"", IF(REGEXMATCH('UF Inner Comms'!S2, ""^U'? *(S)'? *U'? *,|, *U'? *(S)'? *U'?$""), ""S-Insert"", ""Unknown"")))))))))"),"4-Mover")</f>
        <v>4-Mover</v>
      </c>
      <c r="T2" s="25" t="str">
        <f ca="1">IFERROR(__xludf.DUMMYFUNCTION("IF('UF Inner Comms'!T2 = """", """", IF('UF Inner Comms'!T2=""Alg"", ""Alg"" , IF(AND(REGEXMATCH('UF Inner Comms'!T2, ""^(E|S|M)'? *,|, *(E|S|M)'?$""), REGEXMATCH('UF Inner Comms'!T2, ""^(L|R|U)2'? *,|, *(L|R|U)2'?$"")), ""4-Mover"", IF(REGEXMATCH('UF Inn"&amp;"er Comms'!T2, ""^(U)2?'? *,|, *(U)2?'?$""), ""U-Swap"", IF(REGEXMATCH('UF Inner Comms'!T2, ""^(M)2?'? *,|, *(M)2?'?$""), ""M-Swap"", IF(REGEXMATCH('UF Inner Comms'!T2, ""^(E)2?'? *,|, *(E)2?'?$""), ""E-Swap"", IF(REGEXMATCH('UF Inner Comms'!T2, ""^(S)2?'?"&amp;" *,|, *(S)2?'?$""), ""S-Swap"", IF(REGEXMATCH('UF Inner Comms'!T2, ""^(F)2?'? *,|, *(F)2?'?$""), ""F-Swap"", IF(REGEXMATCH('UF Inner Comms'!T2, ""^U'? *(S)'? *U'? *,|, *U'? *(S)'? *U'?$""), ""S-Insert"", ""Unknown"")))))))))"),"4-Mover")</f>
        <v>4-Mover</v>
      </c>
      <c r="U2" s="25" t="str">
        <f ca="1">IFERROR(__xludf.DUMMYFUNCTION("IF('UF Inner Comms'!U2 = """", """", IF('UF Inner Comms'!U2=""Alg"", ""Alg"" , IF(AND(REGEXMATCH('UF Inner Comms'!U2, ""^(E|S|M)'? *,|, *(E|S|M)'?$""), REGEXMATCH('UF Inner Comms'!U2, ""^(L|R|U)2'? *,|, *(L|R|U)2'?$"")), ""4-Mover"", IF(REGEXMATCH('UF Inn"&amp;"er Comms'!U2, ""^(U)2?'? *,|, *(U)2?'?$""), ""U-Swap"", IF(REGEXMATCH('UF Inner Comms'!U2, ""^(M)2?'? *,|, *(M)2?'?$""), ""M-Swap"", IF(REGEXMATCH('UF Inner Comms'!U2, ""^(E)2?'? *,|, *(E)2?'?$""), ""E-Swap"", IF(REGEXMATCH('UF Inner Comms'!U2, ""^(S)2?'?"&amp;" *,|, *(S)2?'?$""), ""S-Swap"", IF(REGEXMATCH('UF Inner Comms'!U2, ""^(F)2?'? *,|, *(F)2?'?$""), ""F-Swap"", IF(REGEXMATCH('UF Inner Comms'!U2, ""^U'? *(S)'? *U'? *,|, *U'? *(S)'? *U'?$""), ""S-Insert"", ""Unknown"")))))))))"),"4-Mover")</f>
        <v>4-Mover</v>
      </c>
      <c r="V2" s="25" t="str">
        <f ca="1">IFERROR(__xludf.DUMMYFUNCTION("IF('UF Inner Comms'!V2 = """", """", IF('UF Inner Comms'!V2=""Alg"", ""Alg"" , IF(AND(REGEXMATCH('UF Inner Comms'!V2, ""^(E|S|M)'? *,|, *(E|S|M)'?$""), REGEXMATCH('UF Inner Comms'!V2, ""^(L|R|U)2'? *,|, *(L|R|U)2'?$"")), ""4-Mover"", IF(REGEXMATCH('UF Inn"&amp;"er Comms'!V2, ""^(U)2?'? *,|, *(U)2?'?$""), ""U-Swap"", IF(REGEXMATCH('UF Inner Comms'!V2, ""^(M)2?'? *,|, *(M)2?'?$""), ""M-Swap"", IF(REGEXMATCH('UF Inner Comms'!V2, ""^(E)2?'? *,|, *(E)2?'?$""), ""E-Swap"", IF(REGEXMATCH('UF Inner Comms'!V2, ""^(S)2?'?"&amp;" *,|, *(S)2?'?$""), ""S-Swap"", IF(REGEXMATCH('UF Inner Comms'!V2, ""^(F)2?'? *,|, *(F)2?'?$""), ""F-Swap"", IF(REGEXMATCH('UF Inner Comms'!V2, ""^U'? *(S)'? *U'? *,|, *U'? *(S)'? *U'?$""), ""S-Insert"", ""Unknown"")))))))))"),"4-Mover")</f>
        <v>4-Mover</v>
      </c>
      <c r="W2" s="25" t="str">
        <f ca="1">IFERROR(__xludf.DUMMYFUNCTION("IF('UF Inner Comms'!W2 = """", """", IF('UF Inner Comms'!W2=""Alg"", ""Alg"" , IF(AND(REGEXMATCH('UF Inner Comms'!W2, ""^(E|S|M)'? *,|, *(E|S|M)'?$""), REGEXMATCH('UF Inner Comms'!W2, ""^(L|R|U)2'? *,|, *(L|R|U)2'?$"")), ""4-Mover"", IF(REGEXMATCH('UF Inn"&amp;"er Comms'!W2, ""^(U)2?'? *,|, *(U)2?'?$""), ""U-Swap"", IF(REGEXMATCH('UF Inner Comms'!W2, ""^(M)2?'? *,|, *(M)2?'?$""), ""M-Swap"", IF(REGEXMATCH('UF Inner Comms'!W2, ""^(E)2?'? *,|, *(E)2?'?$""), ""E-Swap"", IF(REGEXMATCH('UF Inner Comms'!W2, ""^(S)2?'?"&amp;" *,|, *(S)2?'?$""), ""S-Swap"", IF(REGEXMATCH('UF Inner Comms'!W2, ""^(F)2?'? *,|, *(F)2?'?$""), ""F-Swap"", IF(REGEXMATCH('UF Inner Comms'!W2, ""^U'? *(S)'? *U'? *,|, *U'? *(S)'? *U'?$""), ""S-Insert"", ""Unknown"")))))))))"),"4-Mover")</f>
        <v>4-Mover</v>
      </c>
    </row>
    <row r="3" spans="1:23">
      <c r="A3" s="24" t="str">
        <f>'UF Comms'!A3</f>
        <v>B (UR)</v>
      </c>
      <c r="B3" s="25" t="str">
        <f ca="1">IFERROR(__xludf.DUMMYFUNCTION("IF('UF Inner Comms'!B3 = """", """", IF('UF Inner Comms'!B3=""Alg"", ""Alg"" , IF(AND(REGEXMATCH('UF Inner Comms'!B3, ""^(E|S|M)'? *,|, *(E|S|M)'?$""), REGEXMATCH('UF Inner Comms'!B3, ""^(L|R|U)2'? *,|, *(L|R|U)2'?$"")), ""4-Mover"", IF(REGEXMATCH('UF Inn"&amp;"er Comms'!B3, ""^(U)2?'? *,|, *(U)2?'?$""), ""U-Swap"", IF(REGEXMATCH('UF Inner Comms'!B3, ""^(M)2?'? *,|, *(M)2?'?$""), ""M-Swap"", IF(REGEXMATCH('UF Inner Comms'!B3, ""^(E)2?'? *,|, *(E)2?'?$""), ""E-Swap"", IF(REGEXMATCH('UF Inner Comms'!B3, ""^(S)2?'?"&amp;" *,|, *(S)2?'?$""), ""S-Swap"", IF(REGEXMATCH('UF Inner Comms'!B3, ""^(F)2?'? *,|, *(F)2?'?$""), ""F-Swap"", IF(REGEXMATCH('UF Inner Comms'!B3, ""^U'? *(S)'? *U'? *,|, *U'? *(S)'? *U'?$""), ""S-Insert"", ""Unknown"")))))))))"),"4-Mover")</f>
        <v>4-Mover</v>
      </c>
      <c r="C3" s="25" t="str">
        <f ca="1">IFERROR(__xludf.DUMMYFUNCTION("IF('UF Inner Comms'!C3 = """", """", IF('UF Inner Comms'!C3=""Alg"", ""Alg"" , IF(AND(REGEXMATCH('UF Inner Comms'!C3, ""^(E|S|M)'? *,|, *(E|S|M)'?$""), REGEXMATCH('UF Inner Comms'!C3, ""^(L|R|U)2'? *,|, *(L|R|U)2'?$"")), ""4-Mover"", IF(REGEXMATCH('UF Inn"&amp;"er Comms'!C3, ""^(U)2?'? *,|, *(U)2?'?$""), ""U-Swap"", IF(REGEXMATCH('UF Inner Comms'!C3, ""^(M)2?'? *,|, *(M)2?'?$""), ""M-Swap"", IF(REGEXMATCH('UF Inner Comms'!C3, ""^(E)2?'? *,|, *(E)2?'?$""), ""E-Swap"", IF(REGEXMATCH('UF Inner Comms'!C3, ""^(S)2?'?"&amp;" *,|, *(S)2?'?$""), ""S-Swap"", IF(REGEXMATCH('UF Inner Comms'!C3, ""^(F)2?'? *,|, *(F)2?'?$""), ""F-Swap"", IF(REGEXMATCH('UF Inner Comms'!C3, ""^U'? *(S)'? *U'? *,|, *U'? *(S)'? *U'?$""), ""S-Insert"", ""Unknown"")))))))))"),"")</f>
        <v/>
      </c>
      <c r="D3" s="25" t="str">
        <f ca="1">IFERROR(__xludf.DUMMYFUNCTION("IF('UF Inner Comms'!D3 = """", """", IF('UF Inner Comms'!D3=""Alg"", ""Alg"" , IF(AND(REGEXMATCH('UF Inner Comms'!D3, ""^(E|S|M)'? *,|, *(E|S|M)'?$""), REGEXMATCH('UF Inner Comms'!D3, ""^(L|R|U)2'? *,|, *(L|R|U)2'?$"")), ""4-Mover"", IF(REGEXMATCH('UF Inn"&amp;"er Comms'!D3, ""^(U)2?'? *,|, *(U)2?'?$""), ""U-Swap"", IF(REGEXMATCH('UF Inner Comms'!D3, ""^(M)2?'? *,|, *(M)2?'?$""), ""M-Swap"", IF(REGEXMATCH('UF Inner Comms'!D3, ""^(E)2?'? *,|, *(E)2?'?$""), ""E-Swap"", IF(REGEXMATCH('UF Inner Comms'!D3, ""^(S)2?'?"&amp;" *,|, *(S)2?'?$""), ""S-Swap"", IF(REGEXMATCH('UF Inner Comms'!D3, ""^(F)2?'? *,|, *(F)2?'?$""), ""F-Swap"", IF(REGEXMATCH('UF Inner Comms'!D3, ""^U'? *(S)'? *U'? *,|, *U'? *(S)'? *U'?$""), ""S-Insert"", ""Unknown"")))))))))"),"4-Mover")</f>
        <v>4-Mover</v>
      </c>
      <c r="E3" s="25" t="str">
        <f ca="1">IFERROR(__xludf.DUMMYFUNCTION("IF('UF Inner Comms'!E3 = """", """", IF('UF Inner Comms'!E3=""Alg"", ""Alg"" , IF(AND(REGEXMATCH('UF Inner Comms'!E3, ""^(E|S|M)'? *,|, *(E|S|M)'?$""), REGEXMATCH('UF Inner Comms'!E3, ""^(L|R|U)2'? *,|, *(L|R|U)2'?$"")), ""4-Mover"", IF(REGEXMATCH('UF Inn"&amp;"er Comms'!E3, ""^(U)2?'? *,|, *(U)2?'?$""), ""U-Swap"", IF(REGEXMATCH('UF Inner Comms'!E3, ""^(M)2?'? *,|, *(M)2?'?$""), ""M-Swap"", IF(REGEXMATCH('UF Inner Comms'!E3, ""^(E)2?'? *,|, *(E)2?'?$""), ""E-Swap"", IF(REGEXMATCH('UF Inner Comms'!E3, ""^(S)2?'?"&amp;" *,|, *(S)2?'?$""), ""S-Swap"", IF(REGEXMATCH('UF Inner Comms'!E3, ""^(F)2?'? *,|, *(F)2?'?$""), ""F-Swap"", IF(REGEXMATCH('UF Inner Comms'!E3, ""^U'? *(S)'? *U'? *,|, *U'? *(S)'? *U'?$""), ""S-Insert"", ""Unknown"")))))))))"),"S-Swap")</f>
        <v>S-Swap</v>
      </c>
      <c r="F3" s="25" t="str">
        <f ca="1">IFERROR(__xludf.DUMMYFUNCTION("IF('UF Inner Comms'!F3 = """", """", IF('UF Inner Comms'!F3=""Alg"", ""Alg"" , IF(AND(REGEXMATCH('UF Inner Comms'!F3, ""^(E|S|M)'? *,|, *(E|S|M)'?$""), REGEXMATCH('UF Inner Comms'!F3, ""^(L|R|U)2'? *,|, *(L|R|U)2'?$"")), ""4-Mover"", IF(REGEXMATCH('UF Inn"&amp;"er Comms'!F3, ""^(U)2?'? *,|, *(U)2?'?$""), ""U-Swap"", IF(REGEXMATCH('UF Inner Comms'!F3, ""^(M)2?'? *,|, *(M)2?'?$""), ""M-Swap"", IF(REGEXMATCH('UF Inner Comms'!F3, ""^(E)2?'? *,|, *(E)2?'?$""), ""E-Swap"", IF(REGEXMATCH('UF Inner Comms'!F3, ""^(S)2?'?"&amp;" *,|, *(S)2?'?$""), ""S-Swap"", IF(REGEXMATCH('UF Inner Comms'!F3, ""^(F)2?'? *,|, *(F)2?'?$""), ""F-Swap"", IF(REGEXMATCH('UF Inner Comms'!F3, ""^U'? *(S)'? *U'? *,|, *U'? *(S)'? *U'?$""), ""S-Insert"", ""Unknown"")))))))))"),"U-Swap")</f>
        <v>U-Swap</v>
      </c>
      <c r="G3" s="25" t="str">
        <f ca="1">IFERROR(__xludf.DUMMYFUNCTION("IF('UF Inner Comms'!G3 = """", """", IF('UF Inner Comms'!G3=""Alg"", ""Alg"" , IF(AND(REGEXMATCH('UF Inner Comms'!G3, ""^(E|S|M)'? *,|, *(E|S|M)'?$""), REGEXMATCH('UF Inner Comms'!G3, ""^(L|R|U)2'? *,|, *(L|R|U)2'?$"")), ""4-Mover"", IF(REGEXMATCH('UF Inn"&amp;"er Comms'!G3, ""^(U)2?'? *,|, *(U)2?'?$""), ""U-Swap"", IF(REGEXMATCH('UF Inner Comms'!G3, ""^(M)2?'? *,|, *(M)2?'?$""), ""M-Swap"", IF(REGEXMATCH('UF Inner Comms'!G3, ""^(E)2?'? *,|, *(E)2?'?$""), ""E-Swap"", IF(REGEXMATCH('UF Inner Comms'!G3, ""^(S)2?'?"&amp;" *,|, *(S)2?'?$""), ""S-Swap"", IF(REGEXMATCH('UF Inner Comms'!G3, ""^(F)2?'? *,|, *(F)2?'?$""), ""F-Swap"", IF(REGEXMATCH('UF Inner Comms'!G3, ""^U'? *(S)'? *U'? *,|, *U'? *(S)'? *U'?$""), ""S-Insert"", ""Unknown"")))))))))"),"U-Swap")</f>
        <v>U-Swap</v>
      </c>
      <c r="H3" s="25" t="str">
        <f ca="1">IFERROR(__xludf.DUMMYFUNCTION("IF('UF Inner Comms'!H3 = """", """", IF('UF Inner Comms'!H3=""Alg"", ""Alg"" , IF(AND(REGEXMATCH('UF Inner Comms'!H3, ""^(E|S|M)'? *,|, *(E|S|M)'?$""), REGEXMATCH('UF Inner Comms'!H3, ""^(L|R|U)2'? *,|, *(L|R|U)2'?$"")), ""4-Mover"", IF(REGEXMATCH('UF Inn"&amp;"er Comms'!H3, ""^(U)2?'? *,|, *(U)2?'?$""), ""U-Swap"", IF(REGEXMATCH('UF Inner Comms'!H3, ""^(M)2?'? *,|, *(M)2?'?$""), ""M-Swap"", IF(REGEXMATCH('UF Inner Comms'!H3, ""^(E)2?'? *,|, *(E)2?'?$""), ""E-Swap"", IF(REGEXMATCH('UF Inner Comms'!H3, ""^(S)2?'?"&amp;" *,|, *(S)2?'?$""), ""S-Swap"", IF(REGEXMATCH('UF Inner Comms'!H3, ""^(F)2?'? *,|, *(F)2?'?$""), ""F-Swap"", IF(REGEXMATCH('UF Inner Comms'!H3, ""^U'? *(S)'? *U'? *,|, *U'? *(S)'? *U'?$""), ""S-Insert"", ""Unknown"")))))))))"),"U-Swap")</f>
        <v>U-Swap</v>
      </c>
      <c r="I3" s="25" t="str">
        <f ca="1">IFERROR(__xludf.DUMMYFUNCTION("IF('UF Inner Comms'!I3 = """", """", IF('UF Inner Comms'!I3=""Alg"", ""Alg"" , IF(AND(REGEXMATCH('UF Inner Comms'!I3, ""^(E|S|M)'? *,|, *(E|S|M)'?$""), REGEXMATCH('UF Inner Comms'!I3, ""^(L|R|U)2'? *,|, *(L|R|U)2'?$"")), ""4-Mover"", IF(REGEXMATCH('UF Inn"&amp;"er Comms'!I3, ""^(U)2?'? *,|, *(U)2?'?$""), ""U-Swap"", IF(REGEXMATCH('UF Inner Comms'!I3, ""^(M)2?'? *,|, *(M)2?'?$""), ""M-Swap"", IF(REGEXMATCH('UF Inner Comms'!I3, ""^(E)2?'? *,|, *(E)2?'?$""), ""E-Swap"", IF(REGEXMATCH('UF Inner Comms'!I3, ""^(S)2?'?"&amp;" *,|, *(S)2?'?$""), ""S-Swap"", IF(REGEXMATCH('UF Inner Comms'!I3, ""^(F)2?'? *,|, *(F)2?'?$""), ""F-Swap"", IF(REGEXMATCH('UF Inner Comms'!I3, ""^U'? *(S)'? *U'? *,|, *U'? *(S)'? *U'?$""), ""S-Insert"", ""Unknown"")))))))))"),"U-Swap")</f>
        <v>U-Swap</v>
      </c>
      <c r="J3" s="25" t="str">
        <f ca="1">IFERROR(__xludf.DUMMYFUNCTION("IF('UF Inner Comms'!J3 = """", """", IF('UF Inner Comms'!J3=""Alg"", ""Alg"" , IF(AND(REGEXMATCH('UF Inner Comms'!J3, ""^(E|S|M)'? *,|, *(E|S|M)'?$""), REGEXMATCH('UF Inner Comms'!J3, ""^(L|R|U)2'? *,|, *(L|R|U)2'?$"")), ""4-Mover"", IF(REGEXMATCH('UF Inn"&amp;"er Comms'!J3, ""^(U)2?'? *,|, *(U)2?'?$""), ""U-Swap"", IF(REGEXMATCH('UF Inner Comms'!J3, ""^(M)2?'? *,|, *(M)2?'?$""), ""M-Swap"", IF(REGEXMATCH('UF Inner Comms'!J3, ""^(E)2?'? *,|, *(E)2?'?$""), ""E-Swap"", IF(REGEXMATCH('UF Inner Comms'!J3, ""^(S)2?'?"&amp;" *,|, *(S)2?'?$""), ""S-Swap"", IF(REGEXMATCH('UF Inner Comms'!J3, ""^(F)2?'? *,|, *(F)2?'?$""), ""F-Swap"", IF(REGEXMATCH('UF Inner Comms'!J3, ""^U'? *(S)'? *U'? *,|, *U'? *(S)'? *U'?$""), ""S-Insert"", ""Unknown"")))))))))"),"M-Swap")</f>
        <v>M-Swap</v>
      </c>
      <c r="K3" s="25" t="str">
        <f ca="1">IFERROR(__xludf.DUMMYFUNCTION("IF('UF Inner Comms'!K3 = """", """", IF('UF Inner Comms'!K3=""Alg"", ""Alg"" , IF(AND(REGEXMATCH('UF Inner Comms'!K3, ""^(E|S|M)'? *,|, *(E|S|M)'?$""), REGEXMATCH('UF Inner Comms'!K3, ""^(L|R|U)2'? *,|, *(L|R|U)2'?$"")), ""4-Mover"", IF(REGEXMATCH('UF Inn"&amp;"er Comms'!K3, ""^(U)2?'? *,|, *(U)2?'?$""), ""U-Swap"", IF(REGEXMATCH('UF Inner Comms'!K3, ""^(M)2?'? *,|, *(M)2?'?$""), ""M-Swap"", IF(REGEXMATCH('UF Inner Comms'!K3, ""^(E)2?'? *,|, *(E)2?'?$""), ""E-Swap"", IF(REGEXMATCH('UF Inner Comms'!K3, ""^(S)2?'?"&amp;" *,|, *(S)2?'?$""), ""S-Swap"", IF(REGEXMATCH('UF Inner Comms'!K3, ""^(F)2?'? *,|, *(F)2?'?$""), ""F-Swap"", IF(REGEXMATCH('UF Inner Comms'!K3, ""^U'? *(S)'? *U'? *,|, *U'? *(S)'? *U'?$""), ""S-Insert"", ""Unknown"")))))))))"),"U-Swap")</f>
        <v>U-Swap</v>
      </c>
      <c r="L3" s="25" t="str">
        <f ca="1">IFERROR(__xludf.DUMMYFUNCTION("IF('UF Inner Comms'!L3 = """", """", IF('UF Inner Comms'!L3=""Alg"", ""Alg"" , IF(AND(REGEXMATCH('UF Inner Comms'!L3, ""^(E|S|M)'? *,|, *(E|S|M)'?$""), REGEXMATCH('UF Inner Comms'!L3, ""^(L|R|U)2'? *,|, *(L|R|U)2'?$"")), ""4-Mover"", IF(REGEXMATCH('UF Inn"&amp;"er Comms'!L3, ""^(U)2?'? *,|, *(U)2?'?$""), ""U-Swap"", IF(REGEXMATCH('UF Inner Comms'!L3, ""^(M)2?'? *,|, *(M)2?'?$""), ""M-Swap"", IF(REGEXMATCH('UF Inner Comms'!L3, ""^(E)2?'? *,|, *(E)2?'?$""), ""E-Swap"", IF(REGEXMATCH('UF Inner Comms'!L3, ""^(S)2?'?"&amp;" *,|, *(S)2?'?$""), ""S-Swap"", IF(REGEXMATCH('UF Inner Comms'!L3, ""^(F)2?'? *,|, *(F)2?'?$""), ""F-Swap"", IF(REGEXMATCH('UF Inner Comms'!L3, ""^U'? *(S)'? *U'? *,|, *U'? *(S)'? *U'?$""), ""S-Insert"", ""Unknown"")))))))))"),"")</f>
        <v/>
      </c>
      <c r="M3" s="25" t="str">
        <f ca="1">IFERROR(__xludf.DUMMYFUNCTION("IF('UF Inner Comms'!M3 = """", """", IF('UF Inner Comms'!M3=""Alg"", ""Alg"" , IF(AND(REGEXMATCH('UF Inner Comms'!M3, ""^(E|S|M)'? *,|, *(E|S|M)'?$""), REGEXMATCH('UF Inner Comms'!M3, ""^(L|R|U)2'? *,|, *(L|R|U)2'?$"")), ""4-Mover"", IF(REGEXMATCH('UF Inn"&amp;"er Comms'!M3, ""^(U)2?'? *,|, *(U)2?'?$""), ""U-Swap"", IF(REGEXMATCH('UF Inner Comms'!M3, ""^(M)2?'? *,|, *(M)2?'?$""), ""M-Swap"", IF(REGEXMATCH('UF Inner Comms'!M3, ""^(E)2?'? *,|, *(E)2?'?$""), ""E-Swap"", IF(REGEXMATCH('UF Inner Comms'!M3, ""^(S)2?'?"&amp;" *,|, *(S)2?'?$""), ""S-Swap"", IF(REGEXMATCH('UF Inner Comms'!M3, ""^(F)2?'? *,|, *(F)2?'?$""), ""F-Swap"", IF(REGEXMATCH('UF Inner Comms'!M3, ""^U'? *(S)'? *U'? *,|, *U'? *(S)'? *U'?$""), ""S-Insert"", ""Unknown"")))))))))"),"U-Swap")</f>
        <v>U-Swap</v>
      </c>
      <c r="N3" s="25" t="str">
        <f ca="1">IFERROR(__xludf.DUMMYFUNCTION("IF('UF Inner Comms'!N3 = """", """", IF('UF Inner Comms'!N3=""Alg"", ""Alg"" , IF(AND(REGEXMATCH('UF Inner Comms'!N3, ""^(E|S|M)'? *,|, *(E|S|M)'?$""), REGEXMATCH('UF Inner Comms'!N3, ""^(L|R|U)2'? *,|, *(L|R|U)2'?$"")), ""4-Mover"", IF(REGEXMATCH('UF Inn"&amp;"er Comms'!N3, ""^(U)2?'? *,|, *(U)2?'?$""), ""U-Swap"", IF(REGEXMATCH('UF Inner Comms'!N3, ""^(M)2?'? *,|, *(M)2?'?$""), ""M-Swap"", IF(REGEXMATCH('UF Inner Comms'!N3, ""^(E)2?'? *,|, *(E)2?'?$""), ""E-Swap"", IF(REGEXMATCH('UF Inner Comms'!N3, ""^(S)2?'?"&amp;" *,|, *(S)2?'?$""), ""S-Swap"", IF(REGEXMATCH('UF Inner Comms'!N3, ""^(F)2?'? *,|, *(F)2?'?$""), ""F-Swap"", IF(REGEXMATCH('UF Inner Comms'!N3, ""^U'? *(S)'? *U'? *,|, *U'? *(S)'? *U'?$""), ""S-Insert"", ""Unknown"")))))))))"),"U-Swap")</f>
        <v>U-Swap</v>
      </c>
      <c r="O3" s="25" t="str">
        <f ca="1">IFERROR(__xludf.DUMMYFUNCTION("IF('UF Inner Comms'!O3 = """", """", IF('UF Inner Comms'!O3=""Alg"", ""Alg"" , IF(AND(REGEXMATCH('UF Inner Comms'!O3, ""^(E|S|M)'? *,|, *(E|S|M)'?$""), REGEXMATCH('UF Inner Comms'!O3, ""^(L|R|U)2'? *,|, *(L|R|U)2'?$"")), ""4-Mover"", IF(REGEXMATCH('UF Inn"&amp;"er Comms'!O3, ""^(U)2?'? *,|, *(U)2?'?$""), ""U-Swap"", IF(REGEXMATCH('UF Inner Comms'!O3, ""^(M)2?'? *,|, *(M)2?'?$""), ""M-Swap"", IF(REGEXMATCH('UF Inner Comms'!O3, ""^(E)2?'? *,|, *(E)2?'?$""), ""E-Swap"", IF(REGEXMATCH('UF Inner Comms'!O3, ""^(S)2?'?"&amp;" *,|, *(S)2?'?$""), ""S-Swap"", IF(REGEXMATCH('UF Inner Comms'!O3, ""^(F)2?'? *,|, *(F)2?'?$""), ""F-Swap"", IF(REGEXMATCH('UF Inner Comms'!O3, ""^U'? *(S)'? *U'? *,|, *U'? *(S)'? *U'?$""), ""S-Insert"", ""Unknown"")))))))))"),"U-Swap")</f>
        <v>U-Swap</v>
      </c>
      <c r="P3" s="25" t="str">
        <f ca="1">IFERROR(__xludf.DUMMYFUNCTION("IF('UF Inner Comms'!P3 = """", """", IF('UF Inner Comms'!P3=""Alg"", ""Alg"" , IF(AND(REGEXMATCH('UF Inner Comms'!P3, ""^(E|S|M)'? *,|, *(E|S|M)'?$""), REGEXMATCH('UF Inner Comms'!P3, ""^(L|R|U)2'? *,|, *(L|R|U)2'?$"")), ""4-Mover"", IF(REGEXMATCH('UF Inn"&amp;"er Comms'!P3, ""^(U)2?'? *,|, *(U)2?'?$""), ""U-Swap"", IF(REGEXMATCH('UF Inner Comms'!P3, ""^(M)2?'? *,|, *(M)2?'?$""), ""M-Swap"", IF(REGEXMATCH('UF Inner Comms'!P3, ""^(E)2?'? *,|, *(E)2?'?$""), ""E-Swap"", IF(REGEXMATCH('UF Inner Comms'!P3, ""^(S)2?'?"&amp;" *,|, *(S)2?'?$""), ""S-Swap"", IF(REGEXMATCH('UF Inner Comms'!P3, ""^(F)2?'? *,|, *(F)2?'?$""), ""F-Swap"", IF(REGEXMATCH('UF Inner Comms'!P3, ""^U'? *(S)'? *U'? *,|, *U'? *(S)'? *U'?$""), ""S-Insert"", ""Unknown"")))))))))"),"M-Swap")</f>
        <v>M-Swap</v>
      </c>
      <c r="Q3" s="25" t="str">
        <f ca="1">IFERROR(__xludf.DUMMYFUNCTION("IF('UF Inner Comms'!Q3 = """", """", IF('UF Inner Comms'!Q3=""Alg"", ""Alg"" , IF(AND(REGEXMATCH('UF Inner Comms'!Q3, ""^(E|S|M)'? *,|, *(E|S|M)'?$""), REGEXMATCH('UF Inner Comms'!Q3, ""^(L|R|U)2'? *,|, *(L|R|U)2'?$"")), ""4-Mover"", IF(REGEXMATCH('UF Inn"&amp;"er Comms'!Q3, ""^(U)2?'? *,|, *(U)2?'?$""), ""U-Swap"", IF(REGEXMATCH('UF Inner Comms'!Q3, ""^(M)2?'? *,|, *(M)2?'?$""), ""M-Swap"", IF(REGEXMATCH('UF Inner Comms'!Q3, ""^(E)2?'? *,|, *(E)2?'?$""), ""E-Swap"", IF(REGEXMATCH('UF Inner Comms'!Q3, ""^(S)2?'?"&amp;" *,|, *(S)2?'?$""), ""S-Swap"", IF(REGEXMATCH('UF Inner Comms'!Q3, ""^(F)2?'? *,|, *(F)2?'?$""), ""F-Swap"", IF(REGEXMATCH('UF Inner Comms'!Q3, ""^U'? *(S)'? *U'? *,|, *U'? *(S)'? *U'?$""), ""S-Insert"", ""Unknown"")))))))))"),"U-Swap")</f>
        <v>U-Swap</v>
      </c>
      <c r="R3" s="25" t="str">
        <f ca="1">IFERROR(__xludf.DUMMYFUNCTION("IF('UF Inner Comms'!R3 = """", """", IF('UF Inner Comms'!R3=""Alg"", ""Alg"" , IF(AND(REGEXMATCH('UF Inner Comms'!R3, ""^(E|S|M)'? *,|, *(E|S|M)'?$""), REGEXMATCH('UF Inner Comms'!R3, ""^(L|R|U)2'? *,|, *(L|R|U)2'?$"")), ""4-Mover"", IF(REGEXMATCH('UF Inn"&amp;"er Comms'!R3, ""^(U)2?'? *,|, *(U)2?'?$""), ""U-Swap"", IF(REGEXMATCH('UF Inner Comms'!R3, ""^(M)2?'? *,|, *(M)2?'?$""), ""M-Swap"", IF(REGEXMATCH('UF Inner Comms'!R3, ""^(E)2?'? *,|, *(E)2?'?$""), ""E-Swap"", IF(REGEXMATCH('UF Inner Comms'!R3, ""^(S)2?'?"&amp;" *,|, *(S)2?'?$""), ""S-Swap"", IF(REGEXMATCH('UF Inner Comms'!R3, ""^(F)2?'? *,|, *(F)2?'?$""), ""F-Swap"", IF(REGEXMATCH('UF Inner Comms'!R3, ""^U'? *(S)'? *U'? *,|, *U'? *(S)'? *U'?$""), ""S-Insert"", ""Unknown"")))))))))"),"Alg")</f>
        <v>Alg</v>
      </c>
      <c r="S3" s="25" t="str">
        <f ca="1">IFERROR(__xludf.DUMMYFUNCTION("IF('UF Inner Comms'!S3 = """", """", IF('UF Inner Comms'!S3=""Alg"", ""Alg"" , IF(AND(REGEXMATCH('UF Inner Comms'!S3, ""^(E|S|M)'? *,|, *(E|S|M)'?$""), REGEXMATCH('UF Inner Comms'!S3, ""^(L|R|U)2'? *,|, *(L|R|U)2'?$"")), ""4-Mover"", IF(REGEXMATCH('UF Inn"&amp;"er Comms'!S3, ""^(U)2?'? *,|, *(U)2?'?$""), ""U-Swap"", IF(REGEXMATCH('UF Inner Comms'!S3, ""^(M)2?'? *,|, *(M)2?'?$""), ""M-Swap"", IF(REGEXMATCH('UF Inner Comms'!S3, ""^(E)2?'? *,|, *(E)2?'?$""), ""E-Swap"", IF(REGEXMATCH('UF Inner Comms'!S3, ""^(S)2?'?"&amp;" *,|, *(S)2?'?$""), ""S-Swap"", IF(REGEXMATCH('UF Inner Comms'!S3, ""^(F)2?'? *,|, *(F)2?'?$""), ""F-Swap"", IF(REGEXMATCH('UF Inner Comms'!S3, ""^U'? *(S)'? *U'? *,|, *U'? *(S)'? *U'?$""), ""S-Insert"", ""Unknown"")))))))))"),"U-Swap")</f>
        <v>U-Swap</v>
      </c>
      <c r="T3" s="25" t="str">
        <f ca="1">IFERROR(__xludf.DUMMYFUNCTION("IF('UF Inner Comms'!T3 = """", """", IF('UF Inner Comms'!T3=""Alg"", ""Alg"" , IF(AND(REGEXMATCH('UF Inner Comms'!T3, ""^(E|S|M)'? *,|, *(E|S|M)'?$""), REGEXMATCH('UF Inner Comms'!T3, ""^(L|R|U)2'? *,|, *(L|R|U)2'?$"")), ""4-Mover"", IF(REGEXMATCH('UF Inn"&amp;"er Comms'!T3, ""^(U)2?'? *,|, *(U)2?'?$""), ""U-Swap"", IF(REGEXMATCH('UF Inner Comms'!T3, ""^(M)2?'? *,|, *(M)2?'?$""), ""M-Swap"", IF(REGEXMATCH('UF Inner Comms'!T3, ""^(E)2?'? *,|, *(E)2?'?$""), ""E-Swap"", IF(REGEXMATCH('UF Inner Comms'!T3, ""^(S)2?'?"&amp;" *,|, *(S)2?'?$""), ""S-Swap"", IF(REGEXMATCH('UF Inner Comms'!T3, ""^(F)2?'? *,|, *(F)2?'?$""), ""F-Swap"", IF(REGEXMATCH('UF Inner Comms'!T3, ""^U'? *(S)'? *U'? *,|, *U'? *(S)'? *U'?$""), ""S-Insert"", ""Unknown"")))))))))"),"F-Swap")</f>
        <v>F-Swap</v>
      </c>
      <c r="U3" s="25" t="str">
        <f ca="1">IFERROR(__xludf.DUMMYFUNCTION("IF('UF Inner Comms'!U3 = """", """", IF('UF Inner Comms'!U3=""Alg"", ""Alg"" , IF(AND(REGEXMATCH('UF Inner Comms'!U3, ""^(E|S|M)'? *,|, *(E|S|M)'?$""), REGEXMATCH('UF Inner Comms'!U3, ""^(L|R|U)2'? *,|, *(L|R|U)2'?$"")), ""4-Mover"", IF(REGEXMATCH('UF Inn"&amp;"er Comms'!U3, ""^(U)2?'? *,|, *(U)2?'?$""), ""U-Swap"", IF(REGEXMATCH('UF Inner Comms'!U3, ""^(M)2?'? *,|, *(M)2?'?$""), ""M-Swap"", IF(REGEXMATCH('UF Inner Comms'!U3, ""^(E)2?'? *,|, *(E)2?'?$""), ""E-Swap"", IF(REGEXMATCH('UF Inner Comms'!U3, ""^(S)2?'?"&amp;" *,|, *(S)2?'?$""), ""S-Swap"", IF(REGEXMATCH('UF Inner Comms'!U3, ""^(F)2?'? *,|, *(F)2?'?$""), ""F-Swap"", IF(REGEXMATCH('UF Inner Comms'!U3, ""^U'? *(S)'? *U'? *,|, *U'? *(S)'? *U'?$""), ""S-Insert"", ""Unknown"")))))))))"),"4-Mover")</f>
        <v>4-Mover</v>
      </c>
      <c r="V3" s="25" t="str">
        <f ca="1">IFERROR(__xludf.DUMMYFUNCTION("IF('UF Inner Comms'!V3 = """", """", IF('UF Inner Comms'!V3=""Alg"", ""Alg"" , IF(AND(REGEXMATCH('UF Inner Comms'!V3, ""^(E|S|M)'? *,|, *(E|S|M)'?$""), REGEXMATCH('UF Inner Comms'!V3, ""^(L|R|U)2'? *,|, *(L|R|U)2'?$"")), ""4-Mover"", IF(REGEXMATCH('UF Inn"&amp;"er Comms'!V3, ""^(U)2?'? *,|, *(U)2?'?$""), ""U-Swap"", IF(REGEXMATCH('UF Inner Comms'!V3, ""^(M)2?'? *,|, *(M)2?'?$""), ""M-Swap"", IF(REGEXMATCH('UF Inner Comms'!V3, ""^(E)2?'? *,|, *(E)2?'?$""), ""E-Swap"", IF(REGEXMATCH('UF Inner Comms'!V3, ""^(S)2?'?"&amp;" *,|, *(S)2?'?$""), ""S-Swap"", IF(REGEXMATCH('UF Inner Comms'!V3, ""^(F)2?'? *,|, *(F)2?'?$""), ""F-Swap"", IF(REGEXMATCH('UF Inner Comms'!V3, ""^U'? *(S)'? *U'? *,|, *U'? *(S)'? *U'?$""), ""S-Insert"", ""Unknown"")))))))))"),"M-Swap")</f>
        <v>M-Swap</v>
      </c>
      <c r="W3" s="25" t="str">
        <f ca="1">IFERROR(__xludf.DUMMYFUNCTION("IF('UF Inner Comms'!W3 = """", """", IF('UF Inner Comms'!W3=""Alg"", ""Alg"" , IF(AND(REGEXMATCH('UF Inner Comms'!W3, ""^(E|S|M)'? *,|, *(E|S|M)'?$""), REGEXMATCH('UF Inner Comms'!W3, ""^(L|R|U)2'? *,|, *(L|R|U)2'?$"")), ""4-Mover"", IF(REGEXMATCH('UF Inn"&amp;"er Comms'!W3, ""^(U)2?'? *,|, *(U)2?'?$""), ""U-Swap"", IF(REGEXMATCH('UF Inner Comms'!W3, ""^(M)2?'? *,|, *(M)2?'?$""), ""M-Swap"", IF(REGEXMATCH('UF Inner Comms'!W3, ""^(E)2?'? *,|, *(E)2?'?$""), ""E-Swap"", IF(REGEXMATCH('UF Inner Comms'!W3, ""^(S)2?'?"&amp;" *,|, *(S)2?'?$""), ""S-Swap"", IF(REGEXMATCH('UF Inner Comms'!W3, ""^(F)2?'? *,|, *(F)2?'?$""), ""F-Swap"", IF(REGEXMATCH('UF Inner Comms'!W3, ""^U'? *(S)'? *U'? *,|, *U'? *(S)'? *U'?$""), ""S-Insert"", ""Unknown"")))))))))"),"Alg")</f>
        <v>Alg</v>
      </c>
    </row>
    <row r="4" spans="1:23">
      <c r="A4" s="24" t="str">
        <f>'UF Comms'!A4</f>
        <v>D (UL)</v>
      </c>
      <c r="B4" s="25" t="str">
        <f ca="1">IFERROR(__xludf.DUMMYFUNCTION("IF('UF Inner Comms'!B4 = """", """", IF('UF Inner Comms'!B4=""Alg"", ""Alg"" , IF(AND(REGEXMATCH('UF Inner Comms'!B4, ""^(E|S|M)'? *,|, *(E|S|M)'?$""), REGEXMATCH('UF Inner Comms'!B4, ""^(L|R|U)2'? *,|, *(L|R|U)2'?$"")), ""4-Mover"", IF(REGEXMATCH('UF Inn"&amp;"er Comms'!B4, ""^(U)2?'? *,|, *(U)2?'?$""), ""U-Swap"", IF(REGEXMATCH('UF Inner Comms'!B4, ""^(M)2?'? *,|, *(M)2?'?$""), ""M-Swap"", IF(REGEXMATCH('UF Inner Comms'!B4, ""^(E)2?'? *,|, *(E)2?'?$""), ""E-Swap"", IF(REGEXMATCH('UF Inner Comms'!B4, ""^(S)2?'?"&amp;" *,|, *(S)2?'?$""), ""S-Swap"", IF(REGEXMATCH('UF Inner Comms'!B4, ""^(F)2?'? *,|, *(F)2?'?$""), ""F-Swap"", IF(REGEXMATCH('UF Inner Comms'!B4, ""^U'? *(S)'? *U'? *,|, *U'? *(S)'? *U'?$""), ""S-Insert"", ""Unknown"")))))))))"),"4-Mover")</f>
        <v>4-Mover</v>
      </c>
      <c r="C4" s="25" t="str">
        <f ca="1">IFERROR(__xludf.DUMMYFUNCTION("IF('UF Inner Comms'!C4 = """", """", IF('UF Inner Comms'!C4=""Alg"", ""Alg"" , IF(AND(REGEXMATCH('UF Inner Comms'!C4, ""^(E|S|M)'? *,|, *(E|S|M)'?$""), REGEXMATCH('UF Inner Comms'!C4, ""^(L|R|U)2'? *,|, *(L|R|U)2'?$"")), ""4-Mover"", IF(REGEXMATCH('UF Inn"&amp;"er Comms'!C4, ""^(U)2?'? *,|, *(U)2?'?$""), ""U-Swap"", IF(REGEXMATCH('UF Inner Comms'!C4, ""^(M)2?'? *,|, *(M)2?'?$""), ""M-Swap"", IF(REGEXMATCH('UF Inner Comms'!C4, ""^(E)2?'? *,|, *(E)2?'?$""), ""E-Swap"", IF(REGEXMATCH('UF Inner Comms'!C4, ""^(S)2?'?"&amp;" *,|, *(S)2?'?$""), ""S-Swap"", IF(REGEXMATCH('UF Inner Comms'!C4, ""^(F)2?'? *,|, *(F)2?'?$""), ""F-Swap"", IF(REGEXMATCH('UF Inner Comms'!C4, ""^U'? *(S)'? *U'? *,|, *U'? *(S)'? *U'?$""), ""S-Insert"", ""Unknown"")))))))))"),"4-Mover")</f>
        <v>4-Mover</v>
      </c>
      <c r="D4" s="25" t="str">
        <f ca="1">IFERROR(__xludf.DUMMYFUNCTION("IF('UF Inner Comms'!D4 = """", """", IF('UF Inner Comms'!D4=""Alg"", ""Alg"" , IF(AND(REGEXMATCH('UF Inner Comms'!D4, ""^(E|S|M)'? *,|, *(E|S|M)'?$""), REGEXMATCH('UF Inner Comms'!D4, ""^(L|R|U)2'? *,|, *(L|R|U)2'?$"")), ""4-Mover"", IF(REGEXMATCH('UF Inn"&amp;"er Comms'!D4, ""^(U)2?'? *,|, *(U)2?'?$""), ""U-Swap"", IF(REGEXMATCH('UF Inner Comms'!D4, ""^(M)2?'? *,|, *(M)2?'?$""), ""M-Swap"", IF(REGEXMATCH('UF Inner Comms'!D4, ""^(E)2?'? *,|, *(E)2?'?$""), ""E-Swap"", IF(REGEXMATCH('UF Inner Comms'!D4, ""^(S)2?'?"&amp;" *,|, *(S)2?'?$""), ""S-Swap"", IF(REGEXMATCH('UF Inner Comms'!D4, ""^(F)2?'? *,|, *(F)2?'?$""), ""F-Swap"", IF(REGEXMATCH('UF Inner Comms'!D4, ""^U'? *(S)'? *U'? *,|, *U'? *(S)'? *U'?$""), ""S-Insert"", ""Unknown"")))))))))"),"")</f>
        <v/>
      </c>
      <c r="E4" s="25" t="str">
        <f ca="1">IFERROR(__xludf.DUMMYFUNCTION("IF('UF Inner Comms'!E4 = """", """", IF('UF Inner Comms'!E4=""Alg"", ""Alg"" , IF(AND(REGEXMATCH('UF Inner Comms'!E4, ""^(E|S|M)'? *,|, *(E|S|M)'?$""), REGEXMATCH('UF Inner Comms'!E4, ""^(L|R|U)2'? *,|, *(L|R|U)2'?$"")), ""4-Mover"", IF(REGEXMATCH('UF Inn"&amp;"er Comms'!E4, ""^(U)2?'? *,|, *(U)2?'?$""), ""U-Swap"", IF(REGEXMATCH('UF Inner Comms'!E4, ""^(M)2?'? *,|, *(M)2?'?$""), ""M-Swap"", IF(REGEXMATCH('UF Inner Comms'!E4, ""^(E)2?'? *,|, *(E)2?'?$""), ""E-Swap"", IF(REGEXMATCH('UF Inner Comms'!E4, ""^(S)2?'?"&amp;" *,|, *(S)2?'?$""), ""S-Swap"", IF(REGEXMATCH('UF Inner Comms'!E4, ""^(F)2?'? *,|, *(F)2?'?$""), ""F-Swap"", IF(REGEXMATCH('UF Inner Comms'!E4, ""^U'? *(S)'? *U'? *,|, *U'? *(S)'? *U'?$""), ""S-Insert"", ""Unknown"")))))))))"),"")</f>
        <v/>
      </c>
      <c r="F4" s="25" t="str">
        <f ca="1">IFERROR(__xludf.DUMMYFUNCTION("IF('UF Inner Comms'!F4 = """", """", IF('UF Inner Comms'!F4=""Alg"", ""Alg"" , IF(AND(REGEXMATCH('UF Inner Comms'!F4, ""^(E|S|M)'? *,|, *(E|S|M)'?$""), REGEXMATCH('UF Inner Comms'!F4, ""^(L|R|U)2'? *,|, *(L|R|U)2'?$"")), ""4-Mover"", IF(REGEXMATCH('UF Inn"&amp;"er Comms'!F4, ""^(U)2?'? *,|, *(U)2?'?$""), ""U-Swap"", IF(REGEXMATCH('UF Inner Comms'!F4, ""^(M)2?'? *,|, *(M)2?'?$""), ""M-Swap"", IF(REGEXMATCH('UF Inner Comms'!F4, ""^(E)2?'? *,|, *(E)2?'?$""), ""E-Swap"", IF(REGEXMATCH('UF Inner Comms'!F4, ""^(S)2?'?"&amp;" *,|, *(S)2?'?$""), ""S-Swap"", IF(REGEXMATCH('UF Inner Comms'!F4, ""^(F)2?'? *,|, *(F)2?'?$""), ""F-Swap"", IF(REGEXMATCH('UF Inner Comms'!F4, ""^U'? *(S)'? *U'? *,|, *U'? *(S)'? *U'?$""), ""S-Insert"", ""Unknown"")))))))))"),"U-Swap")</f>
        <v>U-Swap</v>
      </c>
      <c r="G4" s="25" t="str">
        <f ca="1">IFERROR(__xludf.DUMMYFUNCTION("IF('UF Inner Comms'!G4 = """", """", IF('UF Inner Comms'!G4=""Alg"", ""Alg"" , IF(AND(REGEXMATCH('UF Inner Comms'!G4, ""^(E|S|M)'? *,|, *(E|S|M)'?$""), REGEXMATCH('UF Inner Comms'!G4, ""^(L|R|U)2'? *,|, *(L|R|U)2'?$"")), ""4-Mover"", IF(REGEXMATCH('UF Inn"&amp;"er Comms'!G4, ""^(U)2?'? *,|, *(U)2?'?$""), ""U-Swap"", IF(REGEXMATCH('UF Inner Comms'!G4, ""^(M)2?'? *,|, *(M)2?'?$""), ""M-Swap"", IF(REGEXMATCH('UF Inner Comms'!G4, ""^(E)2?'? *,|, *(E)2?'?$""), ""E-Swap"", IF(REGEXMATCH('UF Inner Comms'!G4, ""^(S)2?'?"&amp;" *,|, *(S)2?'?$""), ""S-Swap"", IF(REGEXMATCH('UF Inner Comms'!G4, ""^(F)2?'? *,|, *(F)2?'?$""), ""F-Swap"", IF(REGEXMATCH('UF Inner Comms'!G4, ""^U'? *(S)'? *U'? *,|, *U'? *(S)'? *U'?$""), ""S-Insert"", ""Unknown"")))))))))"),"U-Swap")</f>
        <v>U-Swap</v>
      </c>
      <c r="H4" s="25" t="str">
        <f ca="1">IFERROR(__xludf.DUMMYFUNCTION("IF('UF Inner Comms'!H4 = """", """", IF('UF Inner Comms'!H4=""Alg"", ""Alg"" , IF(AND(REGEXMATCH('UF Inner Comms'!H4, ""^(E|S|M)'? *,|, *(E|S|M)'?$""), REGEXMATCH('UF Inner Comms'!H4, ""^(L|R|U)2'? *,|, *(L|R|U)2'?$"")), ""4-Mover"", IF(REGEXMATCH('UF Inn"&amp;"er Comms'!H4, ""^(U)2?'? *,|, *(U)2?'?$""), ""U-Swap"", IF(REGEXMATCH('UF Inner Comms'!H4, ""^(M)2?'? *,|, *(M)2?'?$""), ""M-Swap"", IF(REGEXMATCH('UF Inner Comms'!H4, ""^(E)2?'? *,|, *(E)2?'?$""), ""E-Swap"", IF(REGEXMATCH('UF Inner Comms'!H4, ""^(S)2?'?"&amp;" *,|, *(S)2?'?$""), ""S-Swap"", IF(REGEXMATCH('UF Inner Comms'!H4, ""^(F)2?'? *,|, *(F)2?'?$""), ""F-Swap"", IF(REGEXMATCH('UF Inner Comms'!H4, ""^U'? *(S)'? *U'? *,|, *U'? *(S)'? *U'?$""), ""S-Insert"", ""Unknown"")))))))))"),"U-Swap")</f>
        <v>U-Swap</v>
      </c>
      <c r="I4" s="25" t="str">
        <f ca="1">IFERROR(__xludf.DUMMYFUNCTION("IF('UF Inner Comms'!I4 = """", """", IF('UF Inner Comms'!I4=""Alg"", ""Alg"" , IF(AND(REGEXMATCH('UF Inner Comms'!I4, ""^(E|S|M)'? *,|, *(E|S|M)'?$""), REGEXMATCH('UF Inner Comms'!I4, ""^(L|R|U)2'? *,|, *(L|R|U)2'?$"")), ""4-Mover"", IF(REGEXMATCH('UF Inn"&amp;"er Comms'!I4, ""^(U)2?'? *,|, *(U)2?'?$""), ""U-Swap"", IF(REGEXMATCH('UF Inner Comms'!I4, ""^(M)2?'? *,|, *(M)2?'?$""), ""M-Swap"", IF(REGEXMATCH('UF Inner Comms'!I4, ""^(E)2?'? *,|, *(E)2?'?$""), ""E-Swap"", IF(REGEXMATCH('UF Inner Comms'!I4, ""^(S)2?'?"&amp;" *,|, *(S)2?'?$""), ""S-Swap"", IF(REGEXMATCH('UF Inner Comms'!I4, ""^(F)2?'? *,|, *(F)2?'?$""), ""F-Swap"", IF(REGEXMATCH('UF Inner Comms'!I4, ""^U'? *(S)'? *U'? *,|, *U'? *(S)'? *U'?$""), ""S-Insert"", ""Unknown"")))))))))"),"U-Swap")</f>
        <v>U-Swap</v>
      </c>
      <c r="J4" s="25" t="str">
        <f ca="1">IFERROR(__xludf.DUMMYFUNCTION("IF('UF Inner Comms'!J4 = """", """", IF('UF Inner Comms'!J4=""Alg"", ""Alg"" , IF(AND(REGEXMATCH('UF Inner Comms'!J4, ""^(E|S|M)'? *,|, *(E|S|M)'?$""), REGEXMATCH('UF Inner Comms'!J4, ""^(L|R|U)2'? *,|, *(L|R|U)2'?$"")), ""4-Mover"", IF(REGEXMATCH('UF Inn"&amp;"er Comms'!J4, ""^(U)2?'? *,|, *(U)2?'?$""), ""U-Swap"", IF(REGEXMATCH('UF Inner Comms'!J4, ""^(M)2?'? *,|, *(M)2?'?$""), ""M-Swap"", IF(REGEXMATCH('UF Inner Comms'!J4, ""^(E)2?'? *,|, *(E)2?'?$""), ""E-Swap"", IF(REGEXMATCH('UF Inner Comms'!J4, ""^(S)2?'?"&amp;" *,|, *(S)2?'?$""), ""S-Swap"", IF(REGEXMATCH('UF Inner Comms'!J4, ""^(F)2?'? *,|, *(F)2?'?$""), ""F-Swap"", IF(REGEXMATCH('UF Inner Comms'!J4, ""^U'? *(S)'? *U'? *,|, *U'? *(S)'? *U'?$""), ""S-Insert"", ""Unknown"")))))))))"),"M-Swap")</f>
        <v>M-Swap</v>
      </c>
      <c r="K4" s="25" t="str">
        <f ca="1">IFERROR(__xludf.DUMMYFUNCTION("IF('UF Inner Comms'!K4 = """", """", IF('UF Inner Comms'!K4=""Alg"", ""Alg"" , IF(AND(REGEXMATCH('UF Inner Comms'!K4, ""^(E|S|M)'? *,|, *(E|S|M)'?$""), REGEXMATCH('UF Inner Comms'!K4, ""^(L|R|U)2'? *,|, *(L|R|U)2'?$"")), ""4-Mover"", IF(REGEXMATCH('UF Inn"&amp;"er Comms'!K4, ""^(U)2?'? *,|, *(U)2?'?$""), ""U-Swap"", IF(REGEXMATCH('UF Inner Comms'!K4, ""^(M)2?'? *,|, *(M)2?'?$""), ""M-Swap"", IF(REGEXMATCH('UF Inner Comms'!K4, ""^(E)2?'? *,|, *(E)2?'?$""), ""E-Swap"", IF(REGEXMATCH('UF Inner Comms'!K4, ""^(S)2?'?"&amp;" *,|, *(S)2?'?$""), ""S-Swap"", IF(REGEXMATCH('UF Inner Comms'!K4, ""^(F)2?'? *,|, *(F)2?'?$""), ""F-Swap"", IF(REGEXMATCH('UF Inner Comms'!K4, ""^U'? *(S)'? *U'? *,|, *U'? *(S)'? *U'?$""), ""S-Insert"", ""Unknown"")))))))))"),"U-Swap")</f>
        <v>U-Swap</v>
      </c>
      <c r="L4" s="25" t="str">
        <f ca="1">IFERROR(__xludf.DUMMYFUNCTION("IF('UF Inner Comms'!L4 = """", """", IF('UF Inner Comms'!L4=""Alg"", ""Alg"" , IF(AND(REGEXMATCH('UF Inner Comms'!L4, ""^(E|S|M)'? *,|, *(E|S|M)'?$""), REGEXMATCH('UF Inner Comms'!L4, ""^(L|R|U)2'? *,|, *(L|R|U)2'?$"")), ""4-Mover"", IF(REGEXMATCH('UF Inn"&amp;"er Comms'!L4, ""^(U)2?'? *,|, *(U)2?'?$""), ""U-Swap"", IF(REGEXMATCH('UF Inner Comms'!L4, ""^(M)2?'? *,|, *(M)2?'?$""), ""M-Swap"", IF(REGEXMATCH('UF Inner Comms'!L4, ""^(E)2?'? *,|, *(E)2?'?$""), ""E-Swap"", IF(REGEXMATCH('UF Inner Comms'!L4, ""^(S)2?'?"&amp;" *,|, *(S)2?'?$""), ""S-Swap"", IF(REGEXMATCH('UF Inner Comms'!L4, ""^(F)2?'? *,|, *(F)2?'?$""), ""F-Swap"", IF(REGEXMATCH('UF Inner Comms'!L4, ""^U'? *(S)'? *U'? *,|, *U'? *(S)'? *U'?$""), ""S-Insert"", ""Unknown"")))))))))"),"S-Swap")</f>
        <v>S-Swap</v>
      </c>
      <c r="M4" s="25" t="str">
        <f ca="1">IFERROR(__xludf.DUMMYFUNCTION("IF('UF Inner Comms'!M4 = """", """", IF('UF Inner Comms'!M4=""Alg"", ""Alg"" , IF(AND(REGEXMATCH('UF Inner Comms'!M4, ""^(E|S|M)'? *,|, *(E|S|M)'?$""), REGEXMATCH('UF Inner Comms'!M4, ""^(L|R|U)2'? *,|, *(L|R|U)2'?$"")), ""4-Mover"", IF(REGEXMATCH('UF Inn"&amp;"er Comms'!M4, ""^(U)2?'? *,|, *(U)2?'?$""), ""U-Swap"", IF(REGEXMATCH('UF Inner Comms'!M4, ""^(M)2?'? *,|, *(M)2?'?$""), ""M-Swap"", IF(REGEXMATCH('UF Inner Comms'!M4, ""^(E)2?'? *,|, *(E)2?'?$""), ""E-Swap"", IF(REGEXMATCH('UF Inner Comms'!M4, ""^(S)2?'?"&amp;" *,|, *(S)2?'?$""), ""S-Swap"", IF(REGEXMATCH('UF Inner Comms'!M4, ""^(F)2?'? *,|, *(F)2?'?$""), ""F-Swap"", IF(REGEXMATCH('UF Inner Comms'!M4, ""^U'? *(S)'? *U'? *,|, *U'? *(S)'? *U'?$""), ""S-Insert"", ""Unknown"")))))))))"),"U-Swap")</f>
        <v>U-Swap</v>
      </c>
      <c r="N4" s="25" t="str">
        <f ca="1">IFERROR(__xludf.DUMMYFUNCTION("IF('UF Inner Comms'!N4 = """", """", IF('UF Inner Comms'!N4=""Alg"", ""Alg"" , IF(AND(REGEXMATCH('UF Inner Comms'!N4, ""^(E|S|M)'? *,|, *(E|S|M)'?$""), REGEXMATCH('UF Inner Comms'!N4, ""^(L|R|U)2'? *,|, *(L|R|U)2'?$"")), ""4-Mover"", IF(REGEXMATCH('UF Inn"&amp;"er Comms'!N4, ""^(U)2?'? *,|, *(U)2?'?$""), ""U-Swap"", IF(REGEXMATCH('UF Inner Comms'!N4, ""^(M)2?'? *,|, *(M)2?'?$""), ""M-Swap"", IF(REGEXMATCH('UF Inner Comms'!N4, ""^(E)2?'? *,|, *(E)2?'?$""), ""E-Swap"", IF(REGEXMATCH('UF Inner Comms'!N4, ""^(S)2?'?"&amp;" *,|, *(S)2?'?$""), ""S-Swap"", IF(REGEXMATCH('UF Inner Comms'!N4, ""^(F)2?'? *,|, *(F)2?'?$""), ""F-Swap"", IF(REGEXMATCH('UF Inner Comms'!N4, ""^U'? *(S)'? *U'? *,|, *U'? *(S)'? *U'?$""), ""S-Insert"", ""Unknown"")))))))))"),"U-Swap")</f>
        <v>U-Swap</v>
      </c>
      <c r="O4" s="25" t="str">
        <f ca="1">IFERROR(__xludf.DUMMYFUNCTION("IF('UF Inner Comms'!O4 = """", """", IF('UF Inner Comms'!O4=""Alg"", ""Alg"" , IF(AND(REGEXMATCH('UF Inner Comms'!O4, ""^(E|S|M)'? *,|, *(E|S|M)'?$""), REGEXMATCH('UF Inner Comms'!O4, ""^(L|R|U)2'? *,|, *(L|R|U)2'?$"")), ""4-Mover"", IF(REGEXMATCH('UF Inn"&amp;"er Comms'!O4, ""^(U)2?'? *,|, *(U)2?'?$""), ""U-Swap"", IF(REGEXMATCH('UF Inner Comms'!O4, ""^(M)2?'? *,|, *(M)2?'?$""), ""M-Swap"", IF(REGEXMATCH('UF Inner Comms'!O4, ""^(E)2?'? *,|, *(E)2?'?$""), ""E-Swap"", IF(REGEXMATCH('UF Inner Comms'!O4, ""^(S)2?'?"&amp;" *,|, *(S)2?'?$""), ""S-Swap"", IF(REGEXMATCH('UF Inner Comms'!O4, ""^(F)2?'? *,|, *(F)2?'?$""), ""F-Swap"", IF(REGEXMATCH('UF Inner Comms'!O4, ""^U'? *(S)'? *U'? *,|, *U'? *(S)'? *U'?$""), ""S-Insert"", ""Unknown"")))))))))"),"U-Swap")</f>
        <v>U-Swap</v>
      </c>
      <c r="P4" s="25" t="str">
        <f ca="1">IFERROR(__xludf.DUMMYFUNCTION("IF('UF Inner Comms'!P4 = """", """", IF('UF Inner Comms'!P4=""Alg"", ""Alg"" , IF(AND(REGEXMATCH('UF Inner Comms'!P4, ""^(E|S|M)'? *,|, *(E|S|M)'?$""), REGEXMATCH('UF Inner Comms'!P4, ""^(L|R|U)2'? *,|, *(L|R|U)2'?$"")), ""4-Mover"", IF(REGEXMATCH('UF Inn"&amp;"er Comms'!P4, ""^(U)2?'? *,|, *(U)2?'?$""), ""U-Swap"", IF(REGEXMATCH('UF Inner Comms'!P4, ""^(M)2?'? *,|, *(M)2?'?$""), ""M-Swap"", IF(REGEXMATCH('UF Inner Comms'!P4, ""^(E)2?'? *,|, *(E)2?'?$""), ""E-Swap"", IF(REGEXMATCH('UF Inner Comms'!P4, ""^(S)2?'?"&amp;" *,|, *(S)2?'?$""), ""S-Swap"", IF(REGEXMATCH('UF Inner Comms'!P4, ""^(F)2?'? *,|, *(F)2?'?$""), ""F-Swap"", IF(REGEXMATCH('UF Inner Comms'!P4, ""^U'? *(S)'? *U'? *,|, *U'? *(S)'? *U'?$""), ""S-Insert"", ""Unknown"")))))))))"),"M-Swap")</f>
        <v>M-Swap</v>
      </c>
      <c r="Q4" s="25" t="str">
        <f ca="1">IFERROR(__xludf.DUMMYFUNCTION("IF('UF Inner Comms'!Q4 = """", """", IF('UF Inner Comms'!Q4=""Alg"", ""Alg"" , IF(AND(REGEXMATCH('UF Inner Comms'!Q4, ""^(E|S|M)'? *,|, *(E|S|M)'?$""), REGEXMATCH('UF Inner Comms'!Q4, ""^(L|R|U)2'? *,|, *(L|R|U)2'?$"")), ""4-Mover"", IF(REGEXMATCH('UF Inn"&amp;"er Comms'!Q4, ""^(U)2?'? *,|, *(U)2?'?$""), ""U-Swap"", IF(REGEXMATCH('UF Inner Comms'!Q4, ""^(M)2?'? *,|, *(M)2?'?$""), ""M-Swap"", IF(REGEXMATCH('UF Inner Comms'!Q4, ""^(E)2?'? *,|, *(E)2?'?$""), ""E-Swap"", IF(REGEXMATCH('UF Inner Comms'!Q4, ""^(S)2?'?"&amp;" *,|, *(S)2?'?$""), ""S-Swap"", IF(REGEXMATCH('UF Inner Comms'!Q4, ""^(F)2?'? *,|, *(F)2?'?$""), ""F-Swap"", IF(REGEXMATCH('UF Inner Comms'!Q4, ""^U'? *(S)'? *U'? *,|, *U'? *(S)'? *U'?$""), ""S-Insert"", ""Unknown"")))))))))"),"U-Swap")</f>
        <v>U-Swap</v>
      </c>
      <c r="R4" s="25" t="str">
        <f ca="1">IFERROR(__xludf.DUMMYFUNCTION("IF('UF Inner Comms'!R4 = """", """", IF('UF Inner Comms'!R4=""Alg"", ""Alg"" , IF(AND(REGEXMATCH('UF Inner Comms'!R4, ""^(E|S|M)'? *,|, *(E|S|M)'?$""), REGEXMATCH('UF Inner Comms'!R4, ""^(L|R|U)2'? *,|, *(L|R|U)2'?$"")), ""4-Mover"", IF(REGEXMATCH('UF Inn"&amp;"er Comms'!R4, ""^(U)2?'? *,|, *(U)2?'?$""), ""U-Swap"", IF(REGEXMATCH('UF Inner Comms'!R4, ""^(M)2?'? *,|, *(M)2?'?$""), ""M-Swap"", IF(REGEXMATCH('UF Inner Comms'!R4, ""^(E)2?'? *,|, *(E)2?'?$""), ""E-Swap"", IF(REGEXMATCH('UF Inner Comms'!R4, ""^(S)2?'?"&amp;" *,|, *(S)2?'?$""), ""S-Swap"", IF(REGEXMATCH('UF Inner Comms'!R4, ""^(F)2?'? *,|, *(F)2?'?$""), ""F-Swap"", IF(REGEXMATCH('UF Inner Comms'!R4, ""^U'? *(S)'? *U'? *,|, *U'? *(S)'? *U'?$""), ""S-Insert"", ""Unknown"")))))))))"),"Alg")</f>
        <v>Alg</v>
      </c>
      <c r="S4" s="25" t="str">
        <f ca="1">IFERROR(__xludf.DUMMYFUNCTION("IF('UF Inner Comms'!S4 = """", """", IF('UF Inner Comms'!S4=""Alg"", ""Alg"" , IF(AND(REGEXMATCH('UF Inner Comms'!S4, ""^(E|S|M)'? *,|, *(E|S|M)'?$""), REGEXMATCH('UF Inner Comms'!S4, ""^(L|R|U)2'? *,|, *(L|R|U)2'?$"")), ""4-Mover"", IF(REGEXMATCH('UF Inn"&amp;"er Comms'!S4, ""^(U)2?'? *,|, *(U)2?'?$""), ""U-Swap"", IF(REGEXMATCH('UF Inner Comms'!S4, ""^(M)2?'? *,|, *(M)2?'?$""), ""M-Swap"", IF(REGEXMATCH('UF Inner Comms'!S4, ""^(E)2?'? *,|, *(E)2?'?$""), ""E-Swap"", IF(REGEXMATCH('UF Inner Comms'!S4, ""^(S)2?'?"&amp;" *,|, *(S)2?'?$""), ""S-Swap"", IF(REGEXMATCH('UF Inner Comms'!S4, ""^(F)2?'? *,|, *(F)2?'?$""), ""F-Swap"", IF(REGEXMATCH('UF Inner Comms'!S4, ""^U'? *(S)'? *U'? *,|, *U'? *(S)'? *U'?$""), ""S-Insert"", ""Unknown"")))))))))"),"U-Swap")</f>
        <v>U-Swap</v>
      </c>
      <c r="T4" s="25" t="str">
        <f ca="1">IFERROR(__xludf.DUMMYFUNCTION("IF('UF Inner Comms'!T4 = """", """", IF('UF Inner Comms'!T4=""Alg"", ""Alg"" , IF(AND(REGEXMATCH('UF Inner Comms'!T4, ""^(E|S|M)'? *,|, *(E|S|M)'?$""), REGEXMATCH('UF Inner Comms'!T4, ""^(L|R|U)2'? *,|, *(L|R|U)2'?$"")), ""4-Mover"", IF(REGEXMATCH('UF Inn"&amp;"er Comms'!T4, ""^(U)2?'? *,|, *(U)2?'?$""), ""U-Swap"", IF(REGEXMATCH('UF Inner Comms'!T4, ""^(M)2?'? *,|, *(M)2?'?$""), ""M-Swap"", IF(REGEXMATCH('UF Inner Comms'!T4, ""^(E)2?'? *,|, *(E)2?'?$""), ""E-Swap"", IF(REGEXMATCH('UF Inner Comms'!T4, ""^(S)2?'?"&amp;" *,|, *(S)2?'?$""), ""S-Swap"", IF(REGEXMATCH('UF Inner Comms'!T4, ""^(F)2?'? *,|, *(F)2?'?$""), ""F-Swap"", IF(REGEXMATCH('UF Inner Comms'!T4, ""^U'? *(S)'? *U'? *,|, *U'? *(S)'? *U'?$""), ""S-Insert"", ""Unknown"")))))))))"),"F-Swap")</f>
        <v>F-Swap</v>
      </c>
      <c r="U4" s="25" t="str">
        <f ca="1">IFERROR(__xludf.DUMMYFUNCTION("IF('UF Inner Comms'!U4 = """", """", IF('UF Inner Comms'!U4=""Alg"", ""Alg"" , IF(AND(REGEXMATCH('UF Inner Comms'!U4, ""^(E|S|M)'? *,|, *(E|S|M)'?$""), REGEXMATCH('UF Inner Comms'!U4, ""^(L|R|U)2'? *,|, *(L|R|U)2'?$"")), ""4-Mover"", IF(REGEXMATCH('UF Inn"&amp;"er Comms'!U4, ""^(U)2?'? *,|, *(U)2?'?$""), ""U-Swap"", IF(REGEXMATCH('UF Inner Comms'!U4, ""^(M)2?'? *,|, *(M)2?'?$""), ""M-Swap"", IF(REGEXMATCH('UF Inner Comms'!U4, ""^(E)2?'? *,|, *(E)2?'?$""), ""E-Swap"", IF(REGEXMATCH('UF Inner Comms'!U4, ""^(S)2?'?"&amp;" *,|, *(S)2?'?$""), ""S-Swap"", IF(REGEXMATCH('UF Inner Comms'!U4, ""^(F)2?'? *,|, *(F)2?'?$""), ""F-Swap"", IF(REGEXMATCH('UF Inner Comms'!U4, ""^U'? *(S)'? *U'? *,|, *U'? *(S)'? *U'?$""), ""S-Insert"", ""Unknown"")))))))))"),"Alg")</f>
        <v>Alg</v>
      </c>
      <c r="V4" s="25" t="str">
        <f ca="1">IFERROR(__xludf.DUMMYFUNCTION("IF('UF Inner Comms'!V4 = """", """", IF('UF Inner Comms'!V4=""Alg"", ""Alg"" , IF(AND(REGEXMATCH('UF Inner Comms'!V4, ""^(E|S|M)'? *,|, *(E|S|M)'?$""), REGEXMATCH('UF Inner Comms'!V4, ""^(L|R|U)2'? *,|, *(L|R|U)2'?$"")), ""4-Mover"", IF(REGEXMATCH('UF Inn"&amp;"er Comms'!V4, ""^(U)2?'? *,|, *(U)2?'?$""), ""U-Swap"", IF(REGEXMATCH('UF Inner Comms'!V4, ""^(M)2?'? *,|, *(M)2?'?$""), ""M-Swap"", IF(REGEXMATCH('UF Inner Comms'!V4, ""^(E)2?'? *,|, *(E)2?'?$""), ""E-Swap"", IF(REGEXMATCH('UF Inner Comms'!V4, ""^(S)2?'?"&amp;" *,|, *(S)2?'?$""), ""S-Swap"", IF(REGEXMATCH('UF Inner Comms'!V4, ""^(F)2?'? *,|, *(F)2?'?$""), ""F-Swap"", IF(REGEXMATCH('UF Inner Comms'!V4, ""^U'? *(S)'? *U'? *,|, *U'? *(S)'? *U'?$""), ""S-Insert"", ""Unknown"")))))))))"),"M-Swap")</f>
        <v>M-Swap</v>
      </c>
      <c r="W4" s="25" t="str">
        <f ca="1">IFERROR(__xludf.DUMMYFUNCTION("IF('UF Inner Comms'!W4 = """", """", IF('UF Inner Comms'!W4=""Alg"", ""Alg"" , IF(AND(REGEXMATCH('UF Inner Comms'!W4, ""^(E|S|M)'? *,|, *(E|S|M)'?$""), REGEXMATCH('UF Inner Comms'!W4, ""^(L|R|U)2'? *,|, *(L|R|U)2'?$"")), ""4-Mover"", IF(REGEXMATCH('UF Inn"&amp;"er Comms'!W4, ""^(U)2?'? *,|, *(U)2?'?$""), ""U-Swap"", IF(REGEXMATCH('UF Inner Comms'!W4, ""^(M)2?'? *,|, *(M)2?'?$""), ""M-Swap"", IF(REGEXMATCH('UF Inner Comms'!W4, ""^(E)2?'? *,|, *(E)2?'?$""), ""E-Swap"", IF(REGEXMATCH('UF Inner Comms'!W4, ""^(S)2?'?"&amp;" *,|, *(S)2?'?$""), ""S-Swap"", IF(REGEXMATCH('UF Inner Comms'!W4, ""^(F)2?'? *,|, *(F)2?'?$""), ""F-Swap"", IF(REGEXMATCH('UF Inner Comms'!W4, ""^U'? *(S)'? *U'? *,|, *U'? *(S)'? *U'?$""), ""S-Insert"", ""Unknown"")))))))))"),"4-Mover")</f>
        <v>4-Mover</v>
      </c>
    </row>
    <row r="5" spans="1:23">
      <c r="A5" s="24" t="str">
        <f>'UF Comms'!A5</f>
        <v>E (LU)</v>
      </c>
      <c r="B5" s="25" t="str">
        <f ca="1">IFERROR(__xludf.DUMMYFUNCTION("IF('UF Inner Comms'!B5 = """", """", IF('UF Inner Comms'!B5=""Alg"", ""Alg"" , IF(AND(REGEXMATCH('UF Inner Comms'!B5, ""^(E|S|M)'? *,|, *(E|S|M)'?$""), REGEXMATCH('UF Inner Comms'!B5, ""^(L|R|U)2'? *,|, *(L|R|U)2'?$"")), ""4-Mover"", IF(REGEXMATCH('UF Inn"&amp;"er Comms'!B5, ""^(U)2?'? *,|, *(U)2?'?$""), ""U-Swap"", IF(REGEXMATCH('UF Inner Comms'!B5, ""^(M)2?'? *,|, *(M)2?'?$""), ""M-Swap"", IF(REGEXMATCH('UF Inner Comms'!B5, ""^(E)2?'? *,|, *(E)2?'?$""), ""E-Swap"", IF(REGEXMATCH('UF Inner Comms'!B5, ""^(S)2?'?"&amp;" *,|, *(S)2?'?$""), ""S-Swap"", IF(REGEXMATCH('UF Inner Comms'!B5, ""^(F)2?'? *,|, *(F)2?'?$""), ""F-Swap"", IF(REGEXMATCH('UF Inner Comms'!B5, ""^U'? *(S)'? *U'? *,|, *U'? *(S)'? *U'?$""), ""S-Insert"", ""Unknown"")))))))))"),"4-Mover")</f>
        <v>4-Mover</v>
      </c>
      <c r="C5" s="25" t="str">
        <f ca="1">IFERROR(__xludf.DUMMYFUNCTION("IF('UF Inner Comms'!C5 = """", """", IF('UF Inner Comms'!C5=""Alg"", ""Alg"" , IF(AND(REGEXMATCH('UF Inner Comms'!C5, ""^(E|S|M)'? *,|, *(E|S|M)'?$""), REGEXMATCH('UF Inner Comms'!C5, ""^(L|R|U)2'? *,|, *(L|R|U)2'?$"")), ""4-Mover"", IF(REGEXMATCH('UF Inn"&amp;"er Comms'!C5, ""^(U)2?'? *,|, *(U)2?'?$""), ""U-Swap"", IF(REGEXMATCH('UF Inner Comms'!C5, ""^(M)2?'? *,|, *(M)2?'?$""), ""M-Swap"", IF(REGEXMATCH('UF Inner Comms'!C5, ""^(E)2?'? *,|, *(E)2?'?$""), ""E-Swap"", IF(REGEXMATCH('UF Inner Comms'!C5, ""^(S)2?'?"&amp;" *,|, *(S)2?'?$""), ""S-Swap"", IF(REGEXMATCH('UF Inner Comms'!C5, ""^(F)2?'? *,|, *(F)2?'?$""), ""F-Swap"", IF(REGEXMATCH('UF Inner Comms'!C5, ""^U'? *(S)'? *U'? *,|, *U'? *(S)'? *U'?$""), ""S-Insert"", ""Unknown"")))))))))"),"S-Swap")</f>
        <v>S-Swap</v>
      </c>
      <c r="D5" s="25" t="str">
        <f ca="1">IFERROR(__xludf.DUMMYFUNCTION("IF('UF Inner Comms'!D5 = """", """", IF('UF Inner Comms'!D5=""Alg"", ""Alg"" , IF(AND(REGEXMATCH('UF Inner Comms'!D5, ""^(E|S|M)'? *,|, *(E|S|M)'?$""), REGEXMATCH('UF Inner Comms'!D5, ""^(L|R|U)2'? *,|, *(L|R|U)2'?$"")), ""4-Mover"", IF(REGEXMATCH('UF Inn"&amp;"er Comms'!D5, ""^(U)2?'? *,|, *(U)2?'?$""), ""U-Swap"", IF(REGEXMATCH('UF Inner Comms'!D5, ""^(M)2?'? *,|, *(M)2?'?$""), ""M-Swap"", IF(REGEXMATCH('UF Inner Comms'!D5, ""^(E)2?'? *,|, *(E)2?'?$""), ""E-Swap"", IF(REGEXMATCH('UF Inner Comms'!D5, ""^(S)2?'?"&amp;" *,|, *(S)2?'?$""), ""S-Swap"", IF(REGEXMATCH('UF Inner Comms'!D5, ""^(F)2?'? *,|, *(F)2?'?$""), ""F-Swap"", IF(REGEXMATCH('UF Inner Comms'!D5, ""^U'? *(S)'? *U'? *,|, *U'? *(S)'? *U'?$""), ""S-Insert"", ""Unknown"")))))))))"),"")</f>
        <v/>
      </c>
      <c r="E5" s="25" t="str">
        <f ca="1">IFERROR(__xludf.DUMMYFUNCTION("IF('UF Inner Comms'!E5 = """", """", IF('UF Inner Comms'!E5=""Alg"", ""Alg"" , IF(AND(REGEXMATCH('UF Inner Comms'!E5, ""^(E|S|M)'? *,|, *(E|S|M)'?$""), REGEXMATCH('UF Inner Comms'!E5, ""^(L|R|U)2'? *,|, *(L|R|U)2'?$"")), ""4-Mover"", IF(REGEXMATCH('UF Inn"&amp;"er Comms'!E5, ""^(U)2?'? *,|, *(U)2?'?$""), ""U-Swap"", IF(REGEXMATCH('UF Inner Comms'!E5, ""^(M)2?'? *,|, *(M)2?'?$""), ""M-Swap"", IF(REGEXMATCH('UF Inner Comms'!E5, ""^(E)2?'? *,|, *(E)2?'?$""), ""E-Swap"", IF(REGEXMATCH('UF Inner Comms'!E5, ""^(S)2?'?"&amp;" *,|, *(S)2?'?$""), ""S-Swap"", IF(REGEXMATCH('UF Inner Comms'!E5, ""^(F)2?'? *,|, *(F)2?'?$""), ""F-Swap"", IF(REGEXMATCH('UF Inner Comms'!E5, ""^U'? *(S)'? *U'? *,|, *U'? *(S)'? *U'?$""), ""S-Insert"", ""Unknown"")))))))))"),"")</f>
        <v/>
      </c>
      <c r="F5" s="25" t="str">
        <f ca="1">IFERROR(__xludf.DUMMYFUNCTION("IF('UF Inner Comms'!F5 = """", """", IF('UF Inner Comms'!F5=""Alg"", ""Alg"" , IF(AND(REGEXMATCH('UF Inner Comms'!F5, ""^(E|S|M)'? *,|, *(E|S|M)'?$""), REGEXMATCH('UF Inner Comms'!F5, ""^(L|R|U)2'? *,|, *(L|R|U)2'?$"")), ""4-Mover"", IF(REGEXMATCH('UF Inn"&amp;"er Comms'!F5, ""^(U)2?'? *,|, *(U)2?'?$""), ""U-Swap"", IF(REGEXMATCH('UF Inner Comms'!F5, ""^(M)2?'? *,|, *(M)2?'?$""), ""M-Swap"", IF(REGEXMATCH('UF Inner Comms'!F5, ""^(E)2?'? *,|, *(E)2?'?$""), ""E-Swap"", IF(REGEXMATCH('UF Inner Comms'!F5, ""^(S)2?'?"&amp;" *,|, *(S)2?'?$""), ""S-Swap"", IF(REGEXMATCH('UF Inner Comms'!F5, ""^(F)2?'? *,|, *(F)2?'?$""), ""F-Swap"", IF(REGEXMATCH('UF Inner Comms'!F5, ""^U'? *(S)'? *U'? *,|, *U'? *(S)'? *U'?$""), ""S-Insert"", ""Unknown"")))))))))"),"U-Swap")</f>
        <v>U-Swap</v>
      </c>
      <c r="G5" s="25" t="str">
        <f ca="1">IFERROR(__xludf.DUMMYFUNCTION("IF('UF Inner Comms'!G5 = """", """", IF('UF Inner Comms'!G5=""Alg"", ""Alg"" , IF(AND(REGEXMATCH('UF Inner Comms'!G5, ""^(E|S|M)'? *,|, *(E|S|M)'?$""), REGEXMATCH('UF Inner Comms'!G5, ""^(L|R|U)2'? *,|, *(L|R|U)2'?$"")), ""4-Mover"", IF(REGEXMATCH('UF Inn"&amp;"er Comms'!G5, ""^(U)2?'? *,|, *(U)2?'?$""), ""U-Swap"", IF(REGEXMATCH('UF Inner Comms'!G5, ""^(M)2?'? *,|, *(M)2?'?$""), ""M-Swap"", IF(REGEXMATCH('UF Inner Comms'!G5, ""^(E)2?'? *,|, *(E)2?'?$""), ""E-Swap"", IF(REGEXMATCH('UF Inner Comms'!G5, ""^(S)2?'?"&amp;" *,|, *(S)2?'?$""), ""S-Swap"", IF(REGEXMATCH('UF Inner Comms'!G5, ""^(F)2?'? *,|, *(F)2?'?$""), ""F-Swap"", IF(REGEXMATCH('UF Inner Comms'!G5, ""^U'? *(S)'? *U'? *,|, *U'? *(S)'? *U'?$""), ""S-Insert"", ""Unknown"")))))))))"),"4-Mover")</f>
        <v>4-Mover</v>
      </c>
      <c r="H5" s="25" t="str">
        <f ca="1">IFERROR(__xludf.DUMMYFUNCTION("IF('UF Inner Comms'!H5 = """", """", IF('UF Inner Comms'!H5=""Alg"", ""Alg"" , IF(AND(REGEXMATCH('UF Inner Comms'!H5, ""^(E|S|M)'? *,|, *(E|S|M)'?$""), REGEXMATCH('UF Inner Comms'!H5, ""^(L|R|U)2'? *,|, *(L|R|U)2'?$"")), ""4-Mover"", IF(REGEXMATCH('UF Inn"&amp;"er Comms'!H5, ""^(U)2?'? *,|, *(U)2?'?$""), ""U-Swap"", IF(REGEXMATCH('UF Inner Comms'!H5, ""^(M)2?'? *,|, *(M)2?'?$""), ""M-Swap"", IF(REGEXMATCH('UF Inner Comms'!H5, ""^(E)2?'? *,|, *(E)2?'?$""), ""E-Swap"", IF(REGEXMATCH('UF Inner Comms'!H5, ""^(S)2?'?"&amp;" *,|, *(S)2?'?$""), ""S-Swap"", IF(REGEXMATCH('UF Inner Comms'!H5, ""^(F)2?'? *,|, *(F)2?'?$""), ""F-Swap"", IF(REGEXMATCH('UF Inner Comms'!H5, ""^U'? *(S)'? *U'? *,|, *U'? *(S)'? *U'?$""), ""S-Insert"", ""Unknown"")))))))))"),"U-Swap")</f>
        <v>U-Swap</v>
      </c>
      <c r="I5" s="25" t="str">
        <f ca="1">IFERROR(__xludf.DUMMYFUNCTION("IF('UF Inner Comms'!I5 = """", """", IF('UF Inner Comms'!I5=""Alg"", ""Alg"" , IF(AND(REGEXMATCH('UF Inner Comms'!I5, ""^(E|S|M)'? *,|, *(E|S|M)'?$""), REGEXMATCH('UF Inner Comms'!I5, ""^(L|R|U)2'? *,|, *(L|R|U)2'?$"")), ""4-Mover"", IF(REGEXMATCH('UF Inn"&amp;"er Comms'!I5, ""^(U)2?'? *,|, *(U)2?'?$""), ""U-Swap"", IF(REGEXMATCH('UF Inner Comms'!I5, ""^(M)2?'? *,|, *(M)2?'?$""), ""M-Swap"", IF(REGEXMATCH('UF Inner Comms'!I5, ""^(E)2?'? *,|, *(E)2?'?$""), ""E-Swap"", IF(REGEXMATCH('UF Inner Comms'!I5, ""^(S)2?'?"&amp;" *,|, *(S)2?'?$""), ""S-Swap"", IF(REGEXMATCH('UF Inner Comms'!I5, ""^(F)2?'? *,|, *(F)2?'?$""), ""F-Swap"", IF(REGEXMATCH('UF Inner Comms'!I5, ""^U'? *(S)'? *U'? *,|, *U'? *(S)'? *U'?$""), ""S-Insert"", ""Unknown"")))))))))"),"U-Swap")</f>
        <v>U-Swap</v>
      </c>
      <c r="J5" s="25" t="str">
        <f ca="1">IFERROR(__xludf.DUMMYFUNCTION("IF('UF Inner Comms'!J5 = """", """", IF('UF Inner Comms'!J5=""Alg"", ""Alg"" , IF(AND(REGEXMATCH('UF Inner Comms'!J5, ""^(E|S|M)'? *,|, *(E|S|M)'?$""), REGEXMATCH('UF Inner Comms'!J5, ""^(L|R|U)2'? *,|, *(L|R|U)2'?$"")), ""4-Mover"", IF(REGEXMATCH('UF Inn"&amp;"er Comms'!J5, ""^(U)2?'? *,|, *(U)2?'?$""), ""U-Swap"", IF(REGEXMATCH('UF Inner Comms'!J5, ""^(M)2?'? *,|, *(M)2?'?$""), ""M-Swap"", IF(REGEXMATCH('UF Inner Comms'!J5, ""^(E)2?'? *,|, *(E)2?'?$""), ""E-Swap"", IF(REGEXMATCH('UF Inner Comms'!J5, ""^(S)2?'?"&amp;" *,|, *(S)2?'?$""), ""S-Swap"", IF(REGEXMATCH('UF Inner Comms'!J5, ""^(F)2?'? *,|, *(F)2?'?$""), ""F-Swap"", IF(REGEXMATCH('UF Inner Comms'!J5, ""^U'? *(S)'? *U'? *,|, *U'? *(S)'? *U'?$""), ""S-Insert"", ""Unknown"")))))))))"),"M-Swap")</f>
        <v>M-Swap</v>
      </c>
      <c r="K5" s="25" t="str">
        <f ca="1">IFERROR(__xludf.DUMMYFUNCTION("IF('UF Inner Comms'!K5 = """", """", IF('UF Inner Comms'!K5=""Alg"", ""Alg"" , IF(AND(REGEXMATCH('UF Inner Comms'!K5, ""^(E|S|M)'? *,|, *(E|S|M)'?$""), REGEXMATCH('UF Inner Comms'!K5, ""^(L|R|U)2'? *,|, *(L|R|U)2'?$"")), ""4-Mover"", IF(REGEXMATCH('UF Inn"&amp;"er Comms'!K5, ""^(U)2?'? *,|, *(U)2?'?$""), ""U-Swap"", IF(REGEXMATCH('UF Inner Comms'!K5, ""^(M)2?'? *,|, *(M)2?'?$""), ""M-Swap"", IF(REGEXMATCH('UF Inner Comms'!K5, ""^(E)2?'? *,|, *(E)2?'?$""), ""E-Swap"", IF(REGEXMATCH('UF Inner Comms'!K5, ""^(S)2?'?"&amp;" *,|, *(S)2?'?$""), ""S-Swap"", IF(REGEXMATCH('UF Inner Comms'!K5, ""^(F)2?'? *,|, *(F)2?'?$""), ""F-Swap"", IF(REGEXMATCH('UF Inner Comms'!K5, ""^U'? *(S)'? *U'? *,|, *U'? *(S)'? *U'?$""), ""S-Insert"", ""Unknown"")))))))))"),"U-Swap")</f>
        <v>U-Swap</v>
      </c>
      <c r="L5" s="25" t="str">
        <f ca="1">IFERROR(__xludf.DUMMYFUNCTION("IF('UF Inner Comms'!L5 = """", """", IF('UF Inner Comms'!L5=""Alg"", ""Alg"" , IF(AND(REGEXMATCH('UF Inner Comms'!L5, ""^(E|S|M)'? *,|, *(E|S|M)'?$""), REGEXMATCH('UF Inner Comms'!L5, ""^(L|R|U)2'? *,|, *(L|R|U)2'?$"")), ""4-Mover"", IF(REGEXMATCH('UF Inn"&amp;"er Comms'!L5, ""^(U)2?'? *,|, *(U)2?'?$""), ""U-Swap"", IF(REGEXMATCH('UF Inner Comms'!L5, ""^(M)2?'? *,|, *(M)2?'?$""), ""M-Swap"", IF(REGEXMATCH('UF Inner Comms'!L5, ""^(E)2?'? *,|, *(E)2?'?$""), ""E-Swap"", IF(REGEXMATCH('UF Inner Comms'!L5, ""^(S)2?'?"&amp;" *,|, *(S)2?'?$""), ""S-Swap"", IF(REGEXMATCH('UF Inner Comms'!L5, ""^(F)2?'? *,|, *(F)2?'?$""), ""F-Swap"", IF(REGEXMATCH('UF Inner Comms'!L5, ""^U'? *(S)'? *U'? *,|, *U'? *(S)'? *U'?$""), ""S-Insert"", ""Unknown"")))))))))"),"4-Mover")</f>
        <v>4-Mover</v>
      </c>
      <c r="M5" s="25" t="str">
        <f ca="1">IFERROR(__xludf.DUMMYFUNCTION("IF('UF Inner Comms'!M5 = """", """", IF('UF Inner Comms'!M5=""Alg"", ""Alg"" , IF(AND(REGEXMATCH('UF Inner Comms'!M5, ""^(E|S|M)'? *,|, *(E|S|M)'?$""), REGEXMATCH('UF Inner Comms'!M5, ""^(L|R|U)2'? *,|, *(L|R|U)2'?$"")), ""4-Mover"", IF(REGEXMATCH('UF Inn"&amp;"er Comms'!M5, ""^(U)2?'? *,|, *(U)2?'?$""), ""U-Swap"", IF(REGEXMATCH('UF Inner Comms'!M5, ""^(M)2?'? *,|, *(M)2?'?$""), ""M-Swap"", IF(REGEXMATCH('UF Inner Comms'!M5, ""^(E)2?'? *,|, *(E)2?'?$""), ""E-Swap"", IF(REGEXMATCH('UF Inner Comms'!M5, ""^(S)2?'?"&amp;" *,|, *(S)2?'?$""), ""S-Swap"", IF(REGEXMATCH('UF Inner Comms'!M5, ""^(F)2?'? *,|, *(F)2?'?$""), ""F-Swap"", IF(REGEXMATCH('UF Inner Comms'!M5, ""^U'? *(S)'? *U'? *,|, *U'? *(S)'? *U'?$""), ""S-Insert"", ""Unknown"")))))))))"),"4-Mover")</f>
        <v>4-Mover</v>
      </c>
      <c r="N5" s="25" t="str">
        <f ca="1">IFERROR(__xludf.DUMMYFUNCTION("IF('UF Inner Comms'!N5 = """", """", IF('UF Inner Comms'!N5=""Alg"", ""Alg"" , IF(AND(REGEXMATCH('UF Inner Comms'!N5, ""^(E|S|M)'? *,|, *(E|S|M)'?$""), REGEXMATCH('UF Inner Comms'!N5, ""^(L|R|U)2'? *,|, *(L|R|U)2'?$"")), ""4-Mover"", IF(REGEXMATCH('UF Inn"&amp;"er Comms'!N5, ""^(U)2?'? *,|, *(U)2?'?$""), ""U-Swap"", IF(REGEXMATCH('UF Inner Comms'!N5, ""^(M)2?'? *,|, *(M)2?'?$""), ""M-Swap"", IF(REGEXMATCH('UF Inner Comms'!N5, ""^(E)2?'? *,|, *(E)2?'?$""), ""E-Swap"", IF(REGEXMATCH('UF Inner Comms'!N5, ""^(S)2?'?"&amp;" *,|, *(S)2?'?$""), ""S-Swap"", IF(REGEXMATCH('UF Inner Comms'!N5, ""^(F)2?'? *,|, *(F)2?'?$""), ""F-Swap"", IF(REGEXMATCH('UF Inner Comms'!N5, ""^U'? *(S)'? *U'? *,|, *U'? *(S)'? *U'?$""), ""S-Insert"", ""Unknown"")))))))))"),"4-Mover")</f>
        <v>4-Mover</v>
      </c>
      <c r="O5" s="25" t="str">
        <f ca="1">IFERROR(__xludf.DUMMYFUNCTION("IF('UF Inner Comms'!O5 = """", """", IF('UF Inner Comms'!O5=""Alg"", ""Alg"" , IF(AND(REGEXMATCH('UF Inner Comms'!O5, ""^(E|S|M)'? *,|, *(E|S|M)'?$""), REGEXMATCH('UF Inner Comms'!O5, ""^(L|R|U)2'? *,|, *(L|R|U)2'?$"")), ""4-Mover"", IF(REGEXMATCH('UF Inn"&amp;"er Comms'!O5, ""^(U)2?'? *,|, *(U)2?'?$""), ""U-Swap"", IF(REGEXMATCH('UF Inner Comms'!O5, ""^(M)2?'? *,|, *(M)2?'?$""), ""M-Swap"", IF(REGEXMATCH('UF Inner Comms'!O5, ""^(E)2?'? *,|, *(E)2?'?$""), ""E-Swap"", IF(REGEXMATCH('UF Inner Comms'!O5, ""^(S)2?'?"&amp;" *,|, *(S)2?'?$""), ""S-Swap"", IF(REGEXMATCH('UF Inner Comms'!O5, ""^(F)2?'? *,|, *(F)2?'?$""), ""F-Swap"", IF(REGEXMATCH('UF Inner Comms'!O5, ""^U'? *(S)'? *U'? *,|, *U'? *(S)'? *U'?$""), ""S-Insert"", ""Unknown"")))))))))"),"4-Mover")</f>
        <v>4-Mover</v>
      </c>
      <c r="P5" s="25" t="str">
        <f ca="1">IFERROR(__xludf.DUMMYFUNCTION("IF('UF Inner Comms'!P5 = """", """", IF('UF Inner Comms'!P5=""Alg"", ""Alg"" , IF(AND(REGEXMATCH('UF Inner Comms'!P5, ""^(E|S|M)'? *,|, *(E|S|M)'?$""), REGEXMATCH('UF Inner Comms'!P5, ""^(L|R|U)2'? *,|, *(L|R|U)2'?$"")), ""4-Mover"", IF(REGEXMATCH('UF Inn"&amp;"er Comms'!P5, ""^(U)2?'? *,|, *(U)2?'?$""), ""U-Swap"", IF(REGEXMATCH('UF Inner Comms'!P5, ""^(M)2?'? *,|, *(M)2?'?$""), ""M-Swap"", IF(REGEXMATCH('UF Inner Comms'!P5, ""^(E)2?'? *,|, *(E)2?'?$""), ""E-Swap"", IF(REGEXMATCH('UF Inner Comms'!P5, ""^(S)2?'?"&amp;" *,|, *(S)2?'?$""), ""S-Swap"", IF(REGEXMATCH('UF Inner Comms'!P5, ""^(F)2?'? *,|, *(F)2?'?$""), ""F-Swap"", IF(REGEXMATCH('UF Inner Comms'!P5, ""^U'? *(S)'? *U'? *,|, *U'? *(S)'? *U'?$""), ""S-Insert"", ""Unknown"")))))))))"),"M-Swap")</f>
        <v>M-Swap</v>
      </c>
      <c r="Q5" s="25" t="str">
        <f ca="1">IFERROR(__xludf.DUMMYFUNCTION("IF('UF Inner Comms'!Q5 = """", """", IF('UF Inner Comms'!Q5=""Alg"", ""Alg"" , IF(AND(REGEXMATCH('UF Inner Comms'!Q5, ""^(E|S|M)'? *,|, *(E|S|M)'?$""), REGEXMATCH('UF Inner Comms'!Q5, ""^(L|R|U)2'? *,|, *(L|R|U)2'?$"")), ""4-Mover"", IF(REGEXMATCH('UF Inn"&amp;"er Comms'!Q5, ""^(U)2?'? *,|, *(U)2?'?$""), ""U-Swap"", IF(REGEXMATCH('UF Inner Comms'!Q5, ""^(M)2?'? *,|, *(M)2?'?$""), ""M-Swap"", IF(REGEXMATCH('UF Inner Comms'!Q5, ""^(E)2?'? *,|, *(E)2?'?$""), ""E-Swap"", IF(REGEXMATCH('UF Inner Comms'!Q5, ""^(S)2?'?"&amp;" *,|, *(S)2?'?$""), ""S-Swap"", IF(REGEXMATCH('UF Inner Comms'!Q5, ""^(F)2?'? *,|, *(F)2?'?$""), ""F-Swap"", IF(REGEXMATCH('UF Inner Comms'!Q5, ""^U'? *(S)'? *U'? *,|, *U'? *(S)'? *U'?$""), ""S-Insert"", ""Unknown"")))))))))"),"4-Mover")</f>
        <v>4-Mover</v>
      </c>
      <c r="R5" s="25" t="str">
        <f ca="1">IFERROR(__xludf.DUMMYFUNCTION("IF('UF Inner Comms'!R5 = """", """", IF('UF Inner Comms'!R5=""Alg"", ""Alg"" , IF(AND(REGEXMATCH('UF Inner Comms'!R5, ""^(E|S|M)'? *,|, *(E|S|M)'?$""), REGEXMATCH('UF Inner Comms'!R5, ""^(L|R|U)2'? *,|, *(L|R|U)2'?$"")), ""4-Mover"", IF(REGEXMATCH('UF Inn"&amp;"er Comms'!R5, ""^(U)2?'? *,|, *(U)2?'?$""), ""U-Swap"", IF(REGEXMATCH('UF Inner Comms'!R5, ""^(M)2?'? *,|, *(M)2?'?$""), ""M-Swap"", IF(REGEXMATCH('UF Inner Comms'!R5, ""^(E)2?'? *,|, *(E)2?'?$""), ""E-Swap"", IF(REGEXMATCH('UF Inner Comms'!R5, ""^(S)2?'?"&amp;" *,|, *(S)2?'?$""), ""S-Swap"", IF(REGEXMATCH('UF Inner Comms'!R5, ""^(F)2?'? *,|, *(F)2?'?$""), ""F-Swap"", IF(REGEXMATCH('UF Inner Comms'!R5, ""^U'? *(S)'? *U'? *,|, *U'? *(S)'? *U'?$""), ""S-Insert"", ""Unknown"")))))))))"),"Alg")</f>
        <v>Alg</v>
      </c>
      <c r="S5" s="25" t="str">
        <f ca="1">IFERROR(__xludf.DUMMYFUNCTION("IF('UF Inner Comms'!S5 = """", """", IF('UF Inner Comms'!S5=""Alg"", ""Alg"" , IF(AND(REGEXMATCH('UF Inner Comms'!S5, ""^(E|S|M)'? *,|, *(E|S|M)'?$""), REGEXMATCH('UF Inner Comms'!S5, ""^(L|R|U)2'? *,|, *(L|R|U)2'?$"")), ""4-Mover"", IF(REGEXMATCH('UF Inn"&amp;"er Comms'!S5, ""^(U)2?'? *,|, *(U)2?'?$""), ""U-Swap"", IF(REGEXMATCH('UF Inner Comms'!S5, ""^(M)2?'? *,|, *(M)2?'?$""), ""M-Swap"", IF(REGEXMATCH('UF Inner Comms'!S5, ""^(E)2?'? *,|, *(E)2?'?$""), ""E-Swap"", IF(REGEXMATCH('UF Inner Comms'!S5, ""^(S)2?'?"&amp;" *,|, *(S)2?'?$""), ""S-Swap"", IF(REGEXMATCH('UF Inner Comms'!S5, ""^(F)2?'? *,|, *(F)2?'?$""), ""F-Swap"", IF(REGEXMATCH('UF Inner Comms'!S5, ""^U'? *(S)'? *U'? *,|, *U'? *(S)'? *U'?$""), ""S-Insert"", ""Unknown"")))))))))"),"E-Swap")</f>
        <v>E-Swap</v>
      </c>
      <c r="T5" s="25" t="str">
        <f ca="1">IFERROR(__xludf.DUMMYFUNCTION("IF('UF Inner Comms'!T5 = """", """", IF('UF Inner Comms'!T5=""Alg"", ""Alg"" , IF(AND(REGEXMATCH('UF Inner Comms'!T5, ""^(E|S|M)'? *,|, *(E|S|M)'?$""), REGEXMATCH('UF Inner Comms'!T5, ""^(L|R|U)2'? *,|, *(L|R|U)2'?$"")), ""4-Mover"", IF(REGEXMATCH('UF Inn"&amp;"er Comms'!T5, ""^(U)2?'? *,|, *(U)2?'?$""), ""U-Swap"", IF(REGEXMATCH('UF Inner Comms'!T5, ""^(M)2?'? *,|, *(M)2?'?$""), ""M-Swap"", IF(REGEXMATCH('UF Inner Comms'!T5, ""^(E)2?'? *,|, *(E)2?'?$""), ""E-Swap"", IF(REGEXMATCH('UF Inner Comms'!T5, ""^(S)2?'?"&amp;" *,|, *(S)2?'?$""), ""S-Swap"", IF(REGEXMATCH('UF Inner Comms'!T5, ""^(F)2?'? *,|, *(F)2?'?$""), ""F-Swap"", IF(REGEXMATCH('UF Inner Comms'!T5, ""^U'? *(S)'? *U'? *,|, *U'? *(S)'? *U'?$""), ""S-Insert"", ""Unknown"")))))))))"),"4-Mover")</f>
        <v>4-Mover</v>
      </c>
      <c r="U5" s="25" t="str">
        <f ca="1">IFERROR(__xludf.DUMMYFUNCTION("IF('UF Inner Comms'!U5 = """", """", IF('UF Inner Comms'!U5=""Alg"", ""Alg"" , IF(AND(REGEXMATCH('UF Inner Comms'!U5, ""^(E|S|M)'? *,|, *(E|S|M)'?$""), REGEXMATCH('UF Inner Comms'!U5, ""^(L|R|U)2'? *,|, *(L|R|U)2'?$"")), ""4-Mover"", IF(REGEXMATCH('UF Inn"&amp;"er Comms'!U5, ""^(U)2?'? *,|, *(U)2?'?$""), ""U-Swap"", IF(REGEXMATCH('UF Inner Comms'!U5, ""^(M)2?'? *,|, *(M)2?'?$""), ""M-Swap"", IF(REGEXMATCH('UF Inner Comms'!U5, ""^(E)2?'? *,|, *(E)2?'?$""), ""E-Swap"", IF(REGEXMATCH('UF Inner Comms'!U5, ""^(S)2?'?"&amp;" *,|, *(S)2?'?$""), ""S-Swap"", IF(REGEXMATCH('UF Inner Comms'!U5, ""^(F)2?'? *,|, *(F)2?'?$""), ""F-Swap"", IF(REGEXMATCH('UF Inner Comms'!U5, ""^U'? *(S)'? *U'? *,|, *U'? *(S)'? *U'?$""), ""S-Insert"", ""Unknown"")))))))))"),"S-Swap")</f>
        <v>S-Swap</v>
      </c>
      <c r="V5" s="25" t="str">
        <f ca="1">IFERROR(__xludf.DUMMYFUNCTION("IF('UF Inner Comms'!V5 = """", """", IF('UF Inner Comms'!V5=""Alg"", ""Alg"" , IF(AND(REGEXMATCH('UF Inner Comms'!V5, ""^(E|S|M)'? *,|, *(E|S|M)'?$""), REGEXMATCH('UF Inner Comms'!V5, ""^(L|R|U)2'? *,|, *(L|R|U)2'?$"")), ""4-Mover"", IF(REGEXMATCH('UF Inn"&amp;"er Comms'!V5, ""^(U)2?'? *,|, *(U)2?'?$""), ""U-Swap"", IF(REGEXMATCH('UF Inner Comms'!V5, ""^(M)2?'? *,|, *(M)2?'?$""), ""M-Swap"", IF(REGEXMATCH('UF Inner Comms'!V5, ""^(E)2?'? *,|, *(E)2?'?$""), ""E-Swap"", IF(REGEXMATCH('UF Inner Comms'!V5, ""^(S)2?'?"&amp;" *,|, *(S)2?'?$""), ""S-Swap"", IF(REGEXMATCH('UF Inner Comms'!V5, ""^(F)2?'? *,|, *(F)2?'?$""), ""F-Swap"", IF(REGEXMATCH('UF Inner Comms'!V5, ""^U'? *(S)'? *U'? *,|, *U'? *(S)'? *U'?$""), ""S-Insert"", ""Unknown"")))))))))"),"M-Swap")</f>
        <v>M-Swap</v>
      </c>
      <c r="W5" s="25" t="str">
        <f ca="1">IFERROR(__xludf.DUMMYFUNCTION("IF('UF Inner Comms'!W5 = """", """", IF('UF Inner Comms'!W5=""Alg"", ""Alg"" , IF(AND(REGEXMATCH('UF Inner Comms'!W5, ""^(E|S|M)'? *,|, *(E|S|M)'?$""), REGEXMATCH('UF Inner Comms'!W5, ""^(L|R|U)2'? *,|, *(L|R|U)2'?$"")), ""4-Mover"", IF(REGEXMATCH('UF Inn"&amp;"er Comms'!W5, ""^(U)2?'? *,|, *(U)2?'?$""), ""U-Swap"", IF(REGEXMATCH('UF Inner Comms'!W5, ""^(M)2?'? *,|, *(M)2?'?$""), ""M-Swap"", IF(REGEXMATCH('UF Inner Comms'!W5, ""^(E)2?'? *,|, *(E)2?'?$""), ""E-Swap"", IF(REGEXMATCH('UF Inner Comms'!W5, ""^(S)2?'?"&amp;" *,|, *(S)2?'?$""), ""S-Swap"", IF(REGEXMATCH('UF Inner Comms'!W5, ""^(F)2?'? *,|, *(F)2?'?$""), ""F-Swap"", IF(REGEXMATCH('UF Inner Comms'!W5, ""^U'? *(S)'? *U'? *,|, *U'? *(S)'? *U'?$""), ""S-Insert"", ""Unknown"")))))))))"),"S-Swap")</f>
        <v>S-Swap</v>
      </c>
    </row>
    <row r="6" spans="1:23">
      <c r="A6" s="24" t="str">
        <f>'UF Comms'!A6</f>
        <v>F (LF)</v>
      </c>
      <c r="B6" s="25" t="str">
        <f ca="1">IFERROR(__xludf.DUMMYFUNCTION("IF('UF Inner Comms'!B6 = """", """", IF('UF Inner Comms'!B6=""Alg"", ""Alg"" , IF(AND(REGEXMATCH('UF Inner Comms'!B6, ""^(E|S|M)'? *,|, *(E|S|M)'?$""), REGEXMATCH('UF Inner Comms'!B6, ""^(L|R|U)2'? *,|, *(L|R|U)2'?$"")), ""4-Mover"", IF(REGEXMATCH('UF Inn"&amp;"er Comms'!B6, ""^(U)2?'? *,|, *(U)2?'?$""), ""U-Swap"", IF(REGEXMATCH('UF Inner Comms'!B6, ""^(M)2?'? *,|, *(M)2?'?$""), ""M-Swap"", IF(REGEXMATCH('UF Inner Comms'!B6, ""^(E)2?'? *,|, *(E)2?'?$""), ""E-Swap"", IF(REGEXMATCH('UF Inner Comms'!B6, ""^(S)2?'?"&amp;" *,|, *(S)2?'?$""), ""S-Swap"", IF(REGEXMATCH('UF Inner Comms'!B6, ""^(F)2?'? *,|, *(F)2?'?$""), ""F-Swap"", IF(REGEXMATCH('UF Inner Comms'!B6, ""^U'? *(S)'? *U'? *,|, *U'? *(S)'? *U'?$""), ""S-Insert"", ""Unknown"")))))))))"),"U-Swap")</f>
        <v>U-Swap</v>
      </c>
      <c r="C6" s="25" t="str">
        <f ca="1">IFERROR(__xludf.DUMMYFUNCTION("IF('UF Inner Comms'!C6 = """", """", IF('UF Inner Comms'!C6=""Alg"", ""Alg"" , IF(AND(REGEXMATCH('UF Inner Comms'!C6, ""^(E|S|M)'? *,|, *(E|S|M)'?$""), REGEXMATCH('UF Inner Comms'!C6, ""^(L|R|U)2'? *,|, *(L|R|U)2'?$"")), ""4-Mover"", IF(REGEXMATCH('UF Inn"&amp;"er Comms'!C6, ""^(U)2?'? *,|, *(U)2?'?$""), ""U-Swap"", IF(REGEXMATCH('UF Inner Comms'!C6, ""^(M)2?'? *,|, *(M)2?'?$""), ""M-Swap"", IF(REGEXMATCH('UF Inner Comms'!C6, ""^(E)2?'? *,|, *(E)2?'?$""), ""E-Swap"", IF(REGEXMATCH('UF Inner Comms'!C6, ""^(S)2?'?"&amp;" *,|, *(S)2?'?$""), ""S-Swap"", IF(REGEXMATCH('UF Inner Comms'!C6, ""^(F)2?'? *,|, *(F)2?'?$""), ""F-Swap"", IF(REGEXMATCH('UF Inner Comms'!C6, ""^U'? *(S)'? *U'? *,|, *U'? *(S)'? *U'?$""), ""S-Insert"", ""Unknown"")))))))))"),"U-Swap")</f>
        <v>U-Swap</v>
      </c>
      <c r="D6" s="25" t="str">
        <f ca="1">IFERROR(__xludf.DUMMYFUNCTION("IF('UF Inner Comms'!D6 = """", """", IF('UF Inner Comms'!D6=""Alg"", ""Alg"" , IF(AND(REGEXMATCH('UF Inner Comms'!D6, ""^(E|S|M)'? *,|, *(E|S|M)'?$""), REGEXMATCH('UF Inner Comms'!D6, ""^(L|R|U)2'? *,|, *(L|R|U)2'?$"")), ""4-Mover"", IF(REGEXMATCH('UF Inn"&amp;"er Comms'!D6, ""^(U)2?'? *,|, *(U)2?'?$""), ""U-Swap"", IF(REGEXMATCH('UF Inner Comms'!D6, ""^(M)2?'? *,|, *(M)2?'?$""), ""M-Swap"", IF(REGEXMATCH('UF Inner Comms'!D6, ""^(E)2?'? *,|, *(E)2?'?$""), ""E-Swap"", IF(REGEXMATCH('UF Inner Comms'!D6, ""^(S)2?'?"&amp;" *,|, *(S)2?'?$""), ""S-Swap"", IF(REGEXMATCH('UF Inner Comms'!D6, ""^(F)2?'? *,|, *(F)2?'?$""), ""F-Swap"", IF(REGEXMATCH('UF Inner Comms'!D6, ""^U'? *(S)'? *U'? *,|, *U'? *(S)'? *U'?$""), ""S-Insert"", ""Unknown"")))))))))"),"U-Swap")</f>
        <v>U-Swap</v>
      </c>
      <c r="E6" s="25" t="str">
        <f ca="1">IFERROR(__xludf.DUMMYFUNCTION("IF('UF Inner Comms'!E6 = """", """", IF('UF Inner Comms'!E6=""Alg"", ""Alg"" , IF(AND(REGEXMATCH('UF Inner Comms'!E6, ""^(E|S|M)'? *,|, *(E|S|M)'?$""), REGEXMATCH('UF Inner Comms'!E6, ""^(L|R|U)2'? *,|, *(L|R|U)2'?$"")), ""4-Mover"", IF(REGEXMATCH('UF Inn"&amp;"er Comms'!E6, ""^(U)2?'? *,|, *(U)2?'?$""), ""U-Swap"", IF(REGEXMATCH('UF Inner Comms'!E6, ""^(M)2?'? *,|, *(M)2?'?$""), ""M-Swap"", IF(REGEXMATCH('UF Inner Comms'!E6, ""^(E)2?'? *,|, *(E)2?'?$""), ""E-Swap"", IF(REGEXMATCH('UF Inner Comms'!E6, ""^(S)2?'?"&amp;" *,|, *(S)2?'?$""), ""S-Swap"", IF(REGEXMATCH('UF Inner Comms'!E6, ""^(F)2?'? *,|, *(F)2?'?$""), ""F-Swap"", IF(REGEXMATCH('UF Inner Comms'!E6, ""^U'? *(S)'? *U'? *,|, *U'? *(S)'? *U'?$""), ""S-Insert"", ""Unknown"")))))))))"),"U-Swap")</f>
        <v>U-Swap</v>
      </c>
      <c r="F6" s="25" t="str">
        <f ca="1">IFERROR(__xludf.DUMMYFUNCTION("IF('UF Inner Comms'!F6 = """", """", IF('UF Inner Comms'!F6=""Alg"", ""Alg"" , IF(AND(REGEXMATCH('UF Inner Comms'!F6, ""^(E|S|M)'? *,|, *(E|S|M)'?$""), REGEXMATCH('UF Inner Comms'!F6, ""^(L|R|U)2'? *,|, *(L|R|U)2'?$"")), ""4-Mover"", IF(REGEXMATCH('UF Inn"&amp;"er Comms'!F6, ""^(U)2?'? *,|, *(U)2?'?$""), ""U-Swap"", IF(REGEXMATCH('UF Inner Comms'!F6, ""^(M)2?'? *,|, *(M)2?'?$""), ""M-Swap"", IF(REGEXMATCH('UF Inner Comms'!F6, ""^(E)2?'? *,|, *(E)2?'?$""), ""E-Swap"", IF(REGEXMATCH('UF Inner Comms'!F6, ""^(S)2?'?"&amp;" *,|, *(S)2?'?$""), ""S-Swap"", IF(REGEXMATCH('UF Inner Comms'!F6, ""^(F)2?'? *,|, *(F)2?'?$""), ""F-Swap"", IF(REGEXMATCH('UF Inner Comms'!F6, ""^U'? *(S)'? *U'? *,|, *U'? *(S)'? *U'?$""), ""S-Insert"", ""Unknown"")))))))))"),"")</f>
        <v/>
      </c>
      <c r="G6" s="25" t="str">
        <f ca="1">IFERROR(__xludf.DUMMYFUNCTION("IF('UF Inner Comms'!G6 = """", """", IF('UF Inner Comms'!G6=""Alg"", ""Alg"" , IF(AND(REGEXMATCH('UF Inner Comms'!G6, ""^(E|S|M)'? *,|, *(E|S|M)'?$""), REGEXMATCH('UF Inner Comms'!G6, ""^(L|R|U)2'? *,|, *(L|R|U)2'?$"")), ""4-Mover"", IF(REGEXMATCH('UF Inn"&amp;"er Comms'!G6, ""^(U)2?'? *,|, *(U)2?'?$""), ""U-Swap"", IF(REGEXMATCH('UF Inner Comms'!G6, ""^(M)2?'? *,|, *(M)2?'?$""), ""M-Swap"", IF(REGEXMATCH('UF Inner Comms'!G6, ""^(E)2?'? *,|, *(E)2?'?$""), ""E-Swap"", IF(REGEXMATCH('UF Inner Comms'!G6, ""^(S)2?'?"&amp;" *,|, *(S)2?'?$""), ""S-Swap"", IF(REGEXMATCH('UF Inner Comms'!G6, ""^(F)2?'? *,|, *(F)2?'?$""), ""F-Swap"", IF(REGEXMATCH('UF Inner Comms'!G6, ""^U'? *(S)'? *U'? *,|, *U'? *(S)'? *U'?$""), ""S-Insert"", ""Unknown"")))))))))"),"S-Insert")</f>
        <v>S-Insert</v>
      </c>
      <c r="H6" s="25" t="str">
        <f ca="1">IFERROR(__xludf.DUMMYFUNCTION("IF('UF Inner Comms'!H6 = """", """", IF('UF Inner Comms'!H6=""Alg"", ""Alg"" , IF(AND(REGEXMATCH('UF Inner Comms'!H6, ""^(E|S|M)'? *,|, *(E|S|M)'?$""), REGEXMATCH('UF Inner Comms'!H6, ""^(L|R|U)2'? *,|, *(L|R|U)2'?$"")), ""4-Mover"", IF(REGEXMATCH('UF Inn"&amp;"er Comms'!H6, ""^(U)2?'? *,|, *(U)2?'?$""), ""U-Swap"", IF(REGEXMATCH('UF Inner Comms'!H6, ""^(M)2?'? *,|, *(M)2?'?$""), ""M-Swap"", IF(REGEXMATCH('UF Inner Comms'!H6, ""^(E)2?'? *,|, *(E)2?'?$""), ""E-Swap"", IF(REGEXMATCH('UF Inner Comms'!H6, ""^(S)2?'?"&amp;" *,|, *(S)2?'?$""), ""S-Swap"", IF(REGEXMATCH('UF Inner Comms'!H6, ""^(F)2?'? *,|, *(F)2?'?$""), ""F-Swap"", IF(REGEXMATCH('UF Inner Comms'!H6, ""^U'? *(S)'? *U'? *,|, *U'? *(S)'? *U'?$""), ""S-Insert"", ""Unknown"")))))))))"),"4-Mover")</f>
        <v>4-Mover</v>
      </c>
      <c r="I6" s="25" t="str">
        <f ca="1">IFERROR(__xludf.DUMMYFUNCTION("IF('UF Inner Comms'!I6 = """", """", IF('UF Inner Comms'!I6=""Alg"", ""Alg"" , IF(AND(REGEXMATCH('UF Inner Comms'!I6, ""^(E|S|M)'? *,|, *(E|S|M)'?$""), REGEXMATCH('UF Inner Comms'!I6, ""^(L|R|U)2'? *,|, *(L|R|U)2'?$"")), ""4-Mover"", IF(REGEXMATCH('UF Inn"&amp;"er Comms'!I6, ""^(U)2?'? *,|, *(U)2?'?$""), ""U-Swap"", IF(REGEXMATCH('UF Inner Comms'!I6, ""^(M)2?'? *,|, *(M)2?'?$""), ""M-Swap"", IF(REGEXMATCH('UF Inner Comms'!I6, ""^(E)2?'? *,|, *(E)2?'?$""), ""E-Swap"", IF(REGEXMATCH('UF Inner Comms'!I6, ""^(S)2?'?"&amp;" *,|, *(S)2?'?$""), ""S-Swap"", IF(REGEXMATCH('UF Inner Comms'!I6, ""^(F)2?'? *,|, *(F)2?'?$""), ""F-Swap"", IF(REGEXMATCH('UF Inner Comms'!I6, ""^U'? *(S)'? *U'? *,|, *U'? *(S)'? *U'?$""), ""S-Insert"", ""Unknown"")))))))))"),"E-Swap")</f>
        <v>E-Swap</v>
      </c>
      <c r="J6" s="25" t="str">
        <f ca="1">IFERROR(__xludf.DUMMYFUNCTION("IF('UF Inner Comms'!J6 = """", """", IF('UF Inner Comms'!J6=""Alg"", ""Alg"" , IF(AND(REGEXMATCH('UF Inner Comms'!J6, ""^(E|S|M)'? *,|, *(E|S|M)'?$""), REGEXMATCH('UF Inner Comms'!J6, ""^(L|R|U)2'? *,|, *(L|R|U)2'?$"")), ""4-Mover"", IF(REGEXMATCH('UF Inn"&amp;"er Comms'!J6, ""^(U)2?'? *,|, *(U)2?'?$""), ""U-Swap"", IF(REGEXMATCH('UF Inner Comms'!J6, ""^(M)2?'? *,|, *(M)2?'?$""), ""M-Swap"", IF(REGEXMATCH('UF Inner Comms'!J6, ""^(E)2?'? *,|, *(E)2?'?$""), ""E-Swap"", IF(REGEXMATCH('UF Inner Comms'!J6, ""^(S)2?'?"&amp;" *,|, *(S)2?'?$""), ""S-Swap"", IF(REGEXMATCH('UF Inner Comms'!J6, ""^(F)2?'? *,|, *(F)2?'?$""), ""F-Swap"", IF(REGEXMATCH('UF Inner Comms'!J6, ""^U'? *(S)'? *U'? *,|, *U'? *(S)'? *U'?$""), ""S-Insert"", ""Unknown"")))))))))"),"M-Swap")</f>
        <v>M-Swap</v>
      </c>
      <c r="K6" s="25" t="str">
        <f ca="1">IFERROR(__xludf.DUMMYFUNCTION("IF('UF Inner Comms'!K6 = """", """", IF('UF Inner Comms'!K6=""Alg"", ""Alg"" , IF(AND(REGEXMATCH('UF Inner Comms'!K6, ""^(E|S|M)'? *,|, *(E|S|M)'?$""), REGEXMATCH('UF Inner Comms'!K6, ""^(L|R|U)2'? *,|, *(L|R|U)2'?$"")), ""4-Mover"", IF(REGEXMATCH('UF Inn"&amp;"er Comms'!K6, ""^(U)2?'? *,|, *(U)2?'?$""), ""U-Swap"", IF(REGEXMATCH('UF Inner Comms'!K6, ""^(M)2?'? *,|, *(M)2?'?$""), ""M-Swap"", IF(REGEXMATCH('UF Inner Comms'!K6, ""^(E)2?'? *,|, *(E)2?'?$""), ""E-Swap"", IF(REGEXMATCH('UF Inner Comms'!K6, ""^(S)2?'?"&amp;" *,|, *(S)2?'?$""), ""S-Swap"", IF(REGEXMATCH('UF Inner Comms'!K6, ""^(F)2?'? *,|, *(F)2?'?$""), ""F-Swap"", IF(REGEXMATCH('UF Inner Comms'!K6, ""^U'? *(S)'? *U'? *,|, *U'? *(S)'? *U'?$""), ""S-Insert"", ""Unknown"")))))))))"),"")</f>
        <v/>
      </c>
      <c r="L6" s="25" t="str">
        <f ca="1">IFERROR(__xludf.DUMMYFUNCTION("IF('UF Inner Comms'!L6 = """", """", IF('UF Inner Comms'!L6=""Alg"", ""Alg"" , IF(AND(REGEXMATCH('UF Inner Comms'!L6, ""^(E|S|M)'? *,|, *(E|S|M)'?$""), REGEXMATCH('UF Inner Comms'!L6, ""^(L|R|U)2'? *,|, *(L|R|U)2'?$"")), ""4-Mover"", IF(REGEXMATCH('UF Inn"&amp;"er Comms'!L6, ""^(U)2?'? *,|, *(U)2?'?$""), ""U-Swap"", IF(REGEXMATCH('UF Inner Comms'!L6, ""^(M)2?'? *,|, *(M)2?'?$""), ""M-Swap"", IF(REGEXMATCH('UF Inner Comms'!L6, ""^(E)2?'? *,|, *(E)2?'?$""), ""E-Swap"", IF(REGEXMATCH('UF Inner Comms'!L6, ""^(S)2?'?"&amp;" *,|, *(S)2?'?$""), ""S-Swap"", IF(REGEXMATCH('UF Inner Comms'!L6, ""^(F)2?'? *,|, *(F)2?'?$""), ""F-Swap"", IF(REGEXMATCH('UF Inner Comms'!L6, ""^U'? *(S)'? *U'? *,|, *U'? *(S)'? *U'?$""), ""S-Insert"", ""Unknown"")))))))))"),"4-Mover")</f>
        <v>4-Mover</v>
      </c>
      <c r="M6" s="25" t="str">
        <f ca="1">IFERROR(__xludf.DUMMYFUNCTION("IF('UF Inner Comms'!M6 = """", """", IF('UF Inner Comms'!M6=""Alg"", ""Alg"" , IF(AND(REGEXMATCH('UF Inner Comms'!M6, ""^(E|S|M)'? *,|, *(E|S|M)'?$""), REGEXMATCH('UF Inner Comms'!M6, ""^(L|R|U)2'? *,|, *(L|R|U)2'?$"")), ""4-Mover"", IF(REGEXMATCH('UF Inn"&amp;"er Comms'!M6, ""^(U)2?'? *,|, *(U)2?'?$""), ""U-Swap"", IF(REGEXMATCH('UF Inner Comms'!M6, ""^(M)2?'? *,|, *(M)2?'?$""), ""M-Swap"", IF(REGEXMATCH('UF Inner Comms'!M6, ""^(E)2?'? *,|, *(E)2?'?$""), ""E-Swap"", IF(REGEXMATCH('UF Inner Comms'!M6, ""^(S)2?'?"&amp;" *,|, *(S)2?'?$""), ""S-Swap"", IF(REGEXMATCH('UF Inner Comms'!M6, ""^(F)2?'? *,|, *(F)2?'?$""), ""F-Swap"", IF(REGEXMATCH('UF Inner Comms'!M6, ""^U'? *(S)'? *U'? *,|, *U'? *(S)'? *U'?$""), ""S-Insert"", ""Unknown"")))))))))"),"4-Mover")</f>
        <v>4-Mover</v>
      </c>
      <c r="N6" s="25" t="str">
        <f ca="1">IFERROR(__xludf.DUMMYFUNCTION("IF('UF Inner Comms'!N6 = """", """", IF('UF Inner Comms'!N6=""Alg"", ""Alg"" , IF(AND(REGEXMATCH('UF Inner Comms'!N6, ""^(E|S|M)'? *,|, *(E|S|M)'?$""), REGEXMATCH('UF Inner Comms'!N6, ""^(L|R|U)2'? *,|, *(L|R|U)2'?$"")), ""4-Mover"", IF(REGEXMATCH('UF Inn"&amp;"er Comms'!N6, ""^(U)2?'? *,|, *(U)2?'?$""), ""U-Swap"", IF(REGEXMATCH('UF Inner Comms'!N6, ""^(M)2?'? *,|, *(M)2?'?$""), ""M-Swap"", IF(REGEXMATCH('UF Inner Comms'!N6, ""^(E)2?'? *,|, *(E)2?'?$""), ""E-Swap"", IF(REGEXMATCH('UF Inner Comms'!N6, ""^(S)2?'?"&amp;" *,|, *(S)2?'?$""), ""S-Swap"", IF(REGEXMATCH('UF Inner Comms'!N6, ""^(F)2?'? *,|, *(F)2?'?$""), ""F-Swap"", IF(REGEXMATCH('UF Inner Comms'!N6, ""^U'? *(S)'? *U'? *,|, *U'? *(S)'? *U'?$""), ""S-Insert"", ""Unknown"")))))))))"),"4-Mover")</f>
        <v>4-Mover</v>
      </c>
      <c r="O6" s="25" t="str">
        <f ca="1">IFERROR(__xludf.DUMMYFUNCTION("IF('UF Inner Comms'!O6 = """", """", IF('UF Inner Comms'!O6=""Alg"", ""Alg"" , IF(AND(REGEXMATCH('UF Inner Comms'!O6, ""^(E|S|M)'? *,|, *(E|S|M)'?$""), REGEXMATCH('UF Inner Comms'!O6, ""^(L|R|U)2'? *,|, *(L|R|U)2'?$"")), ""4-Mover"", IF(REGEXMATCH('UF Inn"&amp;"er Comms'!O6, ""^(U)2?'? *,|, *(U)2?'?$""), ""U-Swap"", IF(REGEXMATCH('UF Inner Comms'!O6, ""^(M)2?'? *,|, *(M)2?'?$""), ""M-Swap"", IF(REGEXMATCH('UF Inner Comms'!O6, ""^(E)2?'? *,|, *(E)2?'?$""), ""E-Swap"", IF(REGEXMATCH('UF Inner Comms'!O6, ""^(S)2?'?"&amp;" *,|, *(S)2?'?$""), ""S-Swap"", IF(REGEXMATCH('UF Inner Comms'!O6, ""^(F)2?'? *,|, *(F)2?'?$""), ""F-Swap"", IF(REGEXMATCH('UF Inner Comms'!O6, ""^U'? *(S)'? *U'? *,|, *U'? *(S)'? *U'?$""), ""S-Insert"", ""Unknown"")))))))))"),"4-Mover")</f>
        <v>4-Mover</v>
      </c>
      <c r="P6" s="25" t="str">
        <f ca="1">IFERROR(__xludf.DUMMYFUNCTION("IF('UF Inner Comms'!P6 = """", """", IF('UF Inner Comms'!P6=""Alg"", ""Alg"" , IF(AND(REGEXMATCH('UF Inner Comms'!P6, ""^(E|S|M)'? *,|, *(E|S|M)'?$""), REGEXMATCH('UF Inner Comms'!P6, ""^(L|R|U)2'? *,|, *(L|R|U)2'?$"")), ""4-Mover"", IF(REGEXMATCH('UF Inn"&amp;"er Comms'!P6, ""^(U)2?'? *,|, *(U)2?'?$""), ""U-Swap"", IF(REGEXMATCH('UF Inner Comms'!P6, ""^(M)2?'? *,|, *(M)2?'?$""), ""M-Swap"", IF(REGEXMATCH('UF Inner Comms'!P6, ""^(E)2?'? *,|, *(E)2?'?$""), ""E-Swap"", IF(REGEXMATCH('UF Inner Comms'!P6, ""^(S)2?'?"&amp;" *,|, *(S)2?'?$""), ""S-Swap"", IF(REGEXMATCH('UF Inner Comms'!P6, ""^(F)2?'? *,|, *(F)2?'?$""), ""F-Swap"", IF(REGEXMATCH('UF Inner Comms'!P6, ""^U'? *(S)'? *U'? *,|, *U'? *(S)'? *U'?$""), ""S-Insert"", ""Unknown"")))))))))"),"M-Swap")</f>
        <v>M-Swap</v>
      </c>
      <c r="Q6" s="25" t="str">
        <f ca="1">IFERROR(__xludf.DUMMYFUNCTION("IF('UF Inner Comms'!Q6 = """", """", IF('UF Inner Comms'!Q6=""Alg"", ""Alg"" , IF(AND(REGEXMATCH('UF Inner Comms'!Q6, ""^(E|S|M)'? *,|, *(E|S|M)'?$""), REGEXMATCH('UF Inner Comms'!Q6, ""^(L|R|U)2'? *,|, *(L|R|U)2'?$"")), ""4-Mover"", IF(REGEXMATCH('UF Inn"&amp;"er Comms'!Q6, ""^(U)2?'? *,|, *(U)2?'?$""), ""U-Swap"", IF(REGEXMATCH('UF Inner Comms'!Q6, ""^(M)2?'? *,|, *(M)2?'?$""), ""M-Swap"", IF(REGEXMATCH('UF Inner Comms'!Q6, ""^(E)2?'? *,|, *(E)2?'?$""), ""E-Swap"", IF(REGEXMATCH('UF Inner Comms'!Q6, ""^(S)2?'?"&amp;" *,|, *(S)2?'?$""), ""S-Swap"", IF(REGEXMATCH('UF Inner Comms'!Q6, ""^(F)2?'? *,|, *(F)2?'?$""), ""F-Swap"", IF(REGEXMATCH('UF Inner Comms'!Q6, ""^U'? *(S)'? *U'? *,|, *U'? *(S)'? *U'?$""), ""S-Insert"", ""Unknown"")))))))))"),"E-Swap")</f>
        <v>E-Swap</v>
      </c>
      <c r="R6" s="25" t="str">
        <f ca="1">IFERROR(__xludf.DUMMYFUNCTION("IF('UF Inner Comms'!R6 = """", """", IF('UF Inner Comms'!R6=""Alg"", ""Alg"" , IF(AND(REGEXMATCH('UF Inner Comms'!R6, ""^(E|S|M)'? *,|, *(E|S|M)'?$""), REGEXMATCH('UF Inner Comms'!R6, ""^(L|R|U)2'? *,|, *(L|R|U)2'?$"")), ""4-Mover"", IF(REGEXMATCH('UF Inn"&amp;"er Comms'!R6, ""^(U)2?'? *,|, *(U)2?'?$""), ""U-Swap"", IF(REGEXMATCH('UF Inner Comms'!R6, ""^(M)2?'? *,|, *(M)2?'?$""), ""M-Swap"", IF(REGEXMATCH('UF Inner Comms'!R6, ""^(E)2?'? *,|, *(E)2?'?$""), ""E-Swap"", IF(REGEXMATCH('UF Inner Comms'!R6, ""^(S)2?'?"&amp;" *,|, *(S)2?'?$""), ""S-Swap"", IF(REGEXMATCH('UF Inner Comms'!R6, ""^(F)2?'? *,|, *(F)2?'?$""), ""F-Swap"", IF(REGEXMATCH('UF Inner Comms'!R6, ""^U'? *(S)'? *U'? *,|, *U'? *(S)'? *U'?$""), ""S-Insert"", ""Unknown"")))))))))"),"E-Swap")</f>
        <v>E-Swap</v>
      </c>
      <c r="S6" s="25" t="str">
        <f ca="1">IFERROR(__xludf.DUMMYFUNCTION("IF('UF Inner Comms'!S6 = """", """", IF('UF Inner Comms'!S6=""Alg"", ""Alg"" , IF(AND(REGEXMATCH('UF Inner Comms'!S6, ""^(E|S|M)'? *,|, *(E|S|M)'?$""), REGEXMATCH('UF Inner Comms'!S6, ""^(L|R|U)2'? *,|, *(L|R|U)2'?$"")), ""4-Mover"", IF(REGEXMATCH('UF Inn"&amp;"er Comms'!S6, ""^(U)2?'? *,|, *(U)2?'?$""), ""U-Swap"", IF(REGEXMATCH('UF Inner Comms'!S6, ""^(M)2?'? *,|, *(M)2?'?$""), ""M-Swap"", IF(REGEXMATCH('UF Inner Comms'!S6, ""^(E)2?'? *,|, *(E)2?'?$""), ""E-Swap"", IF(REGEXMATCH('UF Inner Comms'!S6, ""^(S)2?'?"&amp;" *,|, *(S)2?'?$""), ""S-Swap"", IF(REGEXMATCH('UF Inner Comms'!S6, ""^(F)2?'? *,|, *(F)2?'?$""), ""F-Swap"", IF(REGEXMATCH('UF Inner Comms'!S6, ""^U'? *(S)'? *U'? *,|, *U'? *(S)'? *U'?$""), ""S-Insert"", ""Unknown"")))))))))"),"E-Swap")</f>
        <v>E-Swap</v>
      </c>
      <c r="T6" s="25" t="str">
        <f ca="1">IFERROR(__xludf.DUMMYFUNCTION("IF('UF Inner Comms'!T6 = """", """", IF('UF Inner Comms'!T6=""Alg"", ""Alg"" , IF(AND(REGEXMATCH('UF Inner Comms'!T6, ""^(E|S|M)'? *,|, *(E|S|M)'?$""), REGEXMATCH('UF Inner Comms'!T6, ""^(L|R|U)2'? *,|, *(L|R|U)2'?$"")), ""4-Mover"", IF(REGEXMATCH('UF Inn"&amp;"er Comms'!T6, ""^(U)2?'? *,|, *(U)2?'?$""), ""U-Swap"", IF(REGEXMATCH('UF Inner Comms'!T6, ""^(M)2?'? *,|, *(M)2?'?$""), ""M-Swap"", IF(REGEXMATCH('UF Inner Comms'!T6, ""^(E)2?'? *,|, *(E)2?'?$""), ""E-Swap"", IF(REGEXMATCH('UF Inner Comms'!T6, ""^(S)2?'?"&amp;" *,|, *(S)2?'?$""), ""S-Swap"", IF(REGEXMATCH('UF Inner Comms'!T6, ""^(F)2?'? *,|, *(F)2?'?$""), ""F-Swap"", IF(REGEXMATCH('UF Inner Comms'!T6, ""^U'? *(S)'? *U'? *,|, *U'? *(S)'? *U'?$""), ""S-Insert"", ""Unknown"")))))))))"),"F-Swap")</f>
        <v>F-Swap</v>
      </c>
      <c r="U6" s="25" t="str">
        <f ca="1">IFERROR(__xludf.DUMMYFUNCTION("IF('UF Inner Comms'!U6 = """", """", IF('UF Inner Comms'!U6=""Alg"", ""Alg"" , IF(AND(REGEXMATCH('UF Inner Comms'!U6, ""^(E|S|M)'? *,|, *(E|S|M)'?$""), REGEXMATCH('UF Inner Comms'!U6, ""^(L|R|U)2'? *,|, *(L|R|U)2'?$"")), ""4-Mover"", IF(REGEXMATCH('UF Inn"&amp;"er Comms'!U6, ""^(U)2?'? *,|, *(U)2?'?$""), ""U-Swap"", IF(REGEXMATCH('UF Inner Comms'!U6, ""^(M)2?'? *,|, *(M)2?'?$""), ""M-Swap"", IF(REGEXMATCH('UF Inner Comms'!U6, ""^(E)2?'? *,|, *(E)2?'?$""), ""E-Swap"", IF(REGEXMATCH('UF Inner Comms'!U6, ""^(S)2?'?"&amp;" *,|, *(S)2?'?$""), ""S-Swap"", IF(REGEXMATCH('UF Inner Comms'!U6, ""^(F)2?'? *,|, *(F)2?'?$""), ""F-Swap"", IF(REGEXMATCH('UF Inner Comms'!U6, ""^U'? *(S)'? *U'? *,|, *U'? *(S)'? *U'?$""), ""S-Insert"", ""Unknown"")))))))))"),"4-Mover")</f>
        <v>4-Mover</v>
      </c>
      <c r="V6" s="25" t="str">
        <f ca="1">IFERROR(__xludf.DUMMYFUNCTION("IF('UF Inner Comms'!V6 = """", """", IF('UF Inner Comms'!V6=""Alg"", ""Alg"" , IF(AND(REGEXMATCH('UF Inner Comms'!V6, ""^(E|S|M)'? *,|, *(E|S|M)'?$""), REGEXMATCH('UF Inner Comms'!V6, ""^(L|R|U)2'? *,|, *(L|R|U)2'?$"")), ""4-Mover"", IF(REGEXMATCH('UF Inn"&amp;"er Comms'!V6, ""^(U)2?'? *,|, *(U)2?'?$""), ""U-Swap"", IF(REGEXMATCH('UF Inner Comms'!V6, ""^(M)2?'? *,|, *(M)2?'?$""), ""M-Swap"", IF(REGEXMATCH('UF Inner Comms'!V6, ""^(E)2?'? *,|, *(E)2?'?$""), ""E-Swap"", IF(REGEXMATCH('UF Inner Comms'!V6, ""^(S)2?'?"&amp;" *,|, *(S)2?'?$""), ""S-Swap"", IF(REGEXMATCH('UF Inner Comms'!V6, ""^(F)2?'? *,|, *(F)2?'?$""), ""F-Swap"", IF(REGEXMATCH('UF Inner Comms'!V6, ""^U'? *(S)'? *U'? *,|, *U'? *(S)'? *U'?$""), ""S-Insert"", ""Unknown"")))))))))"),"M-Swap")</f>
        <v>M-Swap</v>
      </c>
      <c r="W6" s="25" t="str">
        <f ca="1">IFERROR(__xludf.DUMMYFUNCTION("IF('UF Inner Comms'!W6 = """", """", IF('UF Inner Comms'!W6=""Alg"", ""Alg"" , IF(AND(REGEXMATCH('UF Inner Comms'!W6, ""^(E|S|M)'? *,|, *(E|S|M)'?$""), REGEXMATCH('UF Inner Comms'!W6, ""^(L|R|U)2'? *,|, *(L|R|U)2'?$"")), ""4-Mover"", IF(REGEXMATCH('UF Inn"&amp;"er Comms'!W6, ""^(U)2?'? *,|, *(U)2?'?$""), ""U-Swap"", IF(REGEXMATCH('UF Inner Comms'!W6, ""^(M)2?'? *,|, *(M)2?'?$""), ""M-Swap"", IF(REGEXMATCH('UF Inner Comms'!W6, ""^(E)2?'? *,|, *(E)2?'?$""), ""E-Swap"", IF(REGEXMATCH('UF Inner Comms'!W6, ""^(S)2?'?"&amp;" *,|, *(S)2?'?$""), ""S-Swap"", IF(REGEXMATCH('UF Inner Comms'!W6, ""^(F)2?'? *,|, *(F)2?'?$""), ""F-Swap"", IF(REGEXMATCH('UF Inner Comms'!W6, ""^U'? *(S)'? *U'? *,|, *U'? *(S)'? *U'?$""), ""S-Insert"", ""Unknown"")))))))))"),"4-Mover")</f>
        <v>4-Mover</v>
      </c>
    </row>
    <row r="7" spans="1:23">
      <c r="A7" s="24" t="str">
        <f>'UF Comms'!A7</f>
        <v>G (LD)</v>
      </c>
      <c r="B7" s="25" t="str">
        <f ca="1">IFERROR(__xludf.DUMMYFUNCTION("IF('UF Inner Comms'!B7 = """", """", IF('UF Inner Comms'!B7=""Alg"", ""Alg"" , IF(AND(REGEXMATCH('UF Inner Comms'!B7, ""^(E|S|M)'? *,|, *(E|S|M)'?$""), REGEXMATCH('UF Inner Comms'!B7, ""^(L|R|U)2'? *,|, *(L|R|U)2'?$"")), ""4-Mover"", IF(REGEXMATCH('UF Inn"&amp;"er Comms'!B7, ""^(U)2?'? *,|, *(U)2?'?$""), ""U-Swap"", IF(REGEXMATCH('UF Inner Comms'!B7, ""^(M)2?'? *,|, *(M)2?'?$""), ""M-Swap"", IF(REGEXMATCH('UF Inner Comms'!B7, ""^(E)2?'? *,|, *(E)2?'?$""), ""E-Swap"", IF(REGEXMATCH('UF Inner Comms'!B7, ""^(S)2?'?"&amp;" *,|, *(S)2?'?$""), ""S-Swap"", IF(REGEXMATCH('UF Inner Comms'!B7, ""^(F)2?'? *,|, *(F)2?'?$""), ""F-Swap"", IF(REGEXMATCH('UF Inner Comms'!B7, ""^U'? *(S)'? *U'? *,|, *U'? *(S)'? *U'?$""), ""S-Insert"", ""Unknown"")))))))))"),"U-Swap")</f>
        <v>U-Swap</v>
      </c>
      <c r="C7" s="25" t="str">
        <f ca="1">IFERROR(__xludf.DUMMYFUNCTION("IF('UF Inner Comms'!C7 = """", """", IF('UF Inner Comms'!C7=""Alg"", ""Alg"" , IF(AND(REGEXMATCH('UF Inner Comms'!C7, ""^(E|S|M)'? *,|, *(E|S|M)'?$""), REGEXMATCH('UF Inner Comms'!C7, ""^(L|R|U)2'? *,|, *(L|R|U)2'?$"")), ""4-Mover"", IF(REGEXMATCH('UF Inn"&amp;"er Comms'!C7, ""^(U)2?'? *,|, *(U)2?'?$""), ""U-Swap"", IF(REGEXMATCH('UF Inner Comms'!C7, ""^(M)2?'? *,|, *(M)2?'?$""), ""M-Swap"", IF(REGEXMATCH('UF Inner Comms'!C7, ""^(E)2?'? *,|, *(E)2?'?$""), ""E-Swap"", IF(REGEXMATCH('UF Inner Comms'!C7, ""^(S)2?'?"&amp;" *,|, *(S)2?'?$""), ""S-Swap"", IF(REGEXMATCH('UF Inner Comms'!C7, ""^(F)2?'? *,|, *(F)2?'?$""), ""F-Swap"", IF(REGEXMATCH('UF Inner Comms'!C7, ""^U'? *(S)'? *U'? *,|, *U'? *(S)'? *U'?$""), ""S-Insert"", ""Unknown"")))))))))"),"U-Swap")</f>
        <v>U-Swap</v>
      </c>
      <c r="D7" s="25" t="str">
        <f ca="1">IFERROR(__xludf.DUMMYFUNCTION("IF('UF Inner Comms'!D7 = """", """", IF('UF Inner Comms'!D7=""Alg"", ""Alg"" , IF(AND(REGEXMATCH('UF Inner Comms'!D7, ""^(E|S|M)'? *,|, *(E|S|M)'?$""), REGEXMATCH('UF Inner Comms'!D7, ""^(L|R|U)2'? *,|, *(L|R|U)2'?$"")), ""4-Mover"", IF(REGEXMATCH('UF Inn"&amp;"er Comms'!D7, ""^(U)2?'? *,|, *(U)2?'?$""), ""U-Swap"", IF(REGEXMATCH('UF Inner Comms'!D7, ""^(M)2?'? *,|, *(M)2?'?$""), ""M-Swap"", IF(REGEXMATCH('UF Inner Comms'!D7, ""^(E)2?'? *,|, *(E)2?'?$""), ""E-Swap"", IF(REGEXMATCH('UF Inner Comms'!D7, ""^(S)2?'?"&amp;" *,|, *(S)2?'?$""), ""S-Swap"", IF(REGEXMATCH('UF Inner Comms'!D7, ""^(F)2?'? *,|, *(F)2?'?$""), ""F-Swap"", IF(REGEXMATCH('UF Inner Comms'!D7, ""^U'? *(S)'? *U'? *,|, *U'? *(S)'? *U'?$""), ""S-Insert"", ""Unknown"")))))))))"),"U-Swap")</f>
        <v>U-Swap</v>
      </c>
      <c r="E7" s="25" t="str">
        <f ca="1">IFERROR(__xludf.DUMMYFUNCTION("IF('UF Inner Comms'!E7 = """", """", IF('UF Inner Comms'!E7=""Alg"", ""Alg"" , IF(AND(REGEXMATCH('UF Inner Comms'!E7, ""^(E|S|M)'? *,|, *(E|S|M)'?$""), REGEXMATCH('UF Inner Comms'!E7, ""^(L|R|U)2'? *,|, *(L|R|U)2'?$"")), ""4-Mover"", IF(REGEXMATCH('UF Inn"&amp;"er Comms'!E7, ""^(U)2?'? *,|, *(U)2?'?$""), ""U-Swap"", IF(REGEXMATCH('UF Inner Comms'!E7, ""^(M)2?'? *,|, *(M)2?'?$""), ""M-Swap"", IF(REGEXMATCH('UF Inner Comms'!E7, ""^(E)2?'? *,|, *(E)2?'?$""), ""E-Swap"", IF(REGEXMATCH('UF Inner Comms'!E7, ""^(S)2?'?"&amp;" *,|, *(S)2?'?$""), ""S-Swap"", IF(REGEXMATCH('UF Inner Comms'!E7, ""^(F)2?'? *,|, *(F)2?'?$""), ""F-Swap"", IF(REGEXMATCH('UF Inner Comms'!E7, ""^U'? *(S)'? *U'? *,|, *U'? *(S)'? *U'?$""), ""S-Insert"", ""Unknown"")))))))))"),"4-Mover")</f>
        <v>4-Mover</v>
      </c>
      <c r="F7" s="25" t="str">
        <f ca="1">IFERROR(__xludf.DUMMYFUNCTION("IF('UF Inner Comms'!F7 = """", """", IF('UF Inner Comms'!F7=""Alg"", ""Alg"" , IF(AND(REGEXMATCH('UF Inner Comms'!F7, ""^(E|S|M)'? *,|, *(E|S|M)'?$""), REGEXMATCH('UF Inner Comms'!F7, ""^(L|R|U)2'? *,|, *(L|R|U)2'?$"")), ""4-Mover"", IF(REGEXMATCH('UF Inn"&amp;"er Comms'!F7, ""^(U)2?'? *,|, *(U)2?'?$""), ""U-Swap"", IF(REGEXMATCH('UF Inner Comms'!F7, ""^(M)2?'? *,|, *(M)2?'?$""), ""M-Swap"", IF(REGEXMATCH('UF Inner Comms'!F7, ""^(E)2?'? *,|, *(E)2?'?$""), ""E-Swap"", IF(REGEXMATCH('UF Inner Comms'!F7, ""^(S)2?'?"&amp;" *,|, *(S)2?'?$""), ""S-Swap"", IF(REGEXMATCH('UF Inner Comms'!F7, ""^(F)2?'? *,|, *(F)2?'?$""), ""F-Swap"", IF(REGEXMATCH('UF Inner Comms'!F7, ""^U'? *(S)'? *U'? *,|, *U'? *(S)'? *U'?$""), ""S-Insert"", ""Unknown"")))))))))"),"S-Insert")</f>
        <v>S-Insert</v>
      </c>
      <c r="G7" s="25" t="str">
        <f ca="1">IFERROR(__xludf.DUMMYFUNCTION("IF('UF Inner Comms'!G7 = """", """", IF('UF Inner Comms'!G7=""Alg"", ""Alg"" , IF(AND(REGEXMATCH('UF Inner Comms'!G7, ""^(E|S|M)'? *,|, *(E|S|M)'?$""), REGEXMATCH('UF Inner Comms'!G7, ""^(L|R|U)2'? *,|, *(L|R|U)2'?$"")), ""4-Mover"", IF(REGEXMATCH('UF Inn"&amp;"er Comms'!G7, ""^(U)2?'? *,|, *(U)2?'?$""), ""U-Swap"", IF(REGEXMATCH('UF Inner Comms'!G7, ""^(M)2?'? *,|, *(M)2?'?$""), ""M-Swap"", IF(REGEXMATCH('UF Inner Comms'!G7, ""^(E)2?'? *,|, *(E)2?'?$""), ""E-Swap"", IF(REGEXMATCH('UF Inner Comms'!G7, ""^(S)2?'?"&amp;" *,|, *(S)2?'?$""), ""S-Swap"", IF(REGEXMATCH('UF Inner Comms'!G7, ""^(F)2?'? *,|, *(F)2?'?$""), ""F-Swap"", IF(REGEXMATCH('UF Inner Comms'!G7, ""^U'? *(S)'? *U'? *,|, *U'? *(S)'? *U'?$""), ""S-Insert"", ""Unknown"")))))))))"),"")</f>
        <v/>
      </c>
      <c r="H7" s="25" t="str">
        <f ca="1">IFERROR(__xludf.DUMMYFUNCTION("IF('UF Inner Comms'!H7 = """", """", IF('UF Inner Comms'!H7=""Alg"", ""Alg"" , IF(AND(REGEXMATCH('UF Inner Comms'!H7, ""^(E|S|M)'? *,|, *(E|S|M)'?$""), REGEXMATCH('UF Inner Comms'!H7, ""^(L|R|U)2'? *,|, *(L|R|U)2'?$"")), ""4-Mover"", IF(REGEXMATCH('UF Inn"&amp;"er Comms'!H7, ""^(U)2?'? *,|, *(U)2?'?$""), ""U-Swap"", IF(REGEXMATCH('UF Inner Comms'!H7, ""^(M)2?'? *,|, *(M)2?'?$""), ""M-Swap"", IF(REGEXMATCH('UF Inner Comms'!H7, ""^(E)2?'? *,|, *(E)2?'?$""), ""E-Swap"", IF(REGEXMATCH('UF Inner Comms'!H7, ""^(S)2?'?"&amp;" *,|, *(S)2?'?$""), ""S-Swap"", IF(REGEXMATCH('UF Inner Comms'!H7, ""^(F)2?'? *,|, *(F)2?'?$""), ""F-Swap"", IF(REGEXMATCH('UF Inner Comms'!H7, ""^U'? *(S)'? *U'? *,|, *U'? *(S)'? *U'?$""), ""S-Insert"", ""Unknown"")))))))))"),"S-Insert")</f>
        <v>S-Insert</v>
      </c>
      <c r="I7" s="25" t="str">
        <f ca="1">IFERROR(__xludf.DUMMYFUNCTION("IF('UF Inner Comms'!I7 = """", """", IF('UF Inner Comms'!I7=""Alg"", ""Alg"" , IF(AND(REGEXMATCH('UF Inner Comms'!I7, ""^(E|S|M)'? *,|, *(E|S|M)'?$""), REGEXMATCH('UF Inner Comms'!I7, ""^(L|R|U)2'? *,|, *(L|R|U)2'?$"")), ""4-Mover"", IF(REGEXMATCH('UF Inn"&amp;"er Comms'!I7, ""^(U)2?'? *,|, *(U)2?'?$""), ""U-Swap"", IF(REGEXMATCH('UF Inner Comms'!I7, ""^(M)2?'? *,|, *(M)2?'?$""), ""M-Swap"", IF(REGEXMATCH('UF Inner Comms'!I7, ""^(E)2?'? *,|, *(E)2?'?$""), ""E-Swap"", IF(REGEXMATCH('UF Inner Comms'!I7, ""^(S)2?'?"&amp;" *,|, *(S)2?'?$""), ""S-Swap"", IF(REGEXMATCH('UF Inner Comms'!I7, ""^(F)2?'? *,|, *(F)2?'?$""), ""F-Swap"", IF(REGEXMATCH('UF Inner Comms'!I7, ""^U'? *(S)'? *U'? *,|, *U'? *(S)'? *U'?$""), ""S-Insert"", ""Unknown"")))))))))"),"E-Swap")</f>
        <v>E-Swap</v>
      </c>
      <c r="J7" s="25" t="str">
        <f ca="1">IFERROR(__xludf.DUMMYFUNCTION("IF('UF Inner Comms'!J7 = """", """", IF('UF Inner Comms'!J7=""Alg"", ""Alg"" , IF(AND(REGEXMATCH('UF Inner Comms'!J7, ""^(E|S|M)'? *,|, *(E|S|M)'?$""), REGEXMATCH('UF Inner Comms'!J7, ""^(L|R|U)2'? *,|, *(L|R|U)2'?$"")), ""4-Mover"", IF(REGEXMATCH('UF Inn"&amp;"er Comms'!J7, ""^(U)2?'? *,|, *(U)2?'?$""), ""U-Swap"", IF(REGEXMATCH('UF Inner Comms'!J7, ""^(M)2?'? *,|, *(M)2?'?$""), ""M-Swap"", IF(REGEXMATCH('UF Inner Comms'!J7, ""^(E)2?'? *,|, *(E)2?'?$""), ""E-Swap"", IF(REGEXMATCH('UF Inner Comms'!J7, ""^(S)2?'?"&amp;" *,|, *(S)2?'?$""), ""S-Swap"", IF(REGEXMATCH('UF Inner Comms'!J7, ""^(F)2?'? *,|, *(F)2?'?$""), ""F-Swap"", IF(REGEXMATCH('UF Inner Comms'!J7, ""^U'? *(S)'? *U'? *,|, *U'? *(S)'? *U'?$""), ""S-Insert"", ""Unknown"")))))))))"),"S-Swap")</f>
        <v>S-Swap</v>
      </c>
      <c r="K7" s="25" t="str">
        <f ca="1">IFERROR(__xludf.DUMMYFUNCTION("IF('UF Inner Comms'!K7 = """", """", IF('UF Inner Comms'!K7=""Alg"", ""Alg"" , IF(AND(REGEXMATCH('UF Inner Comms'!K7, ""^(E|S|M)'? *,|, *(E|S|M)'?$""), REGEXMATCH('UF Inner Comms'!K7, ""^(L|R|U)2'? *,|, *(L|R|U)2'?$"")), ""4-Mover"", IF(REGEXMATCH('UF Inn"&amp;"er Comms'!K7, ""^(U)2?'? *,|, *(U)2?'?$""), ""U-Swap"", IF(REGEXMATCH('UF Inner Comms'!K7, ""^(M)2?'? *,|, *(M)2?'?$""), ""M-Swap"", IF(REGEXMATCH('UF Inner Comms'!K7, ""^(E)2?'? *,|, *(E)2?'?$""), ""E-Swap"", IF(REGEXMATCH('UF Inner Comms'!K7, ""^(S)2?'?"&amp;" *,|, *(S)2?'?$""), ""S-Swap"", IF(REGEXMATCH('UF Inner Comms'!K7, ""^(F)2?'? *,|, *(F)2?'?$""), ""F-Swap"", IF(REGEXMATCH('UF Inner Comms'!K7, ""^U'? *(S)'? *U'? *,|, *U'? *(S)'? *U'?$""), ""S-Insert"", ""Unknown"")))))))))"),"4-Mover")</f>
        <v>4-Mover</v>
      </c>
      <c r="L7" s="25" t="str">
        <f ca="1">IFERROR(__xludf.DUMMYFUNCTION("IF('UF Inner Comms'!L7 = """", """", IF('UF Inner Comms'!L7=""Alg"", ""Alg"" , IF(AND(REGEXMATCH('UF Inner Comms'!L7, ""^(E|S|M)'? *,|, *(E|S|M)'?$""), REGEXMATCH('UF Inner Comms'!L7, ""^(L|R|U)2'? *,|, *(L|R|U)2'?$"")), ""4-Mover"", IF(REGEXMATCH('UF Inn"&amp;"er Comms'!L7, ""^(U)2?'? *,|, *(U)2?'?$""), ""U-Swap"", IF(REGEXMATCH('UF Inner Comms'!L7, ""^(M)2?'? *,|, *(M)2?'?$""), ""M-Swap"", IF(REGEXMATCH('UF Inner Comms'!L7, ""^(E)2?'? *,|, *(E)2?'?$""), ""E-Swap"", IF(REGEXMATCH('UF Inner Comms'!L7, ""^(S)2?'?"&amp;" *,|, *(S)2?'?$""), ""S-Swap"", IF(REGEXMATCH('UF Inner Comms'!L7, ""^(F)2?'? *,|, *(F)2?'?$""), ""F-Swap"", IF(REGEXMATCH('UF Inner Comms'!L7, ""^U'? *(S)'? *U'? *,|, *U'? *(S)'? *U'?$""), ""S-Insert"", ""Unknown"")))))))))"),"4-Mover")</f>
        <v>4-Mover</v>
      </c>
      <c r="M7" s="25" t="str">
        <f ca="1">IFERROR(__xludf.DUMMYFUNCTION("IF('UF Inner Comms'!M7 = """", """", IF('UF Inner Comms'!M7=""Alg"", ""Alg"" , IF(AND(REGEXMATCH('UF Inner Comms'!M7, ""^(E|S|M)'? *,|, *(E|S|M)'?$""), REGEXMATCH('UF Inner Comms'!M7, ""^(L|R|U)2'? *,|, *(L|R|U)2'?$"")), ""4-Mover"", IF(REGEXMATCH('UF Inn"&amp;"er Comms'!M7, ""^(U)2?'? *,|, *(U)2?'?$""), ""U-Swap"", IF(REGEXMATCH('UF Inner Comms'!M7, ""^(M)2?'? *,|, *(M)2?'?$""), ""M-Swap"", IF(REGEXMATCH('UF Inner Comms'!M7, ""^(E)2?'? *,|, *(E)2?'?$""), ""E-Swap"", IF(REGEXMATCH('UF Inner Comms'!M7, ""^(S)2?'?"&amp;" *,|, *(S)2?'?$""), ""S-Swap"", IF(REGEXMATCH('UF Inner Comms'!M7, ""^(F)2?'? *,|, *(F)2?'?$""), ""F-Swap"", IF(REGEXMATCH('UF Inner Comms'!M7, ""^U'? *(S)'? *U'? *,|, *U'? *(S)'? *U'?$""), ""S-Insert"", ""Unknown"")))))))))"),"4-Mover")</f>
        <v>4-Mover</v>
      </c>
      <c r="N7" s="25" t="str">
        <f ca="1">IFERROR(__xludf.DUMMYFUNCTION("IF('UF Inner Comms'!N7 = """", """", IF('UF Inner Comms'!N7=""Alg"", ""Alg"" , IF(AND(REGEXMATCH('UF Inner Comms'!N7, ""^(E|S|M)'? *,|, *(E|S|M)'?$""), REGEXMATCH('UF Inner Comms'!N7, ""^(L|R|U)2'? *,|, *(L|R|U)2'?$"")), ""4-Mover"", IF(REGEXMATCH('UF Inn"&amp;"er Comms'!N7, ""^(U)2?'? *,|, *(U)2?'?$""), ""U-Swap"", IF(REGEXMATCH('UF Inner Comms'!N7, ""^(M)2?'? *,|, *(M)2?'?$""), ""M-Swap"", IF(REGEXMATCH('UF Inner Comms'!N7, ""^(E)2?'? *,|, *(E)2?'?$""), ""E-Swap"", IF(REGEXMATCH('UF Inner Comms'!N7, ""^(S)2?'?"&amp;" *,|, *(S)2?'?$""), ""S-Swap"", IF(REGEXMATCH('UF Inner Comms'!N7, ""^(F)2?'? *,|, *(F)2?'?$""), ""F-Swap"", IF(REGEXMATCH('UF Inner Comms'!N7, ""^U'? *(S)'? *U'? *,|, *U'? *(S)'? *U'?$""), ""S-Insert"", ""Unknown"")))))))))"),"4-Mover")</f>
        <v>4-Mover</v>
      </c>
      <c r="O7" s="25" t="str">
        <f ca="1">IFERROR(__xludf.DUMMYFUNCTION("IF('UF Inner Comms'!O7 = """", """", IF('UF Inner Comms'!O7=""Alg"", ""Alg"" , IF(AND(REGEXMATCH('UF Inner Comms'!O7, ""^(E|S|M)'? *,|, *(E|S|M)'?$""), REGEXMATCH('UF Inner Comms'!O7, ""^(L|R|U)2'? *,|, *(L|R|U)2'?$"")), ""4-Mover"", IF(REGEXMATCH('UF Inn"&amp;"er Comms'!O7, ""^(U)2?'? *,|, *(U)2?'?$""), ""U-Swap"", IF(REGEXMATCH('UF Inner Comms'!O7, ""^(M)2?'? *,|, *(M)2?'?$""), ""M-Swap"", IF(REGEXMATCH('UF Inner Comms'!O7, ""^(E)2?'? *,|, *(E)2?'?$""), ""E-Swap"", IF(REGEXMATCH('UF Inner Comms'!O7, ""^(S)2?'?"&amp;" *,|, *(S)2?'?$""), ""S-Swap"", IF(REGEXMATCH('UF Inner Comms'!O7, ""^(F)2?'? *,|, *(F)2?'?$""), ""F-Swap"", IF(REGEXMATCH('UF Inner Comms'!O7, ""^U'? *(S)'? *U'? *,|, *U'? *(S)'? *U'?$""), ""S-Insert"", ""Unknown"")))))))))"),"4-Mover")</f>
        <v>4-Mover</v>
      </c>
      <c r="P7" s="25" t="str">
        <f ca="1">IFERROR(__xludf.DUMMYFUNCTION("IF('UF Inner Comms'!P7 = """", """", IF('UF Inner Comms'!P7=""Alg"", ""Alg"" , IF(AND(REGEXMATCH('UF Inner Comms'!P7, ""^(E|S|M)'? *,|, *(E|S|M)'?$""), REGEXMATCH('UF Inner Comms'!P7, ""^(L|R|U)2'? *,|, *(L|R|U)2'?$"")), ""4-Mover"", IF(REGEXMATCH('UF Inn"&amp;"er Comms'!P7, ""^(U)2?'? *,|, *(U)2?'?$""), ""U-Swap"", IF(REGEXMATCH('UF Inner Comms'!P7, ""^(M)2?'? *,|, *(M)2?'?$""), ""M-Swap"", IF(REGEXMATCH('UF Inner Comms'!P7, ""^(E)2?'? *,|, *(E)2?'?$""), ""E-Swap"", IF(REGEXMATCH('UF Inner Comms'!P7, ""^(S)2?'?"&amp;" *,|, *(S)2?'?$""), ""S-Swap"", IF(REGEXMATCH('UF Inner Comms'!P7, ""^(F)2?'? *,|, *(F)2?'?$""), ""F-Swap"", IF(REGEXMATCH('UF Inner Comms'!P7, ""^U'? *(S)'? *U'? *,|, *U'? *(S)'? *U'?$""), ""S-Insert"", ""Unknown"")))))))))"),"M-Swap")</f>
        <v>M-Swap</v>
      </c>
      <c r="Q7" s="25" t="str">
        <f ca="1">IFERROR(__xludf.DUMMYFUNCTION("IF('UF Inner Comms'!Q7 = """", """", IF('UF Inner Comms'!Q7=""Alg"", ""Alg"" , IF(AND(REGEXMATCH('UF Inner Comms'!Q7, ""^(E|S|M)'? *,|, *(E|S|M)'?$""), REGEXMATCH('UF Inner Comms'!Q7, ""^(L|R|U)2'? *,|, *(L|R|U)2'?$"")), ""4-Mover"", IF(REGEXMATCH('UF Inn"&amp;"er Comms'!Q7, ""^(U)2?'? *,|, *(U)2?'?$""), ""U-Swap"", IF(REGEXMATCH('UF Inner Comms'!Q7, ""^(M)2?'? *,|, *(M)2?'?$""), ""M-Swap"", IF(REGEXMATCH('UF Inner Comms'!Q7, ""^(E)2?'? *,|, *(E)2?'?$""), ""E-Swap"", IF(REGEXMATCH('UF Inner Comms'!Q7, ""^(S)2?'?"&amp;" *,|, *(S)2?'?$""), ""S-Swap"", IF(REGEXMATCH('UF Inner Comms'!Q7, ""^(F)2?'? *,|, *(F)2?'?$""), ""F-Swap"", IF(REGEXMATCH('UF Inner Comms'!Q7, ""^U'? *(S)'? *U'? *,|, *U'? *(S)'? *U'?$""), ""S-Insert"", ""Unknown"")))))))))"),"4-Mover")</f>
        <v>4-Mover</v>
      </c>
      <c r="R7" s="25" t="str">
        <f ca="1">IFERROR(__xludf.DUMMYFUNCTION("IF('UF Inner Comms'!R7 = """", """", IF('UF Inner Comms'!R7=""Alg"", ""Alg"" , IF(AND(REGEXMATCH('UF Inner Comms'!R7, ""^(E|S|M)'? *,|, *(E|S|M)'?$""), REGEXMATCH('UF Inner Comms'!R7, ""^(L|R|U)2'? *,|, *(L|R|U)2'?$"")), ""4-Mover"", IF(REGEXMATCH('UF Inn"&amp;"er Comms'!R7, ""^(U)2?'? *,|, *(U)2?'?$""), ""U-Swap"", IF(REGEXMATCH('UF Inner Comms'!R7, ""^(M)2?'? *,|, *(M)2?'?$""), ""M-Swap"", IF(REGEXMATCH('UF Inner Comms'!R7, ""^(E)2?'? *,|, *(E)2?'?$""), ""E-Swap"", IF(REGEXMATCH('UF Inner Comms'!R7, ""^(S)2?'?"&amp;" *,|, *(S)2?'?$""), ""S-Swap"", IF(REGEXMATCH('UF Inner Comms'!R7, ""^(F)2?'? *,|, *(F)2?'?$""), ""F-Swap"", IF(REGEXMATCH('UF Inner Comms'!R7, ""^U'? *(S)'? *U'? *,|, *U'? *(S)'? *U'?$""), ""S-Insert"", ""Unknown"")))))))))"),"E-Swap")</f>
        <v>E-Swap</v>
      </c>
      <c r="S7" s="25" t="str">
        <f ca="1">IFERROR(__xludf.DUMMYFUNCTION("IF('UF Inner Comms'!S7 = """", """", IF('UF Inner Comms'!S7=""Alg"", ""Alg"" , IF(AND(REGEXMATCH('UF Inner Comms'!S7, ""^(E|S|M)'? *,|, *(E|S|M)'?$""), REGEXMATCH('UF Inner Comms'!S7, ""^(L|R|U)2'? *,|, *(L|R|U)2'?$"")), ""4-Mover"", IF(REGEXMATCH('UF Inn"&amp;"er Comms'!S7, ""^(U)2?'? *,|, *(U)2?'?$""), ""U-Swap"", IF(REGEXMATCH('UF Inner Comms'!S7, ""^(M)2?'? *,|, *(M)2?'?$""), ""M-Swap"", IF(REGEXMATCH('UF Inner Comms'!S7, ""^(E)2?'? *,|, *(E)2?'?$""), ""E-Swap"", IF(REGEXMATCH('UF Inner Comms'!S7, ""^(S)2?'?"&amp;" *,|, *(S)2?'?$""), ""S-Swap"", IF(REGEXMATCH('UF Inner Comms'!S7, ""^(F)2?'? *,|, *(F)2?'?$""), ""F-Swap"", IF(REGEXMATCH('UF Inner Comms'!S7, ""^U'? *(S)'? *U'? *,|, *U'? *(S)'? *U'?$""), ""S-Insert"", ""Unknown"")))))))))"),"E-Swap")</f>
        <v>E-Swap</v>
      </c>
      <c r="T7" s="25" t="str">
        <f ca="1">IFERROR(__xludf.DUMMYFUNCTION("IF('UF Inner Comms'!T7 = """", """", IF('UF Inner Comms'!T7=""Alg"", ""Alg"" , IF(AND(REGEXMATCH('UF Inner Comms'!T7, ""^(E|S|M)'? *,|, *(E|S|M)'?$""), REGEXMATCH('UF Inner Comms'!T7, ""^(L|R|U)2'? *,|, *(L|R|U)2'?$"")), ""4-Mover"", IF(REGEXMATCH('UF Inn"&amp;"er Comms'!T7, ""^(U)2?'? *,|, *(U)2?'?$""), ""U-Swap"", IF(REGEXMATCH('UF Inner Comms'!T7, ""^(M)2?'? *,|, *(M)2?'?$""), ""M-Swap"", IF(REGEXMATCH('UF Inner Comms'!T7, ""^(E)2?'? *,|, *(E)2?'?$""), ""E-Swap"", IF(REGEXMATCH('UF Inner Comms'!T7, ""^(S)2?'?"&amp;" *,|, *(S)2?'?$""), ""S-Swap"", IF(REGEXMATCH('UF Inner Comms'!T7, ""^(F)2?'? *,|, *(F)2?'?$""), ""F-Swap"", IF(REGEXMATCH('UF Inner Comms'!T7, ""^U'? *(S)'? *U'? *,|, *U'? *(S)'? *U'?$""), ""S-Insert"", ""Unknown"")))))))))"),"4-Mover")</f>
        <v>4-Mover</v>
      </c>
      <c r="U7" s="25" t="str">
        <f ca="1">IFERROR(__xludf.DUMMYFUNCTION("IF('UF Inner Comms'!U7 = """", """", IF('UF Inner Comms'!U7=""Alg"", ""Alg"" , IF(AND(REGEXMATCH('UF Inner Comms'!U7, ""^(E|S|M)'? *,|, *(E|S|M)'?$""), REGEXMATCH('UF Inner Comms'!U7, ""^(L|R|U)2'? *,|, *(L|R|U)2'?$"")), ""4-Mover"", IF(REGEXMATCH('UF Inn"&amp;"er Comms'!U7, ""^(U)2?'? *,|, *(U)2?'?$""), ""U-Swap"", IF(REGEXMATCH('UF Inner Comms'!U7, ""^(M)2?'? *,|, *(M)2?'?$""), ""M-Swap"", IF(REGEXMATCH('UF Inner Comms'!U7, ""^(E)2?'? *,|, *(E)2?'?$""), ""E-Swap"", IF(REGEXMATCH('UF Inner Comms'!U7, ""^(S)2?'?"&amp;" *,|, *(S)2?'?$""), ""S-Swap"", IF(REGEXMATCH('UF Inner Comms'!U7, ""^(F)2?'? *,|, *(F)2?'?$""), ""F-Swap"", IF(REGEXMATCH('UF Inner Comms'!U7, ""^U'? *(S)'? *U'? *,|, *U'? *(S)'? *U'?$""), ""S-Insert"", ""Unknown"")))))))))"),"S-Swap")</f>
        <v>S-Swap</v>
      </c>
      <c r="V7" s="25" t="str">
        <f ca="1">IFERROR(__xludf.DUMMYFUNCTION("IF('UF Inner Comms'!V7 = """", """", IF('UF Inner Comms'!V7=""Alg"", ""Alg"" , IF(AND(REGEXMATCH('UF Inner Comms'!V7, ""^(E|S|M)'? *,|, *(E|S|M)'?$""), REGEXMATCH('UF Inner Comms'!V7, ""^(L|R|U)2'? *,|, *(L|R|U)2'?$"")), ""4-Mover"", IF(REGEXMATCH('UF Inn"&amp;"er Comms'!V7, ""^(U)2?'? *,|, *(U)2?'?$""), ""U-Swap"", IF(REGEXMATCH('UF Inner Comms'!V7, ""^(M)2?'? *,|, *(M)2?'?$""), ""M-Swap"", IF(REGEXMATCH('UF Inner Comms'!V7, ""^(E)2?'? *,|, *(E)2?'?$""), ""E-Swap"", IF(REGEXMATCH('UF Inner Comms'!V7, ""^(S)2?'?"&amp;" *,|, *(S)2?'?$""), ""S-Swap"", IF(REGEXMATCH('UF Inner Comms'!V7, ""^(F)2?'? *,|, *(F)2?'?$""), ""F-Swap"", IF(REGEXMATCH('UF Inner Comms'!V7, ""^U'? *(S)'? *U'? *,|, *U'? *(S)'? *U'?$""), ""S-Insert"", ""Unknown"")))))))))"),"S-Swap")</f>
        <v>S-Swap</v>
      </c>
      <c r="W7" s="25" t="str">
        <f ca="1">IFERROR(__xludf.DUMMYFUNCTION("IF('UF Inner Comms'!W7 = """", """", IF('UF Inner Comms'!W7=""Alg"", ""Alg"" , IF(AND(REGEXMATCH('UF Inner Comms'!W7, ""^(E|S|M)'? *,|, *(E|S|M)'?$""), REGEXMATCH('UF Inner Comms'!W7, ""^(L|R|U)2'? *,|, *(L|R|U)2'?$"")), ""4-Mover"", IF(REGEXMATCH('UF Inn"&amp;"er Comms'!W7, ""^(U)2?'? *,|, *(U)2?'?$""), ""U-Swap"", IF(REGEXMATCH('UF Inner Comms'!W7, ""^(M)2?'? *,|, *(M)2?'?$""), ""M-Swap"", IF(REGEXMATCH('UF Inner Comms'!W7, ""^(E)2?'? *,|, *(E)2?'?$""), ""E-Swap"", IF(REGEXMATCH('UF Inner Comms'!W7, ""^(S)2?'?"&amp;" *,|, *(S)2?'?$""), ""S-Swap"", IF(REGEXMATCH('UF Inner Comms'!W7, ""^(F)2?'? *,|, *(F)2?'?$""), ""F-Swap"", IF(REGEXMATCH('UF Inner Comms'!W7, ""^U'? *(S)'? *U'? *,|, *U'? *(S)'? *U'?$""), ""S-Insert"", ""Unknown"")))))))))"),"")</f>
        <v/>
      </c>
    </row>
    <row r="8" spans="1:23">
      <c r="A8" s="24" t="str">
        <f>'UF Comms'!A8</f>
        <v>H (LB)</v>
      </c>
      <c r="B8" s="25" t="str">
        <f ca="1">IFERROR(__xludf.DUMMYFUNCTION("IF('UF Inner Comms'!B8 = """", """", IF('UF Inner Comms'!B8=""Alg"", ""Alg"" , IF(AND(REGEXMATCH('UF Inner Comms'!B8, ""^(E|S|M)'? *,|, *(E|S|M)'?$""), REGEXMATCH('UF Inner Comms'!B8, ""^(L|R|U)2'? *,|, *(L|R|U)2'?$"")), ""4-Mover"", IF(REGEXMATCH('UF Inn"&amp;"er Comms'!B8, ""^(U)2?'? *,|, *(U)2?'?$""), ""U-Swap"", IF(REGEXMATCH('UF Inner Comms'!B8, ""^(M)2?'? *,|, *(M)2?'?$""), ""M-Swap"", IF(REGEXMATCH('UF Inner Comms'!B8, ""^(E)2?'? *,|, *(E)2?'?$""), ""E-Swap"", IF(REGEXMATCH('UF Inner Comms'!B8, ""^(S)2?'?"&amp;" *,|, *(S)2?'?$""), ""S-Swap"", IF(REGEXMATCH('UF Inner Comms'!B8, ""^(F)2?'? *,|, *(F)2?'?$""), ""F-Swap"", IF(REGEXMATCH('UF Inner Comms'!B8, ""^U'? *(S)'? *U'? *,|, *U'? *(S)'? *U'?$""), ""S-Insert"", ""Unknown"")))))))))"),"U-Swap")</f>
        <v>U-Swap</v>
      </c>
      <c r="C8" s="25" t="str">
        <f ca="1">IFERROR(__xludf.DUMMYFUNCTION("IF('UF Inner Comms'!C8 = """", """", IF('UF Inner Comms'!C8=""Alg"", ""Alg"" , IF(AND(REGEXMATCH('UF Inner Comms'!C8, ""^(E|S|M)'? *,|, *(E|S|M)'?$""), REGEXMATCH('UF Inner Comms'!C8, ""^(L|R|U)2'? *,|, *(L|R|U)2'?$"")), ""4-Mover"", IF(REGEXMATCH('UF Inn"&amp;"er Comms'!C8, ""^(U)2?'? *,|, *(U)2?'?$""), ""U-Swap"", IF(REGEXMATCH('UF Inner Comms'!C8, ""^(M)2?'? *,|, *(M)2?'?$""), ""M-Swap"", IF(REGEXMATCH('UF Inner Comms'!C8, ""^(E)2?'? *,|, *(E)2?'?$""), ""E-Swap"", IF(REGEXMATCH('UF Inner Comms'!C8, ""^(S)2?'?"&amp;" *,|, *(S)2?'?$""), ""S-Swap"", IF(REGEXMATCH('UF Inner Comms'!C8, ""^(F)2?'? *,|, *(F)2?'?$""), ""F-Swap"", IF(REGEXMATCH('UF Inner Comms'!C8, ""^U'? *(S)'? *U'? *,|, *U'? *(S)'? *U'?$""), ""S-Insert"", ""Unknown"")))))))))"),"U-Swap")</f>
        <v>U-Swap</v>
      </c>
      <c r="D8" s="25" t="str">
        <f ca="1">IFERROR(__xludf.DUMMYFUNCTION("IF('UF Inner Comms'!D8 = """", """", IF('UF Inner Comms'!D8=""Alg"", ""Alg"" , IF(AND(REGEXMATCH('UF Inner Comms'!D8, ""^(E|S|M)'? *,|, *(E|S|M)'?$""), REGEXMATCH('UF Inner Comms'!D8, ""^(L|R|U)2'? *,|, *(L|R|U)2'?$"")), ""4-Mover"", IF(REGEXMATCH('UF Inn"&amp;"er Comms'!D8, ""^(U)2?'? *,|, *(U)2?'?$""), ""U-Swap"", IF(REGEXMATCH('UF Inner Comms'!D8, ""^(M)2?'? *,|, *(M)2?'?$""), ""M-Swap"", IF(REGEXMATCH('UF Inner Comms'!D8, ""^(E)2?'? *,|, *(E)2?'?$""), ""E-Swap"", IF(REGEXMATCH('UF Inner Comms'!D8, ""^(S)2?'?"&amp;" *,|, *(S)2?'?$""), ""S-Swap"", IF(REGEXMATCH('UF Inner Comms'!D8, ""^(F)2?'? *,|, *(F)2?'?$""), ""F-Swap"", IF(REGEXMATCH('UF Inner Comms'!D8, ""^U'? *(S)'? *U'? *,|, *U'? *(S)'? *U'?$""), ""S-Insert"", ""Unknown"")))))))))"),"U-Swap")</f>
        <v>U-Swap</v>
      </c>
      <c r="E8" s="25" t="str">
        <f ca="1">IFERROR(__xludf.DUMMYFUNCTION("IF('UF Inner Comms'!E8 = """", """", IF('UF Inner Comms'!E8=""Alg"", ""Alg"" , IF(AND(REGEXMATCH('UF Inner Comms'!E8, ""^(E|S|M)'? *,|, *(E|S|M)'?$""), REGEXMATCH('UF Inner Comms'!E8, ""^(L|R|U)2'? *,|, *(L|R|U)2'?$"")), ""4-Mover"", IF(REGEXMATCH('UF Inn"&amp;"er Comms'!E8, ""^(U)2?'? *,|, *(U)2?'?$""), ""U-Swap"", IF(REGEXMATCH('UF Inner Comms'!E8, ""^(M)2?'? *,|, *(M)2?'?$""), ""M-Swap"", IF(REGEXMATCH('UF Inner Comms'!E8, ""^(E)2?'? *,|, *(E)2?'?$""), ""E-Swap"", IF(REGEXMATCH('UF Inner Comms'!E8, ""^(S)2?'?"&amp;" *,|, *(S)2?'?$""), ""S-Swap"", IF(REGEXMATCH('UF Inner Comms'!E8, ""^(F)2?'? *,|, *(F)2?'?$""), ""F-Swap"", IF(REGEXMATCH('UF Inner Comms'!E8, ""^U'? *(S)'? *U'? *,|, *U'? *(S)'? *U'?$""), ""S-Insert"", ""Unknown"")))))))))"),"U-Swap")</f>
        <v>U-Swap</v>
      </c>
      <c r="F8" s="25" t="str">
        <f ca="1">IFERROR(__xludf.DUMMYFUNCTION("IF('UF Inner Comms'!F8 = """", """", IF('UF Inner Comms'!F8=""Alg"", ""Alg"" , IF(AND(REGEXMATCH('UF Inner Comms'!F8, ""^(E|S|M)'? *,|, *(E|S|M)'?$""), REGEXMATCH('UF Inner Comms'!F8, ""^(L|R|U)2'? *,|, *(L|R|U)2'?$"")), ""4-Mover"", IF(REGEXMATCH('UF Inn"&amp;"er Comms'!F8, ""^(U)2?'? *,|, *(U)2?'?$""), ""U-Swap"", IF(REGEXMATCH('UF Inner Comms'!F8, ""^(M)2?'? *,|, *(M)2?'?$""), ""M-Swap"", IF(REGEXMATCH('UF Inner Comms'!F8, ""^(E)2?'? *,|, *(E)2?'?$""), ""E-Swap"", IF(REGEXMATCH('UF Inner Comms'!F8, ""^(S)2?'?"&amp;" *,|, *(S)2?'?$""), ""S-Swap"", IF(REGEXMATCH('UF Inner Comms'!F8, ""^(F)2?'? *,|, *(F)2?'?$""), ""F-Swap"", IF(REGEXMATCH('UF Inner Comms'!F8, ""^U'? *(S)'? *U'? *,|, *U'? *(S)'? *U'?$""), ""S-Insert"", ""Unknown"")))))))))"),"4-Mover")</f>
        <v>4-Mover</v>
      </c>
      <c r="G8" s="25" t="str">
        <f ca="1">IFERROR(__xludf.DUMMYFUNCTION("IF('UF Inner Comms'!G8 = """", """", IF('UF Inner Comms'!G8=""Alg"", ""Alg"" , IF(AND(REGEXMATCH('UF Inner Comms'!G8, ""^(E|S|M)'? *,|, *(E|S|M)'?$""), REGEXMATCH('UF Inner Comms'!G8, ""^(L|R|U)2'? *,|, *(L|R|U)2'?$"")), ""4-Mover"", IF(REGEXMATCH('UF Inn"&amp;"er Comms'!G8, ""^(U)2?'? *,|, *(U)2?'?$""), ""U-Swap"", IF(REGEXMATCH('UF Inner Comms'!G8, ""^(M)2?'? *,|, *(M)2?'?$""), ""M-Swap"", IF(REGEXMATCH('UF Inner Comms'!G8, ""^(E)2?'? *,|, *(E)2?'?$""), ""E-Swap"", IF(REGEXMATCH('UF Inner Comms'!G8, ""^(S)2?'?"&amp;" *,|, *(S)2?'?$""), ""S-Swap"", IF(REGEXMATCH('UF Inner Comms'!G8, ""^(F)2?'? *,|, *(F)2?'?$""), ""F-Swap"", IF(REGEXMATCH('UF Inner Comms'!G8, ""^U'? *(S)'? *U'? *,|, *U'? *(S)'? *U'?$""), ""S-Insert"", ""Unknown"")))))))))"),"S-Insert")</f>
        <v>S-Insert</v>
      </c>
      <c r="H8" s="25" t="str">
        <f ca="1">IFERROR(__xludf.DUMMYFUNCTION("IF('UF Inner Comms'!H8 = """", """", IF('UF Inner Comms'!H8=""Alg"", ""Alg"" , IF(AND(REGEXMATCH('UF Inner Comms'!H8, ""^(E|S|M)'? *,|, *(E|S|M)'?$""), REGEXMATCH('UF Inner Comms'!H8, ""^(L|R|U)2'? *,|, *(L|R|U)2'?$"")), ""4-Mover"", IF(REGEXMATCH('UF Inn"&amp;"er Comms'!H8, ""^(U)2?'? *,|, *(U)2?'?$""), ""U-Swap"", IF(REGEXMATCH('UF Inner Comms'!H8, ""^(M)2?'? *,|, *(M)2?'?$""), ""M-Swap"", IF(REGEXMATCH('UF Inner Comms'!H8, ""^(E)2?'? *,|, *(E)2?'?$""), ""E-Swap"", IF(REGEXMATCH('UF Inner Comms'!H8, ""^(S)2?'?"&amp;" *,|, *(S)2?'?$""), ""S-Swap"", IF(REGEXMATCH('UF Inner Comms'!H8, ""^(F)2?'? *,|, *(F)2?'?$""), ""F-Swap"", IF(REGEXMATCH('UF Inner Comms'!H8, ""^U'? *(S)'? *U'? *,|, *U'? *(S)'? *U'?$""), ""S-Insert"", ""Unknown"")))))))))"),"")</f>
        <v/>
      </c>
      <c r="I8" s="25" t="str">
        <f ca="1">IFERROR(__xludf.DUMMYFUNCTION("IF('UF Inner Comms'!I8 = """", """", IF('UF Inner Comms'!I8=""Alg"", ""Alg"" , IF(AND(REGEXMATCH('UF Inner Comms'!I8, ""^(E|S|M)'? *,|, *(E|S|M)'?$""), REGEXMATCH('UF Inner Comms'!I8, ""^(L|R|U)2'? *,|, *(L|R|U)2'?$"")), ""4-Mover"", IF(REGEXMATCH('UF Inn"&amp;"er Comms'!I8, ""^(U)2?'? *,|, *(U)2?'?$""), ""U-Swap"", IF(REGEXMATCH('UF Inner Comms'!I8, ""^(M)2?'? *,|, *(M)2?'?$""), ""M-Swap"", IF(REGEXMATCH('UF Inner Comms'!I8, ""^(E)2?'? *,|, *(E)2?'?$""), ""E-Swap"", IF(REGEXMATCH('UF Inner Comms'!I8, ""^(S)2?'?"&amp;" *,|, *(S)2?'?$""), ""S-Swap"", IF(REGEXMATCH('UF Inner Comms'!I8, ""^(F)2?'? *,|, *(F)2?'?$""), ""F-Swap"", IF(REGEXMATCH('UF Inner Comms'!I8, ""^U'? *(S)'? *U'? *,|, *U'? *(S)'? *U'?$""), ""S-Insert"", ""Unknown"")))))))))"),"E-Swap")</f>
        <v>E-Swap</v>
      </c>
      <c r="J8" s="25" t="str">
        <f ca="1">IFERROR(__xludf.DUMMYFUNCTION("IF('UF Inner Comms'!J8 = """", """", IF('UF Inner Comms'!J8=""Alg"", ""Alg"" , IF(AND(REGEXMATCH('UF Inner Comms'!J8, ""^(E|S|M)'? *,|, *(E|S|M)'?$""), REGEXMATCH('UF Inner Comms'!J8, ""^(L|R|U)2'? *,|, *(L|R|U)2'?$"")), ""4-Mover"", IF(REGEXMATCH('UF Inn"&amp;"er Comms'!J8, ""^(U)2?'? *,|, *(U)2?'?$""), ""U-Swap"", IF(REGEXMATCH('UF Inner Comms'!J8, ""^(M)2?'? *,|, *(M)2?'?$""), ""M-Swap"", IF(REGEXMATCH('UF Inner Comms'!J8, ""^(E)2?'? *,|, *(E)2?'?$""), ""E-Swap"", IF(REGEXMATCH('UF Inner Comms'!J8, ""^(S)2?'?"&amp;" *,|, *(S)2?'?$""), ""S-Swap"", IF(REGEXMATCH('UF Inner Comms'!J8, ""^(F)2?'? *,|, *(F)2?'?$""), ""F-Swap"", IF(REGEXMATCH('UF Inner Comms'!J8, ""^U'? *(S)'? *U'? *,|, *U'? *(S)'? *U'?$""), ""S-Insert"", ""Unknown"")))))))))"),"M-Swap")</f>
        <v>M-Swap</v>
      </c>
      <c r="K8" s="25" t="str">
        <f ca="1">IFERROR(__xludf.DUMMYFUNCTION("IF('UF Inner Comms'!K8 = """", """", IF('UF Inner Comms'!K8=""Alg"", ""Alg"" , IF(AND(REGEXMATCH('UF Inner Comms'!K8, ""^(E|S|M)'? *,|, *(E|S|M)'?$""), REGEXMATCH('UF Inner Comms'!K8, ""^(L|R|U)2'? *,|, *(L|R|U)2'?$"")), ""4-Mover"", IF(REGEXMATCH('UF Inn"&amp;"er Comms'!K8, ""^(U)2?'? *,|, *(U)2?'?$""), ""U-Swap"", IF(REGEXMATCH('UF Inner Comms'!K8, ""^(M)2?'? *,|, *(M)2?'?$""), ""M-Swap"", IF(REGEXMATCH('UF Inner Comms'!K8, ""^(E)2?'? *,|, *(E)2?'?$""), ""E-Swap"", IF(REGEXMATCH('UF Inner Comms'!K8, ""^(S)2?'?"&amp;" *,|, *(S)2?'?$""), ""S-Swap"", IF(REGEXMATCH('UF Inner Comms'!K8, ""^(F)2?'? *,|, *(F)2?'?$""), ""F-Swap"", IF(REGEXMATCH('UF Inner Comms'!K8, ""^U'? *(S)'? *U'? *,|, *U'? *(S)'? *U'?$""), ""S-Insert"", ""Unknown"")))))))))"),"E-Swap")</f>
        <v>E-Swap</v>
      </c>
      <c r="L8" s="25" t="str">
        <f ca="1">IFERROR(__xludf.DUMMYFUNCTION("IF('UF Inner Comms'!L8 = """", """", IF('UF Inner Comms'!L8=""Alg"", ""Alg"" , IF(AND(REGEXMATCH('UF Inner Comms'!L8, ""^(E|S|M)'? *,|, *(E|S|M)'?$""), REGEXMATCH('UF Inner Comms'!L8, ""^(L|R|U)2'? *,|, *(L|R|U)2'?$"")), ""4-Mover"", IF(REGEXMATCH('UF Inn"&amp;"er Comms'!L8, ""^(U)2?'? *,|, *(U)2?'?$""), ""U-Swap"", IF(REGEXMATCH('UF Inner Comms'!L8, ""^(M)2?'? *,|, *(M)2?'?$""), ""M-Swap"", IF(REGEXMATCH('UF Inner Comms'!L8, ""^(E)2?'? *,|, *(E)2?'?$""), ""E-Swap"", IF(REGEXMATCH('UF Inner Comms'!L8, ""^(S)2?'?"&amp;" *,|, *(S)2?'?$""), ""S-Swap"", IF(REGEXMATCH('UF Inner Comms'!L8, ""^(F)2?'? *,|, *(F)2?'?$""), ""F-Swap"", IF(REGEXMATCH('UF Inner Comms'!L8, ""^U'? *(S)'? *U'? *,|, *U'? *(S)'? *U'?$""), ""S-Insert"", ""Unknown"")))))))))"),"4-Mover")</f>
        <v>4-Mover</v>
      </c>
      <c r="M8" s="25" t="str">
        <f ca="1">IFERROR(__xludf.DUMMYFUNCTION("IF('UF Inner Comms'!M8 = """", """", IF('UF Inner Comms'!M8=""Alg"", ""Alg"" , IF(AND(REGEXMATCH('UF Inner Comms'!M8, ""^(E|S|M)'? *,|, *(E|S|M)'?$""), REGEXMATCH('UF Inner Comms'!M8, ""^(L|R|U)2'? *,|, *(L|R|U)2'?$"")), ""4-Mover"", IF(REGEXMATCH('UF Inn"&amp;"er Comms'!M8, ""^(U)2?'? *,|, *(U)2?'?$""), ""U-Swap"", IF(REGEXMATCH('UF Inner Comms'!M8, ""^(M)2?'? *,|, *(M)2?'?$""), ""M-Swap"", IF(REGEXMATCH('UF Inner Comms'!M8, ""^(E)2?'? *,|, *(E)2?'?$""), ""E-Swap"", IF(REGEXMATCH('UF Inner Comms'!M8, ""^(S)2?'?"&amp;" *,|, *(S)2?'?$""), ""S-Swap"", IF(REGEXMATCH('UF Inner Comms'!M8, ""^(F)2?'? *,|, *(F)2?'?$""), ""F-Swap"", IF(REGEXMATCH('UF Inner Comms'!M8, ""^U'? *(S)'? *U'? *,|, *U'? *(S)'? *U'?$""), ""S-Insert"", ""Unknown"")))))))))"),"4-Mover")</f>
        <v>4-Mover</v>
      </c>
      <c r="N8" s="25" t="str">
        <f ca="1">IFERROR(__xludf.DUMMYFUNCTION("IF('UF Inner Comms'!N8 = """", """", IF('UF Inner Comms'!N8=""Alg"", ""Alg"" , IF(AND(REGEXMATCH('UF Inner Comms'!N8, ""^(E|S|M)'? *,|, *(E|S|M)'?$""), REGEXMATCH('UF Inner Comms'!N8, ""^(L|R|U)2'? *,|, *(L|R|U)2'?$"")), ""4-Mover"", IF(REGEXMATCH('UF Inn"&amp;"er Comms'!N8, ""^(U)2?'? *,|, *(U)2?'?$""), ""U-Swap"", IF(REGEXMATCH('UF Inner Comms'!N8, ""^(M)2?'? *,|, *(M)2?'?$""), ""M-Swap"", IF(REGEXMATCH('UF Inner Comms'!N8, ""^(E)2?'? *,|, *(E)2?'?$""), ""E-Swap"", IF(REGEXMATCH('UF Inner Comms'!N8, ""^(S)2?'?"&amp;" *,|, *(S)2?'?$""), ""S-Swap"", IF(REGEXMATCH('UF Inner Comms'!N8, ""^(F)2?'? *,|, *(F)2?'?$""), ""F-Swap"", IF(REGEXMATCH('UF Inner Comms'!N8, ""^U'? *(S)'? *U'? *,|, *U'? *(S)'? *U'?$""), ""S-Insert"", ""Unknown"")))))))))"),"4-Mover")</f>
        <v>4-Mover</v>
      </c>
      <c r="O8" s="25" t="str">
        <f ca="1">IFERROR(__xludf.DUMMYFUNCTION("IF('UF Inner Comms'!O8 = """", """", IF('UF Inner Comms'!O8=""Alg"", ""Alg"" , IF(AND(REGEXMATCH('UF Inner Comms'!O8, ""^(E|S|M)'? *,|, *(E|S|M)'?$""), REGEXMATCH('UF Inner Comms'!O8, ""^(L|R|U)2'? *,|, *(L|R|U)2'?$"")), ""4-Mover"", IF(REGEXMATCH('UF Inn"&amp;"er Comms'!O8, ""^(U)2?'? *,|, *(U)2?'?$""), ""U-Swap"", IF(REGEXMATCH('UF Inner Comms'!O8, ""^(M)2?'? *,|, *(M)2?'?$""), ""M-Swap"", IF(REGEXMATCH('UF Inner Comms'!O8, ""^(E)2?'? *,|, *(E)2?'?$""), ""E-Swap"", IF(REGEXMATCH('UF Inner Comms'!O8, ""^(S)2?'?"&amp;" *,|, *(S)2?'?$""), ""S-Swap"", IF(REGEXMATCH('UF Inner Comms'!O8, ""^(F)2?'? *,|, *(F)2?'?$""), ""F-Swap"", IF(REGEXMATCH('UF Inner Comms'!O8, ""^U'? *(S)'? *U'? *,|, *U'? *(S)'? *U'?$""), ""S-Insert"", ""Unknown"")))))))))"),"4-Mover")</f>
        <v>4-Mover</v>
      </c>
      <c r="P8" s="25" t="str">
        <f ca="1">IFERROR(__xludf.DUMMYFUNCTION("IF('UF Inner Comms'!P8 = """", """", IF('UF Inner Comms'!P8=""Alg"", ""Alg"" , IF(AND(REGEXMATCH('UF Inner Comms'!P8, ""^(E|S|M)'? *,|, *(E|S|M)'?$""), REGEXMATCH('UF Inner Comms'!P8, ""^(L|R|U)2'? *,|, *(L|R|U)2'?$"")), ""4-Mover"", IF(REGEXMATCH('UF Inn"&amp;"er Comms'!P8, ""^(U)2?'? *,|, *(U)2?'?$""), ""U-Swap"", IF(REGEXMATCH('UF Inner Comms'!P8, ""^(M)2?'? *,|, *(M)2?'?$""), ""M-Swap"", IF(REGEXMATCH('UF Inner Comms'!P8, ""^(E)2?'? *,|, *(E)2?'?$""), ""E-Swap"", IF(REGEXMATCH('UF Inner Comms'!P8, ""^(S)2?'?"&amp;" *,|, *(S)2?'?$""), ""S-Swap"", IF(REGEXMATCH('UF Inner Comms'!P8, ""^(F)2?'? *,|, *(F)2?'?$""), ""F-Swap"", IF(REGEXMATCH('UF Inner Comms'!P8, ""^U'? *(S)'? *U'? *,|, *U'? *(S)'? *U'?$""), ""S-Insert"", ""Unknown"")))))))))"),"M-Swap")</f>
        <v>M-Swap</v>
      </c>
      <c r="Q8" s="25" t="str">
        <f ca="1">IFERROR(__xludf.DUMMYFUNCTION("IF('UF Inner Comms'!Q8 = """", """", IF('UF Inner Comms'!Q8=""Alg"", ""Alg"" , IF(AND(REGEXMATCH('UF Inner Comms'!Q8, ""^(E|S|M)'? *,|, *(E|S|M)'?$""), REGEXMATCH('UF Inner Comms'!Q8, ""^(L|R|U)2'? *,|, *(L|R|U)2'?$"")), ""4-Mover"", IF(REGEXMATCH('UF Inn"&amp;"er Comms'!Q8, ""^(U)2?'? *,|, *(U)2?'?$""), ""U-Swap"", IF(REGEXMATCH('UF Inner Comms'!Q8, ""^(M)2?'? *,|, *(M)2?'?$""), ""M-Swap"", IF(REGEXMATCH('UF Inner Comms'!Q8, ""^(E)2?'? *,|, *(E)2?'?$""), ""E-Swap"", IF(REGEXMATCH('UF Inner Comms'!Q8, ""^(S)2?'?"&amp;" *,|, *(S)2?'?$""), ""S-Swap"", IF(REGEXMATCH('UF Inner Comms'!Q8, ""^(F)2?'? *,|, *(F)2?'?$""), ""F-Swap"", IF(REGEXMATCH('UF Inner Comms'!Q8, ""^U'? *(S)'? *U'? *,|, *U'? *(S)'? *U'?$""), ""S-Insert"", ""Unknown"")))))))))"),"")</f>
        <v/>
      </c>
      <c r="R8" s="25" t="str">
        <f ca="1">IFERROR(__xludf.DUMMYFUNCTION("IF('UF Inner Comms'!R8 = """", """", IF('UF Inner Comms'!R8=""Alg"", ""Alg"" , IF(AND(REGEXMATCH('UF Inner Comms'!R8, ""^(E|S|M)'? *,|, *(E|S|M)'?$""), REGEXMATCH('UF Inner Comms'!R8, ""^(L|R|U)2'? *,|, *(L|R|U)2'?$"")), ""4-Mover"", IF(REGEXMATCH('UF Inn"&amp;"er Comms'!R8, ""^(U)2?'? *,|, *(U)2?'?$""), ""U-Swap"", IF(REGEXMATCH('UF Inner Comms'!R8, ""^(M)2?'? *,|, *(M)2?'?$""), ""M-Swap"", IF(REGEXMATCH('UF Inner Comms'!R8, ""^(E)2?'? *,|, *(E)2?'?$""), ""E-Swap"", IF(REGEXMATCH('UF Inner Comms'!R8, ""^(S)2?'?"&amp;" *,|, *(S)2?'?$""), ""S-Swap"", IF(REGEXMATCH('UF Inner Comms'!R8, ""^(F)2?'? *,|, *(F)2?'?$""), ""F-Swap"", IF(REGEXMATCH('UF Inner Comms'!R8, ""^U'? *(S)'? *U'? *,|, *U'? *(S)'? *U'?$""), ""S-Insert"", ""Unknown"")))))))))"),"U-Swap")</f>
        <v>U-Swap</v>
      </c>
      <c r="S8" s="25" t="str">
        <f ca="1">IFERROR(__xludf.DUMMYFUNCTION("IF('UF Inner Comms'!S8 = """", """", IF('UF Inner Comms'!S8=""Alg"", ""Alg"" , IF(AND(REGEXMATCH('UF Inner Comms'!S8, ""^(E|S|M)'? *,|, *(E|S|M)'?$""), REGEXMATCH('UF Inner Comms'!S8, ""^(L|R|U)2'? *,|, *(L|R|U)2'?$"")), ""4-Mover"", IF(REGEXMATCH('UF Inn"&amp;"er Comms'!S8, ""^(U)2?'? *,|, *(U)2?'?$""), ""U-Swap"", IF(REGEXMATCH('UF Inner Comms'!S8, ""^(M)2?'? *,|, *(M)2?'?$""), ""M-Swap"", IF(REGEXMATCH('UF Inner Comms'!S8, ""^(E)2?'? *,|, *(E)2?'?$""), ""E-Swap"", IF(REGEXMATCH('UF Inner Comms'!S8, ""^(S)2?'?"&amp;" *,|, *(S)2?'?$""), ""S-Swap"", IF(REGEXMATCH('UF Inner Comms'!S8, ""^(F)2?'? *,|, *(F)2?'?$""), ""F-Swap"", IF(REGEXMATCH('UF Inner Comms'!S8, ""^U'? *(S)'? *U'? *,|, *U'? *(S)'? *U'?$""), ""S-Insert"", ""Unknown"")))))))))"),"E-Swap")</f>
        <v>E-Swap</v>
      </c>
      <c r="T8" s="25" t="str">
        <f ca="1">IFERROR(__xludf.DUMMYFUNCTION("IF('UF Inner Comms'!T8 = """", """", IF('UF Inner Comms'!T8=""Alg"", ""Alg"" , IF(AND(REGEXMATCH('UF Inner Comms'!T8, ""^(E|S|M)'? *,|, *(E|S|M)'?$""), REGEXMATCH('UF Inner Comms'!T8, ""^(L|R|U)2'? *,|, *(L|R|U)2'?$"")), ""4-Mover"", IF(REGEXMATCH('UF Inn"&amp;"er Comms'!T8, ""^(U)2?'? *,|, *(U)2?'?$""), ""U-Swap"", IF(REGEXMATCH('UF Inner Comms'!T8, ""^(M)2?'? *,|, *(M)2?'?$""), ""M-Swap"", IF(REGEXMATCH('UF Inner Comms'!T8, ""^(E)2?'? *,|, *(E)2?'?$""), ""E-Swap"", IF(REGEXMATCH('UF Inner Comms'!T8, ""^(S)2?'?"&amp;" *,|, *(S)2?'?$""), ""S-Swap"", IF(REGEXMATCH('UF Inner Comms'!T8, ""^(F)2?'? *,|, *(F)2?'?$""), ""F-Swap"", IF(REGEXMATCH('UF Inner Comms'!T8, ""^U'? *(S)'? *U'? *,|, *U'? *(S)'? *U'?$""), ""S-Insert"", ""Unknown"")))))))))"),"4-Mover")</f>
        <v>4-Mover</v>
      </c>
      <c r="U8" s="25" t="str">
        <f ca="1">IFERROR(__xludf.DUMMYFUNCTION("IF('UF Inner Comms'!U8 = """", """", IF('UF Inner Comms'!U8=""Alg"", ""Alg"" , IF(AND(REGEXMATCH('UF Inner Comms'!U8, ""^(E|S|M)'? *,|, *(E|S|M)'?$""), REGEXMATCH('UF Inner Comms'!U8, ""^(L|R|U)2'? *,|, *(L|R|U)2'?$"")), ""4-Mover"", IF(REGEXMATCH('UF Inn"&amp;"er Comms'!U8, ""^(U)2?'? *,|, *(U)2?'?$""), ""U-Swap"", IF(REGEXMATCH('UF Inner Comms'!U8, ""^(M)2?'? *,|, *(M)2?'?$""), ""M-Swap"", IF(REGEXMATCH('UF Inner Comms'!U8, ""^(E)2?'? *,|, *(E)2?'?$""), ""E-Swap"", IF(REGEXMATCH('UF Inner Comms'!U8, ""^(S)2?'?"&amp;" *,|, *(S)2?'?$""), ""S-Swap"", IF(REGEXMATCH('UF Inner Comms'!U8, ""^(F)2?'? *,|, *(F)2?'?$""), ""F-Swap"", IF(REGEXMATCH('UF Inner Comms'!U8, ""^U'? *(S)'? *U'? *,|, *U'? *(S)'? *U'?$""), ""S-Insert"", ""Unknown"")))))))))"),"4-Mover")</f>
        <v>4-Mover</v>
      </c>
      <c r="V8" s="25" t="str">
        <f ca="1">IFERROR(__xludf.DUMMYFUNCTION("IF('UF Inner Comms'!V8 = """", """", IF('UF Inner Comms'!V8=""Alg"", ""Alg"" , IF(AND(REGEXMATCH('UF Inner Comms'!V8, ""^(E|S|M)'? *,|, *(E|S|M)'?$""), REGEXMATCH('UF Inner Comms'!V8, ""^(L|R|U)2'? *,|, *(L|R|U)2'?$"")), ""4-Mover"", IF(REGEXMATCH('UF Inn"&amp;"er Comms'!V8, ""^(U)2?'? *,|, *(U)2?'?$""), ""U-Swap"", IF(REGEXMATCH('UF Inner Comms'!V8, ""^(M)2?'? *,|, *(M)2?'?$""), ""M-Swap"", IF(REGEXMATCH('UF Inner Comms'!V8, ""^(E)2?'? *,|, *(E)2?'?$""), ""E-Swap"", IF(REGEXMATCH('UF Inner Comms'!V8, ""^(S)2?'?"&amp;" *,|, *(S)2?'?$""), ""S-Swap"", IF(REGEXMATCH('UF Inner Comms'!V8, ""^(F)2?'? *,|, *(F)2?'?$""), ""F-Swap"", IF(REGEXMATCH('UF Inner Comms'!V8, ""^U'? *(S)'? *U'? *,|, *U'? *(S)'? *U'?$""), ""S-Insert"", ""Unknown"")))))))))"),"M-Swap")</f>
        <v>M-Swap</v>
      </c>
      <c r="W8" s="25" t="str">
        <f ca="1">IFERROR(__xludf.DUMMYFUNCTION("IF('UF Inner Comms'!W8 = """", """", IF('UF Inner Comms'!W8=""Alg"", ""Alg"" , IF(AND(REGEXMATCH('UF Inner Comms'!W8, ""^(E|S|M)'? *,|, *(E|S|M)'?$""), REGEXMATCH('UF Inner Comms'!W8, ""^(L|R|U)2'? *,|, *(L|R|U)2'?$"")), ""4-Mover"", IF(REGEXMATCH('UF Inn"&amp;"er Comms'!W8, ""^(U)2?'? *,|, *(U)2?'?$""), ""U-Swap"", IF(REGEXMATCH('UF Inner Comms'!W8, ""^(M)2?'? *,|, *(M)2?'?$""), ""M-Swap"", IF(REGEXMATCH('UF Inner Comms'!W8, ""^(E)2?'? *,|, *(E)2?'?$""), ""E-Swap"", IF(REGEXMATCH('UF Inner Comms'!W8, ""^(S)2?'?"&amp;" *,|, *(S)2?'?$""), ""S-Swap"", IF(REGEXMATCH('UF Inner Comms'!W8, ""^(F)2?'? *,|, *(F)2?'?$""), ""F-Swap"", IF(REGEXMATCH('UF Inner Comms'!W8, ""^U'? *(S)'? *U'? *,|, *U'? *(S)'? *U'?$""), ""S-Insert"", ""Unknown"")))))))))"),"4-Mover")</f>
        <v>4-Mover</v>
      </c>
    </row>
    <row r="9" spans="1:23">
      <c r="A9" s="24" t="str">
        <f>'UF Comms'!A9</f>
        <v>J (FR)</v>
      </c>
      <c r="B9" s="25" t="str">
        <f ca="1">IFERROR(__xludf.DUMMYFUNCTION("IF('UF Inner Comms'!B9 = """", """", IF('UF Inner Comms'!B9=""Alg"", ""Alg"" , IF(AND(REGEXMATCH('UF Inner Comms'!B9, ""^(E|S|M)'? *,|, *(E|S|M)'?$""), REGEXMATCH('UF Inner Comms'!B9, ""^(L|R|U)2'? *,|, *(L|R|U)2'?$"")), ""4-Mover"", IF(REGEXMATCH('UF Inn"&amp;"er Comms'!B9, ""^(U)2?'? *,|, *(U)2?'?$""), ""U-Swap"", IF(REGEXMATCH('UF Inner Comms'!B9, ""^(M)2?'? *,|, *(M)2?'?$""), ""M-Swap"", IF(REGEXMATCH('UF Inner Comms'!B9, ""^(E)2?'? *,|, *(E)2?'?$""), ""E-Swap"", IF(REGEXMATCH('UF Inner Comms'!B9, ""^(S)2?'?"&amp;" *,|, *(S)2?'?$""), ""S-Swap"", IF(REGEXMATCH('UF Inner Comms'!B9, ""^(F)2?'? *,|, *(F)2?'?$""), ""F-Swap"", IF(REGEXMATCH('UF Inner Comms'!B9, ""^U'? *(S)'? *U'? *,|, *U'? *(S)'? *U'?$""), ""S-Insert"", ""Unknown"")))))))))"),"4-Mover")</f>
        <v>4-Mover</v>
      </c>
      <c r="C9" s="25" t="str">
        <f ca="1">IFERROR(__xludf.DUMMYFUNCTION("IF('UF Inner Comms'!C9 = """", """", IF('UF Inner Comms'!C9=""Alg"", ""Alg"" , IF(AND(REGEXMATCH('UF Inner Comms'!C9, ""^(E|S|M)'? *,|, *(E|S|M)'?$""), REGEXMATCH('UF Inner Comms'!C9, ""^(L|R|U)2'? *,|, *(L|R|U)2'?$"")), ""4-Mover"", IF(REGEXMATCH('UF Inn"&amp;"er Comms'!C9, ""^(U)2?'? *,|, *(U)2?'?$""), ""U-Swap"", IF(REGEXMATCH('UF Inner Comms'!C9, ""^(M)2?'? *,|, *(M)2?'?$""), ""M-Swap"", IF(REGEXMATCH('UF Inner Comms'!C9, ""^(E)2?'? *,|, *(E)2?'?$""), ""E-Swap"", IF(REGEXMATCH('UF Inner Comms'!C9, ""^(S)2?'?"&amp;" *,|, *(S)2?'?$""), ""S-Swap"", IF(REGEXMATCH('UF Inner Comms'!C9, ""^(F)2?'? *,|, *(F)2?'?$""), ""F-Swap"", IF(REGEXMATCH('UF Inner Comms'!C9, ""^U'? *(S)'? *U'? *,|, *U'? *(S)'? *U'?$""), ""S-Insert"", ""Unknown"")))))))))"),"U-Swap")</f>
        <v>U-Swap</v>
      </c>
      <c r="D9" s="25" t="str">
        <f ca="1">IFERROR(__xludf.DUMMYFUNCTION("IF('UF Inner Comms'!D9 = """", """", IF('UF Inner Comms'!D9=""Alg"", ""Alg"" , IF(AND(REGEXMATCH('UF Inner Comms'!D9, ""^(E|S|M)'? *,|, *(E|S|M)'?$""), REGEXMATCH('UF Inner Comms'!D9, ""^(L|R|U)2'? *,|, *(L|R|U)2'?$"")), ""4-Mover"", IF(REGEXMATCH('UF Inn"&amp;"er Comms'!D9, ""^(U)2?'? *,|, *(U)2?'?$""), ""U-Swap"", IF(REGEXMATCH('UF Inner Comms'!D9, ""^(M)2?'? *,|, *(M)2?'?$""), ""M-Swap"", IF(REGEXMATCH('UF Inner Comms'!D9, ""^(E)2?'? *,|, *(E)2?'?$""), ""E-Swap"", IF(REGEXMATCH('UF Inner Comms'!D9, ""^(S)2?'?"&amp;" *,|, *(S)2?'?$""), ""S-Swap"", IF(REGEXMATCH('UF Inner Comms'!D9, ""^(F)2?'? *,|, *(F)2?'?$""), ""F-Swap"", IF(REGEXMATCH('UF Inner Comms'!D9, ""^U'? *(S)'? *U'? *,|, *U'? *(S)'? *U'?$""), ""S-Insert"", ""Unknown"")))))))))"),"U-Swap")</f>
        <v>U-Swap</v>
      </c>
      <c r="E9" s="25" t="str">
        <f ca="1">IFERROR(__xludf.DUMMYFUNCTION("IF('UF Inner Comms'!E9 = """", """", IF('UF Inner Comms'!E9=""Alg"", ""Alg"" , IF(AND(REGEXMATCH('UF Inner Comms'!E9, ""^(E|S|M)'? *,|, *(E|S|M)'?$""), REGEXMATCH('UF Inner Comms'!E9, ""^(L|R|U)2'? *,|, *(L|R|U)2'?$"")), ""4-Mover"", IF(REGEXMATCH('UF Inn"&amp;"er Comms'!E9, ""^(U)2?'? *,|, *(U)2?'?$""), ""U-Swap"", IF(REGEXMATCH('UF Inner Comms'!E9, ""^(M)2?'? *,|, *(M)2?'?$""), ""M-Swap"", IF(REGEXMATCH('UF Inner Comms'!E9, ""^(E)2?'? *,|, *(E)2?'?$""), ""E-Swap"", IF(REGEXMATCH('UF Inner Comms'!E9, ""^(S)2?'?"&amp;" *,|, *(S)2?'?$""), ""S-Swap"", IF(REGEXMATCH('UF Inner Comms'!E9, ""^(F)2?'? *,|, *(F)2?'?$""), ""F-Swap"", IF(REGEXMATCH('UF Inner Comms'!E9, ""^U'? *(S)'? *U'? *,|, *U'? *(S)'? *U'?$""), ""S-Insert"", ""Unknown"")))))))))"),"U-Swap")</f>
        <v>U-Swap</v>
      </c>
      <c r="F9" s="25" t="str">
        <f ca="1">IFERROR(__xludf.DUMMYFUNCTION("IF('UF Inner Comms'!F9 = """", """", IF('UF Inner Comms'!F9=""Alg"", ""Alg"" , IF(AND(REGEXMATCH('UF Inner Comms'!F9, ""^(E|S|M)'? *,|, *(E|S|M)'?$""), REGEXMATCH('UF Inner Comms'!F9, ""^(L|R|U)2'? *,|, *(L|R|U)2'?$"")), ""4-Mover"", IF(REGEXMATCH('UF Inn"&amp;"er Comms'!F9, ""^(U)2?'? *,|, *(U)2?'?$""), ""U-Swap"", IF(REGEXMATCH('UF Inner Comms'!F9, ""^(M)2?'? *,|, *(M)2?'?$""), ""M-Swap"", IF(REGEXMATCH('UF Inner Comms'!F9, ""^(E)2?'? *,|, *(E)2?'?$""), ""E-Swap"", IF(REGEXMATCH('UF Inner Comms'!F9, ""^(S)2?'?"&amp;" *,|, *(S)2?'?$""), ""S-Swap"", IF(REGEXMATCH('UF Inner Comms'!F9, ""^(F)2?'? *,|, *(F)2?'?$""), ""F-Swap"", IF(REGEXMATCH('UF Inner Comms'!F9, ""^U'? *(S)'? *U'? *,|, *U'? *(S)'? *U'?$""), ""S-Insert"", ""Unknown"")))))))))"),"E-Swap")</f>
        <v>E-Swap</v>
      </c>
      <c r="G9" s="25" t="str">
        <f ca="1">IFERROR(__xludf.DUMMYFUNCTION("IF('UF Inner Comms'!G9 = """", """", IF('UF Inner Comms'!G9=""Alg"", ""Alg"" , IF(AND(REGEXMATCH('UF Inner Comms'!G9, ""^(E|S|M)'? *,|, *(E|S|M)'?$""), REGEXMATCH('UF Inner Comms'!G9, ""^(L|R|U)2'? *,|, *(L|R|U)2'?$"")), ""4-Mover"", IF(REGEXMATCH('UF Inn"&amp;"er Comms'!G9, ""^(U)2?'? *,|, *(U)2?'?$""), ""U-Swap"", IF(REGEXMATCH('UF Inner Comms'!G9, ""^(M)2?'? *,|, *(M)2?'?$""), ""M-Swap"", IF(REGEXMATCH('UF Inner Comms'!G9, ""^(E)2?'? *,|, *(E)2?'?$""), ""E-Swap"", IF(REGEXMATCH('UF Inner Comms'!G9, ""^(S)2?'?"&amp;" *,|, *(S)2?'?$""), ""S-Swap"", IF(REGEXMATCH('UF Inner Comms'!G9, ""^(F)2?'? *,|, *(F)2?'?$""), ""F-Swap"", IF(REGEXMATCH('UF Inner Comms'!G9, ""^U'? *(S)'? *U'? *,|, *U'? *(S)'? *U'?$""), ""S-Insert"", ""Unknown"")))))))))"),"E-Swap")</f>
        <v>E-Swap</v>
      </c>
      <c r="H9" s="25" t="str">
        <f ca="1">IFERROR(__xludf.DUMMYFUNCTION("IF('UF Inner Comms'!H9 = """", """", IF('UF Inner Comms'!H9=""Alg"", ""Alg"" , IF(AND(REGEXMATCH('UF Inner Comms'!H9, ""^(E|S|M)'? *,|, *(E|S|M)'?$""), REGEXMATCH('UF Inner Comms'!H9, ""^(L|R|U)2'? *,|, *(L|R|U)2'?$"")), ""4-Mover"", IF(REGEXMATCH('UF Inn"&amp;"er Comms'!H9, ""^(U)2?'? *,|, *(U)2?'?$""), ""U-Swap"", IF(REGEXMATCH('UF Inner Comms'!H9, ""^(M)2?'? *,|, *(M)2?'?$""), ""M-Swap"", IF(REGEXMATCH('UF Inner Comms'!H9, ""^(E)2?'? *,|, *(E)2?'?$""), ""E-Swap"", IF(REGEXMATCH('UF Inner Comms'!H9, ""^(S)2?'?"&amp;" *,|, *(S)2?'?$""), ""S-Swap"", IF(REGEXMATCH('UF Inner Comms'!H9, ""^(F)2?'? *,|, *(F)2?'?$""), ""F-Swap"", IF(REGEXMATCH('UF Inner Comms'!H9, ""^U'? *(S)'? *U'? *,|, *U'? *(S)'? *U'?$""), ""S-Insert"", ""Unknown"")))))))))"),"E-Swap")</f>
        <v>E-Swap</v>
      </c>
      <c r="I9" s="25" t="str">
        <f ca="1">IFERROR(__xludf.DUMMYFUNCTION("IF('UF Inner Comms'!I9 = """", """", IF('UF Inner Comms'!I9=""Alg"", ""Alg"" , IF(AND(REGEXMATCH('UF Inner Comms'!I9, ""^(E|S|M)'? *,|, *(E|S|M)'?$""), REGEXMATCH('UF Inner Comms'!I9, ""^(L|R|U)2'? *,|, *(L|R|U)2'?$"")), ""4-Mover"", IF(REGEXMATCH('UF Inn"&amp;"er Comms'!I9, ""^(U)2?'? *,|, *(U)2?'?$""), ""U-Swap"", IF(REGEXMATCH('UF Inner Comms'!I9, ""^(M)2?'? *,|, *(M)2?'?$""), ""M-Swap"", IF(REGEXMATCH('UF Inner Comms'!I9, ""^(E)2?'? *,|, *(E)2?'?$""), ""E-Swap"", IF(REGEXMATCH('UF Inner Comms'!I9, ""^(S)2?'?"&amp;" *,|, *(S)2?'?$""), ""S-Swap"", IF(REGEXMATCH('UF Inner Comms'!I9, ""^(F)2?'? *,|, *(F)2?'?$""), ""F-Swap"", IF(REGEXMATCH('UF Inner Comms'!I9, ""^U'? *(S)'? *U'? *,|, *U'? *(S)'? *U'?$""), ""S-Insert"", ""Unknown"")))))))))"),"")</f>
        <v/>
      </c>
      <c r="J9" s="25" t="str">
        <f ca="1">IFERROR(__xludf.DUMMYFUNCTION("IF('UF Inner Comms'!J9 = """", """", IF('UF Inner Comms'!J9=""Alg"", ""Alg"" , IF(AND(REGEXMATCH('UF Inner Comms'!J9, ""^(E|S|M)'? *,|, *(E|S|M)'?$""), REGEXMATCH('UF Inner Comms'!J9, ""^(L|R|U)2'? *,|, *(L|R|U)2'?$"")), ""4-Mover"", IF(REGEXMATCH('UF Inn"&amp;"er Comms'!J9, ""^(U)2?'? *,|, *(U)2?'?$""), ""U-Swap"", IF(REGEXMATCH('UF Inner Comms'!J9, ""^(M)2?'? *,|, *(M)2?'?$""), ""M-Swap"", IF(REGEXMATCH('UF Inner Comms'!J9, ""^(E)2?'? *,|, *(E)2?'?$""), ""E-Swap"", IF(REGEXMATCH('UF Inner Comms'!J9, ""^(S)2?'?"&amp;" *,|, *(S)2?'?$""), ""S-Swap"", IF(REGEXMATCH('UF Inner Comms'!J9, ""^(F)2?'? *,|, *(F)2?'?$""), ""F-Swap"", IF(REGEXMATCH('UF Inner Comms'!J9, ""^U'? *(S)'? *U'? *,|, *U'? *(S)'? *U'?$""), ""S-Insert"", ""Unknown"")))))))))"),"M-Swap")</f>
        <v>M-Swap</v>
      </c>
      <c r="K9" s="25" t="str">
        <f ca="1">IFERROR(__xludf.DUMMYFUNCTION("IF('UF Inner Comms'!K9 = """", """", IF('UF Inner Comms'!K9=""Alg"", ""Alg"" , IF(AND(REGEXMATCH('UF Inner Comms'!K9, ""^(E|S|M)'? *,|, *(E|S|M)'?$""), REGEXMATCH('UF Inner Comms'!K9, ""^(L|R|U)2'? *,|, *(L|R|U)2'?$"")), ""4-Mover"", IF(REGEXMATCH('UF Inn"&amp;"er Comms'!K9, ""^(U)2?'? *,|, *(U)2?'?$""), ""U-Swap"", IF(REGEXMATCH('UF Inner Comms'!K9, ""^(M)2?'? *,|, *(M)2?'?$""), ""M-Swap"", IF(REGEXMATCH('UF Inner Comms'!K9, ""^(E)2?'? *,|, *(E)2?'?$""), ""E-Swap"", IF(REGEXMATCH('UF Inner Comms'!K9, ""^(S)2?'?"&amp;" *,|, *(S)2?'?$""), ""S-Swap"", IF(REGEXMATCH('UF Inner Comms'!K9, ""^(F)2?'? *,|, *(F)2?'?$""), ""F-Swap"", IF(REGEXMATCH('UF Inner Comms'!K9, ""^U'? *(S)'? *U'? *,|, *U'? *(S)'? *U'?$""), ""S-Insert"", ""Unknown"")))))))))"),"4-Mover")</f>
        <v>4-Mover</v>
      </c>
      <c r="L9" s="25" t="str">
        <f ca="1">IFERROR(__xludf.DUMMYFUNCTION("IF('UF Inner Comms'!L9 = """", """", IF('UF Inner Comms'!L9=""Alg"", ""Alg"" , IF(AND(REGEXMATCH('UF Inner Comms'!L9, ""^(E|S|M)'? *,|, *(E|S|M)'?$""), REGEXMATCH('UF Inner Comms'!L9, ""^(L|R|U)2'? *,|, *(L|R|U)2'?$"")), ""4-Mover"", IF(REGEXMATCH('UF Inn"&amp;"er Comms'!L9, ""^(U)2?'? *,|, *(U)2?'?$""), ""U-Swap"", IF(REGEXMATCH('UF Inner Comms'!L9, ""^(M)2?'? *,|, *(M)2?'?$""), ""M-Swap"", IF(REGEXMATCH('UF Inner Comms'!L9, ""^(E)2?'? *,|, *(E)2?'?$""), ""E-Swap"", IF(REGEXMATCH('UF Inner Comms'!L9, ""^(S)2?'?"&amp;" *,|, *(S)2?'?$""), ""S-Swap"", IF(REGEXMATCH('UF Inner Comms'!L9, ""^(F)2?'? *,|, *(F)2?'?$""), ""F-Swap"", IF(REGEXMATCH('UF Inner Comms'!L9, ""^U'? *(S)'? *U'? *,|, *U'? *(S)'? *U'?$""), ""S-Insert"", ""Unknown"")))))))))"),"U-Swap")</f>
        <v>U-Swap</v>
      </c>
      <c r="M9" s="25" t="str">
        <f ca="1">IFERROR(__xludf.DUMMYFUNCTION("IF('UF Inner Comms'!M9 = """", """", IF('UF Inner Comms'!M9=""Alg"", ""Alg"" , IF(AND(REGEXMATCH('UF Inner Comms'!M9, ""^(E|S|M)'? *,|, *(E|S|M)'?$""), REGEXMATCH('UF Inner Comms'!M9, ""^(L|R|U)2'? *,|, *(L|R|U)2'?$"")), ""4-Mover"", IF(REGEXMATCH('UF Inn"&amp;"er Comms'!M9, ""^(U)2?'? *,|, *(U)2?'?$""), ""U-Swap"", IF(REGEXMATCH('UF Inner Comms'!M9, ""^(M)2?'? *,|, *(M)2?'?$""), ""M-Swap"", IF(REGEXMATCH('UF Inner Comms'!M9, ""^(E)2?'? *,|, *(E)2?'?$""), ""E-Swap"", IF(REGEXMATCH('UF Inner Comms'!M9, ""^(S)2?'?"&amp;" *,|, *(S)2?'?$""), ""S-Swap"", IF(REGEXMATCH('UF Inner Comms'!M9, ""^(F)2?'? *,|, *(F)2?'?$""), ""F-Swap"", IF(REGEXMATCH('UF Inner Comms'!M9, ""^U'? *(S)'? *U'? *,|, *U'? *(S)'? *U'?$""), ""S-Insert"", ""Unknown"")))))))))"),"E-Swap")</f>
        <v>E-Swap</v>
      </c>
      <c r="N9" s="25" t="str">
        <f ca="1">IFERROR(__xludf.DUMMYFUNCTION("IF('UF Inner Comms'!N9 = """", """", IF('UF Inner Comms'!N9=""Alg"", ""Alg"" , IF(AND(REGEXMATCH('UF Inner Comms'!N9, ""^(E|S|M)'? *,|, *(E|S|M)'?$""), REGEXMATCH('UF Inner Comms'!N9, ""^(L|R|U)2'? *,|, *(L|R|U)2'?$"")), ""4-Mover"", IF(REGEXMATCH('UF Inn"&amp;"er Comms'!N9, ""^(U)2?'? *,|, *(U)2?'?$""), ""U-Swap"", IF(REGEXMATCH('UF Inner Comms'!N9, ""^(M)2?'? *,|, *(M)2?'?$""), ""M-Swap"", IF(REGEXMATCH('UF Inner Comms'!N9, ""^(E)2?'? *,|, *(E)2?'?$""), ""E-Swap"", IF(REGEXMATCH('UF Inner Comms'!N9, ""^(S)2?'?"&amp;" *,|, *(S)2?'?$""), ""S-Swap"", IF(REGEXMATCH('UF Inner Comms'!N9, ""^(F)2?'? *,|, *(F)2?'?$""), ""F-Swap"", IF(REGEXMATCH('UF Inner Comms'!N9, ""^U'? *(S)'? *U'? *,|, *U'? *(S)'? *U'?$""), ""S-Insert"", ""Unknown"")))))))))"),"4-Mover")</f>
        <v>4-Mover</v>
      </c>
      <c r="O9" s="25" t="str">
        <f ca="1">IFERROR(__xludf.DUMMYFUNCTION("IF('UF Inner Comms'!O9 = """", """", IF('UF Inner Comms'!O9=""Alg"", ""Alg"" , IF(AND(REGEXMATCH('UF Inner Comms'!O9, ""^(E|S|M)'? *,|, *(E|S|M)'?$""), REGEXMATCH('UF Inner Comms'!O9, ""^(L|R|U)2'? *,|, *(L|R|U)2'?$"")), ""4-Mover"", IF(REGEXMATCH('UF Inn"&amp;"er Comms'!O9, ""^(U)2?'? *,|, *(U)2?'?$""), ""U-Swap"", IF(REGEXMATCH('UF Inner Comms'!O9, ""^(M)2?'? *,|, *(M)2?'?$""), ""M-Swap"", IF(REGEXMATCH('UF Inner Comms'!O9, ""^(E)2?'? *,|, *(E)2?'?$""), ""E-Swap"", IF(REGEXMATCH('UF Inner Comms'!O9, ""^(S)2?'?"&amp;" *,|, *(S)2?'?$""), ""S-Swap"", IF(REGEXMATCH('UF Inner Comms'!O9, ""^(F)2?'? *,|, *(F)2?'?$""), ""F-Swap"", IF(REGEXMATCH('UF Inner Comms'!O9, ""^U'? *(S)'? *U'? *,|, *U'? *(S)'? *U'?$""), ""S-Insert"", ""Unknown"")))))))))"),"")</f>
        <v/>
      </c>
      <c r="P9" s="25" t="str">
        <f ca="1">IFERROR(__xludf.DUMMYFUNCTION("IF('UF Inner Comms'!P9 = """", """", IF('UF Inner Comms'!P9=""Alg"", ""Alg"" , IF(AND(REGEXMATCH('UF Inner Comms'!P9, ""^(E|S|M)'? *,|, *(E|S|M)'?$""), REGEXMATCH('UF Inner Comms'!P9, ""^(L|R|U)2'? *,|, *(L|R|U)2'?$"")), ""4-Mover"", IF(REGEXMATCH('UF Inn"&amp;"er Comms'!P9, ""^(U)2?'? *,|, *(U)2?'?$""), ""U-Swap"", IF(REGEXMATCH('UF Inner Comms'!P9, ""^(M)2?'? *,|, *(M)2?'?$""), ""M-Swap"", IF(REGEXMATCH('UF Inner Comms'!P9, ""^(E)2?'? *,|, *(E)2?'?$""), ""E-Swap"", IF(REGEXMATCH('UF Inner Comms'!P9, ""^(S)2?'?"&amp;" *,|, *(S)2?'?$""), ""S-Swap"", IF(REGEXMATCH('UF Inner Comms'!P9, ""^(F)2?'? *,|, *(F)2?'?$""), ""F-Swap"", IF(REGEXMATCH('UF Inner Comms'!P9, ""^U'? *(S)'? *U'? *,|, *U'? *(S)'? *U'?$""), ""S-Insert"", ""Unknown"")))))))))"),"M-Swap")</f>
        <v>M-Swap</v>
      </c>
      <c r="Q9" s="25" t="str">
        <f ca="1">IFERROR(__xludf.DUMMYFUNCTION("IF('UF Inner Comms'!Q9 = """", """", IF('UF Inner Comms'!Q9=""Alg"", ""Alg"" , IF(AND(REGEXMATCH('UF Inner Comms'!Q9, ""^(E|S|M)'? *,|, *(E|S|M)'?$""), REGEXMATCH('UF Inner Comms'!Q9, ""^(L|R|U)2'? *,|, *(L|R|U)2'?$"")), ""4-Mover"", IF(REGEXMATCH('UF Inn"&amp;"er Comms'!Q9, ""^(U)2?'? *,|, *(U)2?'?$""), ""U-Swap"", IF(REGEXMATCH('UF Inner Comms'!Q9, ""^(M)2?'? *,|, *(M)2?'?$""), ""M-Swap"", IF(REGEXMATCH('UF Inner Comms'!Q9, ""^(E)2?'? *,|, *(E)2?'?$""), ""E-Swap"", IF(REGEXMATCH('UF Inner Comms'!Q9, ""^(S)2?'?"&amp;" *,|, *(S)2?'?$""), ""S-Swap"", IF(REGEXMATCH('UF Inner Comms'!Q9, ""^(F)2?'? *,|, *(F)2?'?$""), ""F-Swap"", IF(REGEXMATCH('UF Inner Comms'!Q9, ""^U'? *(S)'? *U'? *,|, *U'? *(S)'? *U'?$""), ""S-Insert"", ""Unknown"")))))))))"),"4-Mover")</f>
        <v>4-Mover</v>
      </c>
      <c r="R9" s="25" t="str">
        <f ca="1">IFERROR(__xludf.DUMMYFUNCTION("IF('UF Inner Comms'!R9 = """", """", IF('UF Inner Comms'!R9=""Alg"", ""Alg"" , IF(AND(REGEXMATCH('UF Inner Comms'!R9, ""^(E|S|M)'? *,|, *(E|S|M)'?$""), REGEXMATCH('UF Inner Comms'!R9, ""^(L|R|U)2'? *,|, *(L|R|U)2'?$"")), ""4-Mover"", IF(REGEXMATCH('UF Inn"&amp;"er Comms'!R9, ""^(U)2?'? *,|, *(U)2?'?$""), ""U-Swap"", IF(REGEXMATCH('UF Inner Comms'!R9, ""^(M)2?'? *,|, *(M)2?'?$""), ""M-Swap"", IF(REGEXMATCH('UF Inner Comms'!R9, ""^(E)2?'? *,|, *(E)2?'?$""), ""E-Swap"", IF(REGEXMATCH('UF Inner Comms'!R9, ""^(S)2?'?"&amp;" *,|, *(S)2?'?$""), ""S-Swap"", IF(REGEXMATCH('UF Inner Comms'!R9, ""^(F)2?'? *,|, *(F)2?'?$""), ""F-Swap"", IF(REGEXMATCH('UF Inner Comms'!R9, ""^U'? *(S)'? *U'? *,|, *U'? *(S)'? *U'?$""), ""S-Insert"", ""Unknown"")))))))))"),"M-Swap")</f>
        <v>M-Swap</v>
      </c>
      <c r="S9" s="25" t="str">
        <f ca="1">IFERROR(__xludf.DUMMYFUNCTION("IF('UF Inner Comms'!S9 = """", """", IF('UF Inner Comms'!S9=""Alg"", ""Alg"" , IF(AND(REGEXMATCH('UF Inner Comms'!S9, ""^(E|S|M)'? *,|, *(E|S|M)'?$""), REGEXMATCH('UF Inner Comms'!S9, ""^(L|R|U)2'? *,|, *(L|R|U)2'?$"")), ""4-Mover"", IF(REGEXMATCH('UF Inn"&amp;"er Comms'!S9, ""^(U)2?'? *,|, *(U)2?'?$""), ""U-Swap"", IF(REGEXMATCH('UF Inner Comms'!S9, ""^(M)2?'? *,|, *(M)2?'?$""), ""M-Swap"", IF(REGEXMATCH('UF Inner Comms'!S9, ""^(E)2?'? *,|, *(E)2?'?$""), ""E-Swap"", IF(REGEXMATCH('UF Inner Comms'!S9, ""^(S)2?'?"&amp;" *,|, *(S)2?'?$""), ""S-Swap"", IF(REGEXMATCH('UF Inner Comms'!S9, ""^(F)2?'? *,|, *(F)2?'?$""), ""F-Swap"", IF(REGEXMATCH('UF Inner Comms'!S9, ""^U'? *(S)'? *U'? *,|, *U'? *(S)'? *U'?$""), ""S-Insert"", ""Unknown"")))))))))"),"4-Mover")</f>
        <v>4-Mover</v>
      </c>
      <c r="T9" s="25" t="str">
        <f ca="1">IFERROR(__xludf.DUMMYFUNCTION("IF('UF Inner Comms'!T9 = """", """", IF('UF Inner Comms'!T9=""Alg"", ""Alg"" , IF(AND(REGEXMATCH('UF Inner Comms'!T9, ""^(E|S|M)'? *,|, *(E|S|M)'?$""), REGEXMATCH('UF Inner Comms'!T9, ""^(L|R|U)2'? *,|, *(L|R|U)2'?$"")), ""4-Mover"", IF(REGEXMATCH('UF Inn"&amp;"er Comms'!T9, ""^(U)2?'? *,|, *(U)2?'?$""), ""U-Swap"", IF(REGEXMATCH('UF Inner Comms'!T9, ""^(M)2?'? *,|, *(M)2?'?$""), ""M-Swap"", IF(REGEXMATCH('UF Inner Comms'!T9, ""^(E)2?'? *,|, *(E)2?'?$""), ""E-Swap"", IF(REGEXMATCH('UF Inner Comms'!T9, ""^(S)2?'?"&amp;" *,|, *(S)2?'?$""), ""S-Swap"", IF(REGEXMATCH('UF Inner Comms'!T9, ""^(F)2?'? *,|, *(F)2?'?$""), ""F-Swap"", IF(REGEXMATCH('UF Inner Comms'!T9, ""^U'? *(S)'? *U'? *,|, *U'? *(S)'? *U'?$""), ""S-Insert"", ""Unknown"")))))))))"),"4-Mover")</f>
        <v>4-Mover</v>
      </c>
      <c r="U9" s="25" t="str">
        <f ca="1">IFERROR(__xludf.DUMMYFUNCTION("IF('UF Inner Comms'!U9 = """", """", IF('UF Inner Comms'!U9=""Alg"", ""Alg"" , IF(AND(REGEXMATCH('UF Inner Comms'!U9, ""^(E|S|M)'? *,|, *(E|S|M)'?$""), REGEXMATCH('UF Inner Comms'!U9, ""^(L|R|U)2'? *,|, *(L|R|U)2'?$"")), ""4-Mover"", IF(REGEXMATCH('UF Inn"&amp;"er Comms'!U9, ""^(U)2?'? *,|, *(U)2?'?$""), ""U-Swap"", IF(REGEXMATCH('UF Inner Comms'!U9, ""^(M)2?'? *,|, *(M)2?'?$""), ""M-Swap"", IF(REGEXMATCH('UF Inner Comms'!U9, ""^(E)2?'? *,|, *(E)2?'?$""), ""E-Swap"", IF(REGEXMATCH('UF Inner Comms'!U9, ""^(S)2?'?"&amp;" *,|, *(S)2?'?$""), ""S-Swap"", IF(REGEXMATCH('UF Inner Comms'!U9, ""^(F)2?'? *,|, *(F)2?'?$""), ""F-Swap"", IF(REGEXMATCH('UF Inner Comms'!U9, ""^U'? *(S)'? *U'? *,|, *U'? *(S)'? *U'?$""), ""S-Insert"", ""Unknown"")))))))))"),"Alg")</f>
        <v>Alg</v>
      </c>
      <c r="V9" s="25" t="str">
        <f ca="1">IFERROR(__xludf.DUMMYFUNCTION("IF('UF Inner Comms'!V9 = """", """", IF('UF Inner Comms'!V9=""Alg"", ""Alg"" , IF(AND(REGEXMATCH('UF Inner Comms'!V9, ""^(E|S|M)'? *,|, *(E|S|M)'?$""), REGEXMATCH('UF Inner Comms'!V9, ""^(L|R|U)2'? *,|, *(L|R|U)2'?$"")), ""4-Mover"", IF(REGEXMATCH('UF Inn"&amp;"er Comms'!V9, ""^(U)2?'? *,|, *(U)2?'?$""), ""U-Swap"", IF(REGEXMATCH('UF Inner Comms'!V9, ""^(M)2?'? *,|, *(M)2?'?$""), ""M-Swap"", IF(REGEXMATCH('UF Inner Comms'!V9, ""^(E)2?'? *,|, *(E)2?'?$""), ""E-Swap"", IF(REGEXMATCH('UF Inner Comms'!V9, ""^(S)2?'?"&amp;" *,|, *(S)2?'?$""), ""S-Swap"", IF(REGEXMATCH('UF Inner Comms'!V9, ""^(F)2?'? *,|, *(F)2?'?$""), ""F-Swap"", IF(REGEXMATCH('UF Inner Comms'!V9, ""^U'? *(S)'? *U'? *,|, *U'? *(S)'? *U'?$""), ""S-Insert"", ""Unknown"")))))))))"),"M-Swap")</f>
        <v>M-Swap</v>
      </c>
      <c r="W9" s="25" t="str">
        <f ca="1">IFERROR(__xludf.DUMMYFUNCTION("IF('UF Inner Comms'!W9 = """", """", IF('UF Inner Comms'!W9=""Alg"", ""Alg"" , IF(AND(REGEXMATCH('UF Inner Comms'!W9, ""^(E|S|M)'? *,|, *(E|S|M)'?$""), REGEXMATCH('UF Inner Comms'!W9, ""^(L|R|U)2'? *,|, *(L|R|U)2'?$"")), ""4-Mover"", IF(REGEXMATCH('UF Inn"&amp;"er Comms'!W9, ""^(U)2?'? *,|, *(U)2?'?$""), ""U-Swap"", IF(REGEXMATCH('UF Inner Comms'!W9, ""^(M)2?'? *,|, *(M)2?'?$""), ""M-Swap"", IF(REGEXMATCH('UF Inner Comms'!W9, ""^(E)2?'? *,|, *(E)2?'?$""), ""E-Swap"", IF(REGEXMATCH('UF Inner Comms'!W9, ""^(S)2?'?"&amp;" *,|, *(S)2?'?$""), ""S-Swap"", IF(REGEXMATCH('UF Inner Comms'!W9, ""^(F)2?'? *,|, *(F)2?'?$""), ""F-Swap"", IF(REGEXMATCH('UF Inner Comms'!W9, ""^U'? *(S)'? *U'? *,|, *U'? *(S)'? *U'?$""), ""S-Insert"", ""Unknown"")))))))))"),"4-Mover")</f>
        <v>4-Mover</v>
      </c>
    </row>
    <row r="10" spans="1:23">
      <c r="A10" s="24" t="str">
        <f>'UF Comms'!A10</f>
        <v>K (FD)</v>
      </c>
      <c r="B10" s="25" t="str">
        <f ca="1">IFERROR(__xludf.DUMMYFUNCTION("IF('UF Inner Comms'!B10 = """", """", IF('UF Inner Comms'!B10=""Alg"", ""Alg"" , IF(AND(REGEXMATCH('UF Inner Comms'!B10, ""^(E|S|M)'? *,|, *(E|S|M)'?$""), REGEXMATCH('UF Inner Comms'!B10, ""^(L|R|U)2'? *,|, *(L|R|U)2'?$"")), ""4-Mover"", IF(REGEXMATCH('UF"&amp;" Inner Comms'!B10, ""^(U)2?'? *,|, *(U)2?'?$""), ""U-Swap"", IF(REGEXMATCH('UF Inner Comms'!B10, ""^(M)2?'? *,|, *(M)2?'?$""), ""M-Swap"", IF(REGEXMATCH('UF Inner Comms'!B10, ""^(E)2?'? *,|, *(E)2?'?$""), ""E-Swap"", IF(REGEXMATCH('UF Inner Comms'!B10, """&amp;"^(S)2?'? *,|, *(S)2?'?$""), ""S-Swap"", IF(REGEXMATCH('UF Inner Comms'!B10, ""^(F)2?'? *,|, *(F)2?'?$""), ""F-Swap"", IF(REGEXMATCH('UF Inner Comms'!B10, ""^U'? *(S)'? *U'? *,|, *U'? *(S)'? *U'?$""), ""S-Insert"", ""Unknown"")))))))))"),"E-Swap")</f>
        <v>E-Swap</v>
      </c>
      <c r="C10" s="25" t="str">
        <f ca="1">IFERROR(__xludf.DUMMYFUNCTION("IF('UF Inner Comms'!C10 = """", """", IF('UF Inner Comms'!C10=""Alg"", ""Alg"" , IF(AND(REGEXMATCH('UF Inner Comms'!C10, ""^(E|S|M)'? *,|, *(E|S|M)'?$""), REGEXMATCH('UF Inner Comms'!C10, ""^(L|R|U)2'? *,|, *(L|R|U)2'?$"")), ""4-Mover"", IF(REGEXMATCH('UF"&amp;" Inner Comms'!C10, ""^(U)2?'? *,|, *(U)2?'?$""), ""U-Swap"", IF(REGEXMATCH('UF Inner Comms'!C10, ""^(M)2?'? *,|, *(M)2?'?$""), ""M-Swap"", IF(REGEXMATCH('UF Inner Comms'!C10, ""^(E)2?'? *,|, *(E)2?'?$""), ""E-Swap"", IF(REGEXMATCH('UF Inner Comms'!C10, """&amp;"^(S)2?'? *,|, *(S)2?'?$""), ""S-Swap"", IF(REGEXMATCH('UF Inner Comms'!C10, ""^(F)2?'? *,|, *(F)2?'?$""), ""F-Swap"", IF(REGEXMATCH('UF Inner Comms'!C10, ""^U'? *(S)'? *U'? *,|, *U'? *(S)'? *U'?$""), ""S-Insert"", ""Unknown"")))))))))"),"M-Swap")</f>
        <v>M-Swap</v>
      </c>
      <c r="D10" s="25" t="str">
        <f ca="1">IFERROR(__xludf.DUMMYFUNCTION("IF('UF Inner Comms'!D10 = """", """", IF('UF Inner Comms'!D10=""Alg"", ""Alg"" , IF(AND(REGEXMATCH('UF Inner Comms'!D10, ""^(E|S|M)'? *,|, *(E|S|M)'?$""), REGEXMATCH('UF Inner Comms'!D10, ""^(L|R|U)2'? *,|, *(L|R|U)2'?$"")), ""4-Mover"", IF(REGEXMATCH('UF"&amp;" Inner Comms'!D10, ""^(U)2?'? *,|, *(U)2?'?$""), ""U-Swap"", IF(REGEXMATCH('UF Inner Comms'!D10, ""^(M)2?'? *,|, *(M)2?'?$""), ""M-Swap"", IF(REGEXMATCH('UF Inner Comms'!D10, ""^(E)2?'? *,|, *(E)2?'?$""), ""E-Swap"", IF(REGEXMATCH('UF Inner Comms'!D10, """&amp;"^(S)2?'? *,|, *(S)2?'?$""), ""S-Swap"", IF(REGEXMATCH('UF Inner Comms'!D10, ""^(F)2?'? *,|, *(F)2?'?$""), ""F-Swap"", IF(REGEXMATCH('UF Inner Comms'!D10, ""^U'? *(S)'? *U'? *,|, *U'? *(S)'? *U'?$""), ""S-Insert"", ""Unknown"")))))))))"),"M-Swap")</f>
        <v>M-Swap</v>
      </c>
      <c r="E10" s="25" t="str">
        <f ca="1">IFERROR(__xludf.DUMMYFUNCTION("IF('UF Inner Comms'!E10 = """", """", IF('UF Inner Comms'!E10=""Alg"", ""Alg"" , IF(AND(REGEXMATCH('UF Inner Comms'!E10, ""^(E|S|M)'? *,|, *(E|S|M)'?$""), REGEXMATCH('UF Inner Comms'!E10, ""^(L|R|U)2'? *,|, *(L|R|U)2'?$"")), ""4-Mover"", IF(REGEXMATCH('UF"&amp;" Inner Comms'!E10, ""^(U)2?'? *,|, *(U)2?'?$""), ""U-Swap"", IF(REGEXMATCH('UF Inner Comms'!E10, ""^(M)2?'? *,|, *(M)2?'?$""), ""M-Swap"", IF(REGEXMATCH('UF Inner Comms'!E10, ""^(E)2?'? *,|, *(E)2?'?$""), ""E-Swap"", IF(REGEXMATCH('UF Inner Comms'!E10, """&amp;"^(S)2?'? *,|, *(S)2?'?$""), ""S-Swap"", IF(REGEXMATCH('UF Inner Comms'!E10, ""^(F)2?'? *,|, *(F)2?'?$""), ""F-Swap"", IF(REGEXMATCH('UF Inner Comms'!E10, ""^U'? *(S)'? *U'? *,|, *U'? *(S)'? *U'?$""), ""S-Insert"", ""Unknown"")))))))))"),"M-Swap")</f>
        <v>M-Swap</v>
      </c>
      <c r="F10" s="25" t="str">
        <f ca="1">IFERROR(__xludf.DUMMYFUNCTION("IF('UF Inner Comms'!F10 = """", """", IF('UF Inner Comms'!F10=""Alg"", ""Alg"" , IF(AND(REGEXMATCH('UF Inner Comms'!F10, ""^(E|S|M)'? *,|, *(E|S|M)'?$""), REGEXMATCH('UF Inner Comms'!F10, ""^(L|R|U)2'? *,|, *(L|R|U)2'?$"")), ""4-Mover"", IF(REGEXMATCH('UF"&amp;" Inner Comms'!F10, ""^(U)2?'? *,|, *(U)2?'?$""), ""U-Swap"", IF(REGEXMATCH('UF Inner Comms'!F10, ""^(M)2?'? *,|, *(M)2?'?$""), ""M-Swap"", IF(REGEXMATCH('UF Inner Comms'!F10, ""^(E)2?'? *,|, *(E)2?'?$""), ""E-Swap"", IF(REGEXMATCH('UF Inner Comms'!F10, """&amp;"^(S)2?'? *,|, *(S)2?'?$""), ""S-Swap"", IF(REGEXMATCH('UF Inner Comms'!F10, ""^(F)2?'? *,|, *(F)2?'?$""), ""F-Swap"", IF(REGEXMATCH('UF Inner Comms'!F10, ""^U'? *(S)'? *U'? *,|, *U'? *(S)'? *U'?$""), ""S-Insert"", ""Unknown"")))))))))"),"M-Swap")</f>
        <v>M-Swap</v>
      </c>
      <c r="G10" s="25" t="str">
        <f ca="1">IFERROR(__xludf.DUMMYFUNCTION("IF('UF Inner Comms'!G10 = """", """", IF('UF Inner Comms'!G10=""Alg"", ""Alg"" , IF(AND(REGEXMATCH('UF Inner Comms'!G10, ""^(E|S|M)'? *,|, *(E|S|M)'?$""), REGEXMATCH('UF Inner Comms'!G10, ""^(L|R|U)2'? *,|, *(L|R|U)2'?$"")), ""4-Mover"", IF(REGEXMATCH('UF"&amp;" Inner Comms'!G10, ""^(U)2?'? *,|, *(U)2?'?$""), ""U-Swap"", IF(REGEXMATCH('UF Inner Comms'!G10, ""^(M)2?'? *,|, *(M)2?'?$""), ""M-Swap"", IF(REGEXMATCH('UF Inner Comms'!G10, ""^(E)2?'? *,|, *(E)2?'?$""), ""E-Swap"", IF(REGEXMATCH('UF Inner Comms'!G10, """&amp;"^(S)2?'? *,|, *(S)2?'?$""), ""S-Swap"", IF(REGEXMATCH('UF Inner Comms'!G10, ""^(F)2?'? *,|, *(F)2?'?$""), ""F-Swap"", IF(REGEXMATCH('UF Inner Comms'!G10, ""^U'? *(S)'? *U'? *,|, *U'? *(S)'? *U'?$""), ""S-Insert"", ""Unknown"")))))))))"),"S-Swap")</f>
        <v>S-Swap</v>
      </c>
      <c r="H10" s="25" t="str">
        <f ca="1">IFERROR(__xludf.DUMMYFUNCTION("IF('UF Inner Comms'!H10 = """", """", IF('UF Inner Comms'!H10=""Alg"", ""Alg"" , IF(AND(REGEXMATCH('UF Inner Comms'!H10, ""^(E|S|M)'? *,|, *(E|S|M)'?$""), REGEXMATCH('UF Inner Comms'!H10, ""^(L|R|U)2'? *,|, *(L|R|U)2'?$"")), ""4-Mover"", IF(REGEXMATCH('UF"&amp;" Inner Comms'!H10, ""^(U)2?'? *,|, *(U)2?'?$""), ""U-Swap"", IF(REGEXMATCH('UF Inner Comms'!H10, ""^(M)2?'? *,|, *(M)2?'?$""), ""M-Swap"", IF(REGEXMATCH('UF Inner Comms'!H10, ""^(E)2?'? *,|, *(E)2?'?$""), ""E-Swap"", IF(REGEXMATCH('UF Inner Comms'!H10, """&amp;"^(S)2?'? *,|, *(S)2?'?$""), ""S-Swap"", IF(REGEXMATCH('UF Inner Comms'!H10, ""^(F)2?'? *,|, *(F)2?'?$""), ""F-Swap"", IF(REGEXMATCH('UF Inner Comms'!H10, ""^U'? *(S)'? *U'? *,|, *U'? *(S)'? *U'?$""), ""S-Insert"", ""Unknown"")))))))))"),"M-Swap")</f>
        <v>M-Swap</v>
      </c>
      <c r="I10" s="25" t="str">
        <f ca="1">IFERROR(__xludf.DUMMYFUNCTION("IF('UF Inner Comms'!I10 = """", """", IF('UF Inner Comms'!I10=""Alg"", ""Alg"" , IF(AND(REGEXMATCH('UF Inner Comms'!I10, ""^(E|S|M)'? *,|, *(E|S|M)'?$""), REGEXMATCH('UF Inner Comms'!I10, ""^(L|R|U)2'? *,|, *(L|R|U)2'?$"")), ""4-Mover"", IF(REGEXMATCH('UF"&amp;" Inner Comms'!I10, ""^(U)2?'? *,|, *(U)2?'?$""), ""U-Swap"", IF(REGEXMATCH('UF Inner Comms'!I10, ""^(M)2?'? *,|, *(M)2?'?$""), ""M-Swap"", IF(REGEXMATCH('UF Inner Comms'!I10, ""^(E)2?'? *,|, *(E)2?'?$""), ""E-Swap"", IF(REGEXMATCH('UF Inner Comms'!I10, """&amp;"^(S)2?'? *,|, *(S)2?'?$""), ""S-Swap"", IF(REGEXMATCH('UF Inner Comms'!I10, ""^(F)2?'? *,|, *(F)2?'?$""), ""F-Swap"", IF(REGEXMATCH('UF Inner Comms'!I10, ""^U'? *(S)'? *U'? *,|, *U'? *(S)'? *U'?$""), ""S-Insert"", ""Unknown"")))))))))"),"M-Swap")</f>
        <v>M-Swap</v>
      </c>
      <c r="J10" s="25" t="str">
        <f ca="1">IFERROR(__xludf.DUMMYFUNCTION("IF('UF Inner Comms'!J10 = """", """", IF('UF Inner Comms'!J10=""Alg"", ""Alg"" , IF(AND(REGEXMATCH('UF Inner Comms'!J10, ""^(E|S|M)'? *,|, *(E|S|M)'?$""), REGEXMATCH('UF Inner Comms'!J10, ""^(L|R|U)2'? *,|, *(L|R|U)2'?$"")), ""4-Mover"", IF(REGEXMATCH('UF"&amp;" Inner Comms'!J10, ""^(U)2?'? *,|, *(U)2?'?$""), ""U-Swap"", IF(REGEXMATCH('UF Inner Comms'!J10, ""^(M)2?'? *,|, *(M)2?'?$""), ""M-Swap"", IF(REGEXMATCH('UF Inner Comms'!J10, ""^(E)2?'? *,|, *(E)2?'?$""), ""E-Swap"", IF(REGEXMATCH('UF Inner Comms'!J10, """&amp;"^(S)2?'? *,|, *(S)2?'?$""), ""S-Swap"", IF(REGEXMATCH('UF Inner Comms'!J10, ""^(F)2?'? *,|, *(F)2?'?$""), ""F-Swap"", IF(REGEXMATCH('UF Inner Comms'!J10, ""^U'? *(S)'? *U'? *,|, *U'? *(S)'? *U'?$""), ""S-Insert"", ""Unknown"")))))))))"),"")</f>
        <v/>
      </c>
      <c r="K10" s="25" t="str">
        <f ca="1">IFERROR(__xludf.DUMMYFUNCTION("IF('UF Inner Comms'!K10 = """", """", IF('UF Inner Comms'!K10=""Alg"", ""Alg"" , IF(AND(REGEXMATCH('UF Inner Comms'!K10, ""^(E|S|M)'? *,|, *(E|S|M)'?$""), REGEXMATCH('UF Inner Comms'!K10, ""^(L|R|U)2'? *,|, *(L|R|U)2'?$"")), ""4-Mover"", IF(REGEXMATCH('UF"&amp;" Inner Comms'!K10, ""^(U)2?'? *,|, *(U)2?'?$""), ""U-Swap"", IF(REGEXMATCH('UF Inner Comms'!K10, ""^(M)2?'? *,|, *(M)2?'?$""), ""M-Swap"", IF(REGEXMATCH('UF Inner Comms'!K10, ""^(E)2?'? *,|, *(E)2?'?$""), ""E-Swap"", IF(REGEXMATCH('UF Inner Comms'!K10, """&amp;"^(S)2?'? *,|, *(S)2?'?$""), ""S-Swap"", IF(REGEXMATCH('UF Inner Comms'!K10, ""^(F)2?'? *,|, *(F)2?'?$""), ""F-Swap"", IF(REGEXMATCH('UF Inner Comms'!K10, ""^U'? *(S)'? *U'? *,|, *U'? *(S)'? *U'?$""), ""S-Insert"", ""Unknown"")))))))))"),"M-Swap")</f>
        <v>M-Swap</v>
      </c>
      <c r="L10" s="25" t="str">
        <f ca="1">IFERROR(__xludf.DUMMYFUNCTION("IF('UF Inner Comms'!L10 = """", """", IF('UF Inner Comms'!L10=""Alg"", ""Alg"" , IF(AND(REGEXMATCH('UF Inner Comms'!L10, ""^(E|S|M)'? *,|, *(E|S|M)'?$""), REGEXMATCH('UF Inner Comms'!L10, ""^(L|R|U)2'? *,|, *(L|R|U)2'?$"")), ""4-Mover"", IF(REGEXMATCH('UF"&amp;" Inner Comms'!L10, ""^(U)2?'? *,|, *(U)2?'?$""), ""U-Swap"", IF(REGEXMATCH('UF Inner Comms'!L10, ""^(M)2?'? *,|, *(M)2?'?$""), ""M-Swap"", IF(REGEXMATCH('UF Inner Comms'!L10, ""^(E)2?'? *,|, *(E)2?'?$""), ""E-Swap"", IF(REGEXMATCH('UF Inner Comms'!L10, """&amp;"^(S)2?'? *,|, *(S)2?'?$""), ""S-Swap"", IF(REGEXMATCH('UF Inner Comms'!L10, ""^(F)2?'? *,|, *(F)2?'?$""), ""F-Swap"", IF(REGEXMATCH('UF Inner Comms'!L10, ""^U'? *(S)'? *U'? *,|, *U'? *(S)'? *U'?$""), ""S-Insert"", ""Unknown"")))))))))"),"M-Swap")</f>
        <v>M-Swap</v>
      </c>
      <c r="M10" s="25" t="str">
        <f ca="1">IFERROR(__xludf.DUMMYFUNCTION("IF('UF Inner Comms'!M10 = """", """", IF('UF Inner Comms'!M10=""Alg"", ""Alg"" , IF(AND(REGEXMATCH('UF Inner Comms'!M10, ""^(E|S|M)'? *,|, *(E|S|M)'?$""), REGEXMATCH('UF Inner Comms'!M10, ""^(L|R|U)2'? *,|, *(L|R|U)2'?$"")), ""4-Mover"", IF(REGEXMATCH('UF"&amp;" Inner Comms'!M10, ""^(U)2?'? *,|, *(U)2?'?$""), ""U-Swap"", IF(REGEXMATCH('UF Inner Comms'!M10, ""^(M)2?'? *,|, *(M)2?'?$""), ""M-Swap"", IF(REGEXMATCH('UF Inner Comms'!M10, ""^(E)2?'? *,|, *(E)2?'?$""), ""E-Swap"", IF(REGEXMATCH('UF Inner Comms'!M10, """&amp;"^(S)2?'? *,|, *(S)2?'?$""), ""S-Swap"", IF(REGEXMATCH('UF Inner Comms'!M10, ""^(F)2?'? *,|, *(F)2?'?$""), ""F-Swap"", IF(REGEXMATCH('UF Inner Comms'!M10, ""^U'? *(S)'? *U'? *,|, *U'? *(S)'? *U'?$""), ""S-Insert"", ""Unknown"")))))))))"),"M-Swap")</f>
        <v>M-Swap</v>
      </c>
      <c r="N10" s="25" t="str">
        <f ca="1">IFERROR(__xludf.DUMMYFUNCTION("IF('UF Inner Comms'!N10 = """", """", IF('UF Inner Comms'!N10=""Alg"", ""Alg"" , IF(AND(REGEXMATCH('UF Inner Comms'!N10, ""^(E|S|M)'? *,|, *(E|S|M)'?$""), REGEXMATCH('UF Inner Comms'!N10, ""^(L|R|U)2'? *,|, *(L|R|U)2'?$"")), ""4-Mover"", IF(REGEXMATCH('UF"&amp;" Inner Comms'!N10, ""^(U)2?'? *,|, *(U)2?'?$""), ""U-Swap"", IF(REGEXMATCH('UF Inner Comms'!N10, ""^(M)2?'? *,|, *(M)2?'?$""), ""M-Swap"", IF(REGEXMATCH('UF Inner Comms'!N10, ""^(E)2?'? *,|, *(E)2?'?$""), ""E-Swap"", IF(REGEXMATCH('UF Inner Comms'!N10, """&amp;"^(S)2?'? *,|, *(S)2?'?$""), ""S-Swap"", IF(REGEXMATCH('UF Inner Comms'!N10, ""^(F)2?'? *,|, *(F)2?'?$""), ""F-Swap"", IF(REGEXMATCH('UF Inner Comms'!N10, ""^U'? *(S)'? *U'? *,|, *U'? *(S)'? *U'?$""), ""S-Insert"", ""Unknown"")))))))))"),"S-Swap")</f>
        <v>S-Swap</v>
      </c>
      <c r="O10" s="25" t="str">
        <f ca="1">IFERROR(__xludf.DUMMYFUNCTION("IF('UF Inner Comms'!O10 = """", """", IF('UF Inner Comms'!O10=""Alg"", ""Alg"" , IF(AND(REGEXMATCH('UF Inner Comms'!O10, ""^(E|S|M)'? *,|, *(E|S|M)'?$""), REGEXMATCH('UF Inner Comms'!O10, ""^(L|R|U)2'? *,|, *(L|R|U)2'?$"")), ""4-Mover"", IF(REGEXMATCH('UF"&amp;" Inner Comms'!O10, ""^(U)2?'? *,|, *(U)2?'?$""), ""U-Swap"", IF(REGEXMATCH('UF Inner Comms'!O10, ""^(M)2?'? *,|, *(M)2?'?$""), ""M-Swap"", IF(REGEXMATCH('UF Inner Comms'!O10, ""^(E)2?'? *,|, *(E)2?'?$""), ""E-Swap"", IF(REGEXMATCH('UF Inner Comms'!O10, """&amp;"^(S)2?'? *,|, *(S)2?'?$""), ""S-Swap"", IF(REGEXMATCH('UF Inner Comms'!O10, ""^(F)2?'? *,|, *(F)2?'?$""), ""F-Swap"", IF(REGEXMATCH('UF Inner Comms'!O10, ""^U'? *(S)'? *U'? *,|, *U'? *(S)'? *U'?$""), ""S-Insert"", ""Unknown"")))))))))"),"M-Swap")</f>
        <v>M-Swap</v>
      </c>
      <c r="P10" s="25" t="str">
        <f ca="1">IFERROR(__xludf.DUMMYFUNCTION("IF('UF Inner Comms'!P10 = """", """", IF('UF Inner Comms'!P10=""Alg"", ""Alg"" , IF(AND(REGEXMATCH('UF Inner Comms'!P10, ""^(E|S|M)'? *,|, *(E|S|M)'?$""), REGEXMATCH('UF Inner Comms'!P10, ""^(L|R|U)2'? *,|, *(L|R|U)2'?$"")), ""4-Mover"", IF(REGEXMATCH('UF"&amp;" Inner Comms'!P10, ""^(U)2?'? *,|, *(U)2?'?$""), ""U-Swap"", IF(REGEXMATCH('UF Inner Comms'!P10, ""^(M)2?'? *,|, *(M)2?'?$""), ""M-Swap"", IF(REGEXMATCH('UF Inner Comms'!P10, ""^(E)2?'? *,|, *(E)2?'?$""), ""E-Swap"", IF(REGEXMATCH('UF Inner Comms'!P10, """&amp;"^(S)2?'? *,|, *(S)2?'?$""), ""S-Swap"", IF(REGEXMATCH('UF Inner Comms'!P10, ""^(F)2?'? *,|, *(F)2?'?$""), ""F-Swap"", IF(REGEXMATCH('UF Inner Comms'!P10, ""^U'? *(S)'? *U'? *,|, *U'? *(S)'? *U'?$""), ""S-Insert"", ""Unknown"")))))))))"),"S-Swap")</f>
        <v>S-Swap</v>
      </c>
      <c r="Q10" s="25" t="str">
        <f ca="1">IFERROR(__xludf.DUMMYFUNCTION("IF('UF Inner Comms'!Q10 = """", """", IF('UF Inner Comms'!Q10=""Alg"", ""Alg"" , IF(AND(REGEXMATCH('UF Inner Comms'!Q10, ""^(E|S|M)'? *,|, *(E|S|M)'?$""), REGEXMATCH('UF Inner Comms'!Q10, ""^(L|R|U)2'? *,|, *(L|R|U)2'?$"")), ""4-Mover"", IF(REGEXMATCH('UF"&amp;" Inner Comms'!Q10, ""^(U)2?'? *,|, *(U)2?'?$""), ""U-Swap"", IF(REGEXMATCH('UF Inner Comms'!Q10, ""^(M)2?'? *,|, *(M)2?'?$""), ""M-Swap"", IF(REGEXMATCH('UF Inner Comms'!Q10, ""^(E)2?'? *,|, *(E)2?'?$""), ""E-Swap"", IF(REGEXMATCH('UF Inner Comms'!Q10, """&amp;"^(S)2?'? *,|, *(S)2?'?$""), ""S-Swap"", IF(REGEXMATCH('UF Inner Comms'!Q10, ""^(F)2?'? *,|, *(F)2?'?$""), ""F-Swap"", IF(REGEXMATCH('UF Inner Comms'!Q10, ""^U'? *(S)'? *U'? *,|, *U'? *(S)'? *U'?$""), ""S-Insert"", ""Unknown"")))))))))"),"M-Swap")</f>
        <v>M-Swap</v>
      </c>
      <c r="R10" s="25" t="str">
        <f ca="1">IFERROR(__xludf.DUMMYFUNCTION("IF('UF Inner Comms'!R10 = """", """", IF('UF Inner Comms'!R10=""Alg"", ""Alg"" , IF(AND(REGEXMATCH('UF Inner Comms'!R10, ""^(E|S|M)'? *,|, *(E|S|M)'?$""), REGEXMATCH('UF Inner Comms'!R10, ""^(L|R|U)2'? *,|, *(L|R|U)2'?$"")), ""4-Mover"", IF(REGEXMATCH('UF"&amp;" Inner Comms'!R10, ""^(U)2?'? *,|, *(U)2?'?$""), ""U-Swap"", IF(REGEXMATCH('UF Inner Comms'!R10, ""^(M)2?'? *,|, *(M)2?'?$""), ""M-Swap"", IF(REGEXMATCH('UF Inner Comms'!R10, ""^(E)2?'? *,|, *(E)2?'?$""), ""E-Swap"", IF(REGEXMATCH('UF Inner Comms'!R10, """&amp;"^(S)2?'? *,|, *(S)2?'?$""), ""S-Swap"", IF(REGEXMATCH('UF Inner Comms'!R10, ""^(F)2?'? *,|, *(F)2?'?$""), ""F-Swap"", IF(REGEXMATCH('UF Inner Comms'!R10, ""^U'? *(S)'? *U'? *,|, *U'? *(S)'? *U'?$""), ""S-Insert"", ""Unknown"")))))))))"),"Alg")</f>
        <v>Alg</v>
      </c>
      <c r="S10" s="25" t="str">
        <f ca="1">IFERROR(__xludf.DUMMYFUNCTION("IF('UF Inner Comms'!S10 = """", """", IF('UF Inner Comms'!S10=""Alg"", ""Alg"" , IF(AND(REGEXMATCH('UF Inner Comms'!S10, ""^(E|S|M)'? *,|, *(E|S|M)'?$""), REGEXMATCH('UF Inner Comms'!S10, ""^(L|R|U)2'? *,|, *(L|R|U)2'?$"")), ""4-Mover"", IF(REGEXMATCH('UF"&amp;" Inner Comms'!S10, ""^(U)2?'? *,|, *(U)2?'?$""), ""U-Swap"", IF(REGEXMATCH('UF Inner Comms'!S10, ""^(M)2?'? *,|, *(M)2?'?$""), ""M-Swap"", IF(REGEXMATCH('UF Inner Comms'!S10, ""^(E)2?'? *,|, *(E)2?'?$""), ""E-Swap"", IF(REGEXMATCH('UF Inner Comms'!S10, """&amp;"^(S)2?'? *,|, *(S)2?'?$""), ""S-Swap"", IF(REGEXMATCH('UF Inner Comms'!S10, ""^(F)2?'? *,|, *(F)2?'?$""), ""F-Swap"", IF(REGEXMATCH('UF Inner Comms'!S10, ""^U'? *(S)'? *U'? *,|, *U'? *(S)'? *U'?$""), ""S-Insert"", ""Unknown"")))))))))"),"M-Swap")</f>
        <v>M-Swap</v>
      </c>
      <c r="T10" s="25" t="str">
        <f ca="1">IFERROR(__xludf.DUMMYFUNCTION("IF('UF Inner Comms'!T10 = """", """", IF('UF Inner Comms'!T10=""Alg"", ""Alg"" , IF(AND(REGEXMATCH('UF Inner Comms'!T10, ""^(E|S|M)'? *,|, *(E|S|M)'?$""), REGEXMATCH('UF Inner Comms'!T10, ""^(L|R|U)2'? *,|, *(L|R|U)2'?$"")), ""4-Mover"", IF(REGEXMATCH('UF"&amp;" Inner Comms'!T10, ""^(U)2?'? *,|, *(U)2?'?$""), ""U-Swap"", IF(REGEXMATCH('UF Inner Comms'!T10, ""^(M)2?'? *,|, *(M)2?'?$""), ""M-Swap"", IF(REGEXMATCH('UF Inner Comms'!T10, ""^(E)2?'? *,|, *(E)2?'?$""), ""E-Swap"", IF(REGEXMATCH('UF Inner Comms'!T10, """&amp;"^(S)2?'? *,|, *(S)2?'?$""), ""S-Swap"", IF(REGEXMATCH('UF Inner Comms'!T10, ""^(F)2?'? *,|, *(F)2?'?$""), ""F-Swap"", IF(REGEXMATCH('UF Inner Comms'!T10, ""^U'? *(S)'? *U'? *,|, *U'? *(S)'? *U'?$""), ""S-Insert"", ""Unknown"")))))))))"),"")</f>
        <v/>
      </c>
      <c r="U10" s="25" t="str">
        <f ca="1">IFERROR(__xludf.DUMMYFUNCTION("IF('UF Inner Comms'!U10 = """", """", IF('UF Inner Comms'!U10=""Alg"", ""Alg"" , IF(AND(REGEXMATCH('UF Inner Comms'!U10, ""^(E|S|M)'? *,|, *(E|S|M)'?$""), REGEXMATCH('UF Inner Comms'!U10, ""^(L|R|U)2'? *,|, *(L|R|U)2'?$"")), ""4-Mover"", IF(REGEXMATCH('UF"&amp;" Inner Comms'!U10, ""^(U)2?'? *,|, *(U)2?'?$""), ""U-Swap"", IF(REGEXMATCH('UF Inner Comms'!U10, ""^(M)2?'? *,|, *(M)2?'?$""), ""M-Swap"", IF(REGEXMATCH('UF Inner Comms'!U10, ""^(E)2?'? *,|, *(E)2?'?$""), ""E-Swap"", IF(REGEXMATCH('UF Inner Comms'!U10, """&amp;"^(S)2?'? *,|, *(S)2?'?$""), ""S-Swap"", IF(REGEXMATCH('UF Inner Comms'!U10, ""^(F)2?'? *,|, *(F)2?'?$""), ""F-Swap"", IF(REGEXMATCH('UF Inner Comms'!U10, ""^U'? *(S)'? *U'? *,|, *U'? *(S)'? *U'?$""), ""S-Insert"", ""Unknown"")))))))))"),"4-Mover")</f>
        <v>4-Mover</v>
      </c>
      <c r="V10" s="25" t="str">
        <f ca="1">IFERROR(__xludf.DUMMYFUNCTION("IF('UF Inner Comms'!V10 = """", """", IF('UF Inner Comms'!V10=""Alg"", ""Alg"" , IF(AND(REGEXMATCH('UF Inner Comms'!V10, ""^(E|S|M)'? *,|, *(E|S|M)'?$""), REGEXMATCH('UF Inner Comms'!V10, ""^(L|R|U)2'? *,|, *(L|R|U)2'?$"")), ""4-Mover"", IF(REGEXMATCH('UF"&amp;" Inner Comms'!V10, ""^(U)2?'? *,|, *(U)2?'?$""), ""U-Swap"", IF(REGEXMATCH('UF Inner Comms'!V10, ""^(M)2?'? *,|, *(M)2?'?$""), ""M-Swap"", IF(REGEXMATCH('UF Inner Comms'!V10, ""^(E)2?'? *,|, *(E)2?'?$""), ""E-Swap"", IF(REGEXMATCH('UF Inner Comms'!V10, """&amp;"^(S)2?'? *,|, *(S)2?'?$""), ""S-Swap"", IF(REGEXMATCH('UF Inner Comms'!V10, ""^(F)2?'? *,|, *(F)2?'?$""), ""F-Swap"", IF(REGEXMATCH('UF Inner Comms'!V10, ""^U'? *(S)'? *U'? *,|, *U'? *(S)'? *U'?$""), ""S-Insert"", ""Unknown"")))))))))"),"S-Swap")</f>
        <v>S-Swap</v>
      </c>
      <c r="W10" s="25" t="str">
        <f ca="1">IFERROR(__xludf.DUMMYFUNCTION("IF('UF Inner Comms'!W10 = """", """", IF('UF Inner Comms'!W10=""Alg"", ""Alg"" , IF(AND(REGEXMATCH('UF Inner Comms'!W10, ""^(E|S|M)'? *,|, *(E|S|M)'?$""), REGEXMATCH('UF Inner Comms'!W10, ""^(L|R|U)2'? *,|, *(L|R|U)2'?$"")), ""4-Mover"", IF(REGEXMATCH('UF"&amp;" Inner Comms'!W10, ""^(U)2?'? *,|, *(U)2?'?$""), ""U-Swap"", IF(REGEXMATCH('UF Inner Comms'!W10, ""^(M)2?'? *,|, *(M)2?'?$""), ""M-Swap"", IF(REGEXMATCH('UF Inner Comms'!W10, ""^(E)2?'? *,|, *(E)2?'?$""), ""E-Swap"", IF(REGEXMATCH('UF Inner Comms'!W10, """&amp;"^(S)2?'? *,|, *(S)2?'?$""), ""S-Swap"", IF(REGEXMATCH('UF Inner Comms'!W10, ""^(F)2?'? *,|, *(F)2?'?$""), ""F-Swap"", IF(REGEXMATCH('UF Inner Comms'!W10, ""^U'? *(S)'? *U'? *,|, *U'? *(S)'? *U'?$""), ""S-Insert"", ""Unknown"")))))))))"),"4-Mover")</f>
        <v>4-Mover</v>
      </c>
    </row>
    <row r="11" spans="1:23">
      <c r="A11" s="24" t="str">
        <f>'UF Comms'!A11</f>
        <v>L (FL)</v>
      </c>
      <c r="B11" s="25" t="str">
        <f ca="1">IFERROR(__xludf.DUMMYFUNCTION("IF('UF Inner Comms'!B11 = """", """", IF('UF Inner Comms'!B11=""Alg"", ""Alg"" , IF(AND(REGEXMATCH('UF Inner Comms'!B11, ""^(E|S|M)'? *,|, *(E|S|M)'?$""), REGEXMATCH('UF Inner Comms'!B11, ""^(L|R|U)2'? *,|, *(L|R|U)2'?$"")), ""4-Mover"", IF(REGEXMATCH('UF"&amp;" Inner Comms'!B11, ""^(U)2?'? *,|, *(U)2?'?$""), ""U-Swap"", IF(REGEXMATCH('UF Inner Comms'!B11, ""^(M)2?'? *,|, *(M)2?'?$""), ""M-Swap"", IF(REGEXMATCH('UF Inner Comms'!B11, ""^(E)2?'? *,|, *(E)2?'?$""), ""E-Swap"", IF(REGEXMATCH('UF Inner Comms'!B11, """&amp;"^(S)2?'? *,|, *(S)2?'?$""), ""S-Swap"", IF(REGEXMATCH('UF Inner Comms'!B11, ""^(F)2?'? *,|, *(F)2?'?$""), ""F-Swap"", IF(REGEXMATCH('UF Inner Comms'!B11, ""^U'? *(S)'? *U'? *,|, *U'? *(S)'? *U'?$""), ""S-Insert"", ""Unknown"")))))))))"),"4-Mover")</f>
        <v>4-Mover</v>
      </c>
      <c r="C11" s="25" t="str">
        <f ca="1">IFERROR(__xludf.DUMMYFUNCTION("IF('UF Inner Comms'!C11 = """", """", IF('UF Inner Comms'!C11=""Alg"", ""Alg"" , IF(AND(REGEXMATCH('UF Inner Comms'!C11, ""^(E|S|M)'? *,|, *(E|S|M)'?$""), REGEXMATCH('UF Inner Comms'!C11, ""^(L|R|U)2'? *,|, *(L|R|U)2'?$"")), ""4-Mover"", IF(REGEXMATCH('UF"&amp;" Inner Comms'!C11, ""^(U)2?'? *,|, *(U)2?'?$""), ""U-Swap"", IF(REGEXMATCH('UF Inner Comms'!C11, ""^(M)2?'? *,|, *(M)2?'?$""), ""M-Swap"", IF(REGEXMATCH('UF Inner Comms'!C11, ""^(E)2?'? *,|, *(E)2?'?$""), ""E-Swap"", IF(REGEXMATCH('UF Inner Comms'!C11, """&amp;"^(S)2?'? *,|, *(S)2?'?$""), ""S-Swap"", IF(REGEXMATCH('UF Inner Comms'!C11, ""^(F)2?'? *,|, *(F)2?'?$""), ""F-Swap"", IF(REGEXMATCH('UF Inner Comms'!C11, ""^U'? *(S)'? *U'? *,|, *U'? *(S)'? *U'?$""), ""S-Insert"", ""Unknown"")))))))))"),"U-Swap")</f>
        <v>U-Swap</v>
      </c>
      <c r="D11" s="25" t="str">
        <f ca="1">IFERROR(__xludf.DUMMYFUNCTION("IF('UF Inner Comms'!D11 = """", """", IF('UF Inner Comms'!D11=""Alg"", ""Alg"" , IF(AND(REGEXMATCH('UF Inner Comms'!D11, ""^(E|S|M)'? *,|, *(E|S|M)'?$""), REGEXMATCH('UF Inner Comms'!D11, ""^(L|R|U)2'? *,|, *(L|R|U)2'?$"")), ""4-Mover"", IF(REGEXMATCH('UF"&amp;" Inner Comms'!D11, ""^(U)2?'? *,|, *(U)2?'?$""), ""U-Swap"", IF(REGEXMATCH('UF Inner Comms'!D11, ""^(M)2?'? *,|, *(M)2?'?$""), ""M-Swap"", IF(REGEXMATCH('UF Inner Comms'!D11, ""^(E)2?'? *,|, *(E)2?'?$""), ""E-Swap"", IF(REGEXMATCH('UF Inner Comms'!D11, """&amp;"^(S)2?'? *,|, *(S)2?'?$""), ""S-Swap"", IF(REGEXMATCH('UF Inner Comms'!D11, ""^(F)2?'? *,|, *(F)2?'?$""), ""F-Swap"", IF(REGEXMATCH('UF Inner Comms'!D11, ""^U'? *(S)'? *U'? *,|, *U'? *(S)'? *U'?$""), ""S-Insert"", ""Unknown"")))))))))"),"U-Swap")</f>
        <v>U-Swap</v>
      </c>
      <c r="E11" s="25" t="str">
        <f ca="1">IFERROR(__xludf.DUMMYFUNCTION("IF('UF Inner Comms'!E11 = """", """", IF('UF Inner Comms'!E11=""Alg"", ""Alg"" , IF(AND(REGEXMATCH('UF Inner Comms'!E11, ""^(E|S|M)'? *,|, *(E|S|M)'?$""), REGEXMATCH('UF Inner Comms'!E11, ""^(L|R|U)2'? *,|, *(L|R|U)2'?$"")), ""4-Mover"", IF(REGEXMATCH('UF"&amp;" Inner Comms'!E11, ""^(U)2?'? *,|, *(U)2?'?$""), ""U-Swap"", IF(REGEXMATCH('UF Inner Comms'!E11, ""^(M)2?'? *,|, *(M)2?'?$""), ""M-Swap"", IF(REGEXMATCH('UF Inner Comms'!E11, ""^(E)2?'? *,|, *(E)2?'?$""), ""E-Swap"", IF(REGEXMATCH('UF Inner Comms'!E11, """&amp;"^(S)2?'? *,|, *(S)2?'?$""), ""S-Swap"", IF(REGEXMATCH('UF Inner Comms'!E11, ""^(F)2?'? *,|, *(F)2?'?$""), ""F-Swap"", IF(REGEXMATCH('UF Inner Comms'!E11, ""^U'? *(S)'? *U'? *,|, *U'? *(S)'? *U'?$""), ""S-Insert"", ""Unknown"")))))))))"),"U-Swap")</f>
        <v>U-Swap</v>
      </c>
      <c r="F11" s="25" t="str">
        <f ca="1">IFERROR(__xludf.DUMMYFUNCTION("IF('UF Inner Comms'!F11 = """", """", IF('UF Inner Comms'!F11=""Alg"", ""Alg"" , IF(AND(REGEXMATCH('UF Inner Comms'!F11, ""^(E|S|M)'? *,|, *(E|S|M)'?$""), REGEXMATCH('UF Inner Comms'!F11, ""^(L|R|U)2'? *,|, *(L|R|U)2'?$"")), ""4-Mover"", IF(REGEXMATCH('UF"&amp;" Inner Comms'!F11, ""^(U)2?'? *,|, *(U)2?'?$""), ""U-Swap"", IF(REGEXMATCH('UF Inner Comms'!F11, ""^(M)2?'? *,|, *(M)2?'?$""), ""M-Swap"", IF(REGEXMATCH('UF Inner Comms'!F11, ""^(E)2?'? *,|, *(E)2?'?$""), ""E-Swap"", IF(REGEXMATCH('UF Inner Comms'!F11, """&amp;"^(S)2?'? *,|, *(S)2?'?$""), ""S-Swap"", IF(REGEXMATCH('UF Inner Comms'!F11, ""^(F)2?'? *,|, *(F)2?'?$""), ""F-Swap"", IF(REGEXMATCH('UF Inner Comms'!F11, ""^U'? *(S)'? *U'? *,|, *U'? *(S)'? *U'?$""), ""S-Insert"", ""Unknown"")))))))))"),"")</f>
        <v/>
      </c>
      <c r="G11" s="25" t="str">
        <f ca="1">IFERROR(__xludf.DUMMYFUNCTION("IF('UF Inner Comms'!G11 = """", """", IF('UF Inner Comms'!G11=""Alg"", ""Alg"" , IF(AND(REGEXMATCH('UF Inner Comms'!G11, ""^(E|S|M)'? *,|, *(E|S|M)'?$""), REGEXMATCH('UF Inner Comms'!G11, ""^(L|R|U)2'? *,|, *(L|R|U)2'?$"")), ""4-Mover"", IF(REGEXMATCH('UF"&amp;" Inner Comms'!G11, ""^(U)2?'? *,|, *(U)2?'?$""), ""U-Swap"", IF(REGEXMATCH('UF Inner Comms'!G11, ""^(M)2?'? *,|, *(M)2?'?$""), ""M-Swap"", IF(REGEXMATCH('UF Inner Comms'!G11, ""^(E)2?'? *,|, *(E)2?'?$""), ""E-Swap"", IF(REGEXMATCH('UF Inner Comms'!G11, """&amp;"^(S)2?'? *,|, *(S)2?'?$""), ""S-Swap"", IF(REGEXMATCH('UF Inner Comms'!G11, ""^(F)2?'? *,|, *(F)2?'?$""), ""F-Swap"", IF(REGEXMATCH('UF Inner Comms'!G11, ""^U'? *(S)'? *U'? *,|, *U'? *(S)'? *U'?$""), ""S-Insert"", ""Unknown"")))))))))"),"4-Mover")</f>
        <v>4-Mover</v>
      </c>
      <c r="H11" s="25" t="str">
        <f ca="1">IFERROR(__xludf.DUMMYFUNCTION("IF('UF Inner Comms'!H11 = """", """", IF('UF Inner Comms'!H11=""Alg"", ""Alg"" , IF(AND(REGEXMATCH('UF Inner Comms'!H11, ""^(E|S|M)'? *,|, *(E|S|M)'?$""), REGEXMATCH('UF Inner Comms'!H11, ""^(L|R|U)2'? *,|, *(L|R|U)2'?$"")), ""4-Mover"", IF(REGEXMATCH('UF"&amp;" Inner Comms'!H11, ""^(U)2?'? *,|, *(U)2?'?$""), ""U-Swap"", IF(REGEXMATCH('UF Inner Comms'!H11, ""^(M)2?'? *,|, *(M)2?'?$""), ""M-Swap"", IF(REGEXMATCH('UF Inner Comms'!H11, ""^(E)2?'? *,|, *(E)2?'?$""), ""E-Swap"", IF(REGEXMATCH('UF Inner Comms'!H11, """&amp;"^(S)2?'? *,|, *(S)2?'?$""), ""S-Swap"", IF(REGEXMATCH('UF Inner Comms'!H11, ""^(F)2?'? *,|, *(F)2?'?$""), ""F-Swap"", IF(REGEXMATCH('UF Inner Comms'!H11, ""^U'? *(S)'? *U'? *,|, *U'? *(S)'? *U'?$""), ""S-Insert"", ""Unknown"")))))))))"),"E-Swap")</f>
        <v>E-Swap</v>
      </c>
      <c r="I11" s="25" t="str">
        <f ca="1">IFERROR(__xludf.DUMMYFUNCTION("IF('UF Inner Comms'!I11 = """", """", IF('UF Inner Comms'!I11=""Alg"", ""Alg"" , IF(AND(REGEXMATCH('UF Inner Comms'!I11, ""^(E|S|M)'? *,|, *(E|S|M)'?$""), REGEXMATCH('UF Inner Comms'!I11, ""^(L|R|U)2'? *,|, *(L|R|U)2'?$"")), ""4-Mover"", IF(REGEXMATCH('UF"&amp;" Inner Comms'!I11, ""^(U)2?'? *,|, *(U)2?'?$""), ""U-Swap"", IF(REGEXMATCH('UF Inner Comms'!I11, ""^(M)2?'? *,|, *(M)2?'?$""), ""M-Swap"", IF(REGEXMATCH('UF Inner Comms'!I11, ""^(E)2?'? *,|, *(E)2?'?$""), ""E-Swap"", IF(REGEXMATCH('UF Inner Comms'!I11, """&amp;"^(S)2?'? *,|, *(S)2?'?$""), ""S-Swap"", IF(REGEXMATCH('UF Inner Comms'!I11, ""^(F)2?'? *,|, *(F)2?'?$""), ""F-Swap"", IF(REGEXMATCH('UF Inner Comms'!I11, ""^U'? *(S)'? *U'? *,|, *U'? *(S)'? *U'?$""), ""S-Insert"", ""Unknown"")))))))))"),"4-Mover")</f>
        <v>4-Mover</v>
      </c>
      <c r="J11" s="25" t="str">
        <f ca="1">IFERROR(__xludf.DUMMYFUNCTION("IF('UF Inner Comms'!J11 = """", """", IF('UF Inner Comms'!J11=""Alg"", ""Alg"" , IF(AND(REGEXMATCH('UF Inner Comms'!J11, ""^(E|S|M)'? *,|, *(E|S|M)'?$""), REGEXMATCH('UF Inner Comms'!J11, ""^(L|R|U)2'? *,|, *(L|R|U)2'?$"")), ""4-Mover"", IF(REGEXMATCH('UF"&amp;" Inner Comms'!J11, ""^(U)2?'? *,|, *(U)2?'?$""), ""U-Swap"", IF(REGEXMATCH('UF Inner Comms'!J11, ""^(M)2?'? *,|, *(M)2?'?$""), ""M-Swap"", IF(REGEXMATCH('UF Inner Comms'!J11, ""^(E)2?'? *,|, *(E)2?'?$""), ""E-Swap"", IF(REGEXMATCH('UF Inner Comms'!J11, """&amp;"^(S)2?'? *,|, *(S)2?'?$""), ""S-Swap"", IF(REGEXMATCH('UF Inner Comms'!J11, ""^(F)2?'? *,|, *(F)2?'?$""), ""F-Swap"", IF(REGEXMATCH('UF Inner Comms'!J11, ""^U'? *(S)'? *U'? *,|, *U'? *(S)'? *U'?$""), ""S-Insert"", ""Unknown"")))))))))"),"M-Swap")</f>
        <v>M-Swap</v>
      </c>
      <c r="K11" s="25" t="str">
        <f ca="1">IFERROR(__xludf.DUMMYFUNCTION("IF('UF Inner Comms'!K11 = """", """", IF('UF Inner Comms'!K11=""Alg"", ""Alg"" , IF(AND(REGEXMATCH('UF Inner Comms'!K11, ""^(E|S|M)'? *,|, *(E|S|M)'?$""), REGEXMATCH('UF Inner Comms'!K11, ""^(L|R|U)2'? *,|, *(L|R|U)2'?$"")), ""4-Mover"", IF(REGEXMATCH('UF"&amp;" Inner Comms'!K11, ""^(U)2?'? *,|, *(U)2?'?$""), ""U-Swap"", IF(REGEXMATCH('UF Inner Comms'!K11, ""^(M)2?'? *,|, *(M)2?'?$""), ""M-Swap"", IF(REGEXMATCH('UF Inner Comms'!K11, ""^(E)2?'? *,|, *(E)2?'?$""), ""E-Swap"", IF(REGEXMATCH('UF Inner Comms'!K11, """&amp;"^(S)2?'? *,|, *(S)2?'?$""), ""S-Swap"", IF(REGEXMATCH('UF Inner Comms'!K11, ""^(F)2?'? *,|, *(F)2?'?$""), ""F-Swap"", IF(REGEXMATCH('UF Inner Comms'!K11, ""^U'? *(S)'? *U'? *,|, *U'? *(S)'? *U'?$""), ""S-Insert"", ""Unknown"")))))))))"),"")</f>
        <v/>
      </c>
      <c r="L11" s="25" t="str">
        <f ca="1">IFERROR(__xludf.DUMMYFUNCTION("IF('UF Inner Comms'!L11 = """", """", IF('UF Inner Comms'!L11=""Alg"", ""Alg"" , IF(AND(REGEXMATCH('UF Inner Comms'!L11, ""^(E|S|M)'? *,|, *(E|S|M)'?$""), REGEXMATCH('UF Inner Comms'!L11, ""^(L|R|U)2'? *,|, *(L|R|U)2'?$"")), ""4-Mover"", IF(REGEXMATCH('UF"&amp;" Inner Comms'!L11, ""^(U)2?'? *,|, *(U)2?'?$""), ""U-Swap"", IF(REGEXMATCH('UF Inner Comms'!L11, ""^(M)2?'? *,|, *(M)2?'?$""), ""M-Swap"", IF(REGEXMATCH('UF Inner Comms'!L11, ""^(E)2?'? *,|, *(E)2?'?$""), ""E-Swap"", IF(REGEXMATCH('UF Inner Comms'!L11, """&amp;"^(S)2?'? *,|, *(S)2?'?$""), ""S-Swap"", IF(REGEXMATCH('UF Inner Comms'!L11, ""^(F)2?'? *,|, *(F)2?'?$""), ""F-Swap"", IF(REGEXMATCH('UF Inner Comms'!L11, ""^U'? *(S)'? *U'? *,|, *U'? *(S)'? *U'?$""), ""S-Insert"", ""Unknown"")))))))))"),"U-Swap")</f>
        <v>U-Swap</v>
      </c>
      <c r="M11" s="25" t="str">
        <f ca="1">IFERROR(__xludf.DUMMYFUNCTION("IF('UF Inner Comms'!M11 = """", """", IF('UF Inner Comms'!M11=""Alg"", ""Alg"" , IF(AND(REGEXMATCH('UF Inner Comms'!M11, ""^(E|S|M)'? *,|, *(E|S|M)'?$""), REGEXMATCH('UF Inner Comms'!M11, ""^(L|R|U)2'? *,|, *(L|R|U)2'?$"")), ""4-Mover"", IF(REGEXMATCH('UF"&amp;" Inner Comms'!M11, ""^(U)2?'? *,|, *(U)2?'?$""), ""U-Swap"", IF(REGEXMATCH('UF Inner Comms'!M11, ""^(M)2?'? *,|, *(M)2?'?$""), ""M-Swap"", IF(REGEXMATCH('UF Inner Comms'!M11, ""^(E)2?'? *,|, *(E)2?'?$""), ""E-Swap"", IF(REGEXMATCH('UF Inner Comms'!M11, """&amp;"^(S)2?'? *,|, *(S)2?'?$""), ""S-Swap"", IF(REGEXMATCH('UF Inner Comms'!M11, ""^(F)2?'? *,|, *(F)2?'?$""), ""F-Swap"", IF(REGEXMATCH('UF Inner Comms'!M11, ""^U'? *(S)'? *U'? *,|, *U'? *(S)'? *U'?$""), ""S-Insert"", ""Unknown"")))))))))"),"E-Swap")</f>
        <v>E-Swap</v>
      </c>
      <c r="N11" s="25" t="str">
        <f ca="1">IFERROR(__xludf.DUMMYFUNCTION("IF('UF Inner Comms'!N11 = """", """", IF('UF Inner Comms'!N11=""Alg"", ""Alg"" , IF(AND(REGEXMATCH('UF Inner Comms'!N11, ""^(E|S|M)'? *,|, *(E|S|M)'?$""), REGEXMATCH('UF Inner Comms'!N11, ""^(L|R|U)2'? *,|, *(L|R|U)2'?$"")), ""4-Mover"", IF(REGEXMATCH('UF"&amp;" Inner Comms'!N11, ""^(U)2?'? *,|, *(U)2?'?$""), ""U-Swap"", IF(REGEXMATCH('UF Inner Comms'!N11, ""^(M)2?'? *,|, *(M)2?'?$""), ""M-Swap"", IF(REGEXMATCH('UF Inner Comms'!N11, ""^(E)2?'? *,|, *(E)2?'?$""), ""E-Swap"", IF(REGEXMATCH('UF Inner Comms'!N11, """&amp;"^(S)2?'? *,|, *(S)2?'?$""), ""S-Swap"", IF(REGEXMATCH('UF Inner Comms'!N11, ""^(F)2?'? *,|, *(F)2?'?$""), ""F-Swap"", IF(REGEXMATCH('UF Inner Comms'!N11, ""^U'? *(S)'? *U'? *,|, *U'? *(S)'? *U'?$""), ""S-Insert"", ""Unknown"")))))))))"),"E-Swap")</f>
        <v>E-Swap</v>
      </c>
      <c r="O11" s="25" t="str">
        <f ca="1">IFERROR(__xludf.DUMMYFUNCTION("IF('UF Inner Comms'!O11 = """", """", IF('UF Inner Comms'!O11=""Alg"", ""Alg"" , IF(AND(REGEXMATCH('UF Inner Comms'!O11, ""^(E|S|M)'? *,|, *(E|S|M)'?$""), REGEXMATCH('UF Inner Comms'!O11, ""^(L|R|U)2'? *,|, *(L|R|U)2'?$"")), ""4-Mover"", IF(REGEXMATCH('UF"&amp;" Inner Comms'!O11, ""^(U)2?'? *,|, *(U)2?'?$""), ""U-Swap"", IF(REGEXMATCH('UF Inner Comms'!O11, ""^(M)2?'? *,|, *(M)2?'?$""), ""M-Swap"", IF(REGEXMATCH('UF Inner Comms'!O11, ""^(E)2?'? *,|, *(E)2?'?$""), ""E-Swap"", IF(REGEXMATCH('UF Inner Comms'!O11, """&amp;"^(S)2?'? *,|, *(S)2?'?$""), ""S-Swap"", IF(REGEXMATCH('UF Inner Comms'!O11, ""^(F)2?'? *,|, *(F)2?'?$""), ""F-Swap"", IF(REGEXMATCH('UF Inner Comms'!O11, ""^U'? *(S)'? *U'? *,|, *U'? *(S)'? *U'?$""), ""S-Insert"", ""Unknown"")))))))))"),"E-Swap")</f>
        <v>E-Swap</v>
      </c>
      <c r="P11" s="25" t="str">
        <f ca="1">IFERROR(__xludf.DUMMYFUNCTION("IF('UF Inner Comms'!P11 = """", """", IF('UF Inner Comms'!P11=""Alg"", ""Alg"" , IF(AND(REGEXMATCH('UF Inner Comms'!P11, ""^(E|S|M)'? *,|, *(E|S|M)'?$""), REGEXMATCH('UF Inner Comms'!P11, ""^(L|R|U)2'? *,|, *(L|R|U)2'?$"")), ""4-Mover"", IF(REGEXMATCH('UF"&amp;" Inner Comms'!P11, ""^(U)2?'? *,|, *(U)2?'?$""), ""U-Swap"", IF(REGEXMATCH('UF Inner Comms'!P11, ""^(M)2?'? *,|, *(M)2?'?$""), ""M-Swap"", IF(REGEXMATCH('UF Inner Comms'!P11, ""^(E)2?'? *,|, *(E)2?'?$""), ""E-Swap"", IF(REGEXMATCH('UF Inner Comms'!P11, """&amp;"^(S)2?'? *,|, *(S)2?'?$""), ""S-Swap"", IF(REGEXMATCH('UF Inner Comms'!P11, ""^(F)2?'? *,|, *(F)2?'?$""), ""F-Swap"", IF(REGEXMATCH('UF Inner Comms'!P11, ""^U'? *(S)'? *U'? *,|, *U'? *(S)'? *U'?$""), ""S-Insert"", ""Unknown"")))))))))"),"M-Swap")</f>
        <v>M-Swap</v>
      </c>
      <c r="Q11" s="25" t="str">
        <f ca="1">IFERROR(__xludf.DUMMYFUNCTION("IF('UF Inner Comms'!Q11 = """", """", IF('UF Inner Comms'!Q11=""Alg"", ""Alg"" , IF(AND(REGEXMATCH('UF Inner Comms'!Q11, ""^(E|S|M)'? *,|, *(E|S|M)'?$""), REGEXMATCH('UF Inner Comms'!Q11, ""^(L|R|U)2'? *,|, *(L|R|U)2'?$"")), ""4-Mover"", IF(REGEXMATCH('UF"&amp;" Inner Comms'!Q11, ""^(U)2?'? *,|, *(U)2?'?$""), ""U-Swap"", IF(REGEXMATCH('UF Inner Comms'!Q11, ""^(M)2?'? *,|, *(M)2?'?$""), ""M-Swap"", IF(REGEXMATCH('UF Inner Comms'!Q11, ""^(E)2?'? *,|, *(E)2?'?$""), ""E-Swap"", IF(REGEXMATCH('UF Inner Comms'!Q11, """&amp;"^(S)2?'? *,|, *(S)2?'?$""), ""S-Swap"", IF(REGEXMATCH('UF Inner Comms'!Q11, ""^(F)2?'? *,|, *(F)2?'?$""), ""F-Swap"", IF(REGEXMATCH('UF Inner Comms'!Q11, ""^U'? *(S)'? *U'? *,|, *U'? *(S)'? *U'?$""), ""S-Insert"", ""Unknown"")))))))))"),"4-Mover")</f>
        <v>4-Mover</v>
      </c>
      <c r="R11" s="25" t="str">
        <f ca="1">IFERROR(__xludf.DUMMYFUNCTION("IF('UF Inner Comms'!R11 = """", """", IF('UF Inner Comms'!R11=""Alg"", ""Alg"" , IF(AND(REGEXMATCH('UF Inner Comms'!R11, ""^(E|S|M)'? *,|, *(E|S|M)'?$""), REGEXMATCH('UF Inner Comms'!R11, ""^(L|R|U)2'? *,|, *(L|R|U)2'?$"")), ""4-Mover"", IF(REGEXMATCH('UF"&amp;" Inner Comms'!R11, ""^(U)2?'? *,|, *(U)2?'?$""), ""U-Swap"", IF(REGEXMATCH('UF Inner Comms'!R11, ""^(M)2?'? *,|, *(M)2?'?$""), ""M-Swap"", IF(REGEXMATCH('UF Inner Comms'!R11, ""^(E)2?'? *,|, *(E)2?'?$""), ""E-Swap"", IF(REGEXMATCH('UF Inner Comms'!R11, """&amp;"^(S)2?'? *,|, *(S)2?'?$""), ""S-Swap"", IF(REGEXMATCH('UF Inner Comms'!R11, ""^(F)2?'? *,|, *(F)2?'?$""), ""F-Swap"", IF(REGEXMATCH('UF Inner Comms'!R11, ""^U'? *(S)'? *U'? *,|, *U'? *(S)'? *U'?$""), ""S-Insert"", ""Unknown"")))))))))"),"4-Mover")</f>
        <v>4-Mover</v>
      </c>
      <c r="S11" s="25" t="str">
        <f ca="1">IFERROR(__xludf.DUMMYFUNCTION("IF('UF Inner Comms'!S11 = """", """", IF('UF Inner Comms'!S11=""Alg"", ""Alg"" , IF(AND(REGEXMATCH('UF Inner Comms'!S11, ""^(E|S|M)'? *,|, *(E|S|M)'?$""), REGEXMATCH('UF Inner Comms'!S11, ""^(L|R|U)2'? *,|, *(L|R|U)2'?$"")), ""4-Mover"", IF(REGEXMATCH('UF"&amp;" Inner Comms'!S11, ""^(U)2?'? *,|, *(U)2?'?$""), ""U-Swap"", IF(REGEXMATCH('UF Inner Comms'!S11, ""^(M)2?'? *,|, *(M)2?'?$""), ""M-Swap"", IF(REGEXMATCH('UF Inner Comms'!S11, ""^(E)2?'? *,|, *(E)2?'?$""), ""E-Swap"", IF(REGEXMATCH('UF Inner Comms'!S11, """&amp;"^(S)2?'? *,|, *(S)2?'?$""), ""S-Swap"", IF(REGEXMATCH('UF Inner Comms'!S11, ""^(F)2?'? *,|, *(F)2?'?$""), ""F-Swap"", IF(REGEXMATCH('UF Inner Comms'!S11, ""^U'? *(S)'? *U'? *,|, *U'? *(S)'? *U'?$""), ""S-Insert"", ""Unknown"")))))))))"),"4-Mover")</f>
        <v>4-Mover</v>
      </c>
      <c r="T11" s="25" t="str">
        <f ca="1">IFERROR(__xludf.DUMMYFUNCTION("IF('UF Inner Comms'!T11 = """", """", IF('UF Inner Comms'!T11=""Alg"", ""Alg"" , IF(AND(REGEXMATCH('UF Inner Comms'!T11, ""^(E|S|M)'? *,|, *(E|S|M)'?$""), REGEXMATCH('UF Inner Comms'!T11, ""^(L|R|U)2'? *,|, *(L|R|U)2'?$"")), ""4-Mover"", IF(REGEXMATCH('UF"&amp;" Inner Comms'!T11, ""^(U)2?'? *,|, *(U)2?'?$""), ""U-Swap"", IF(REGEXMATCH('UF Inner Comms'!T11, ""^(M)2?'? *,|, *(M)2?'?$""), ""M-Swap"", IF(REGEXMATCH('UF Inner Comms'!T11, ""^(E)2?'? *,|, *(E)2?'?$""), ""E-Swap"", IF(REGEXMATCH('UF Inner Comms'!T11, """&amp;"^(S)2?'? *,|, *(S)2?'?$""), ""S-Swap"", IF(REGEXMATCH('UF Inner Comms'!T11, ""^(F)2?'? *,|, *(F)2?'?$""), ""F-Swap"", IF(REGEXMATCH('UF Inner Comms'!T11, ""^U'? *(S)'? *U'? *,|, *U'? *(S)'? *U'?$""), ""S-Insert"", ""Unknown"")))))))))"),"4-Mover")</f>
        <v>4-Mover</v>
      </c>
      <c r="U11" s="25" t="str">
        <f ca="1">IFERROR(__xludf.DUMMYFUNCTION("IF('UF Inner Comms'!U11 = """", """", IF('UF Inner Comms'!U11=""Alg"", ""Alg"" , IF(AND(REGEXMATCH('UF Inner Comms'!U11, ""^(E|S|M)'? *,|, *(E|S|M)'?$""), REGEXMATCH('UF Inner Comms'!U11, ""^(L|R|U)2'? *,|, *(L|R|U)2'?$"")), ""4-Mover"", IF(REGEXMATCH('UF"&amp;" Inner Comms'!U11, ""^(U)2?'? *,|, *(U)2?'?$""), ""U-Swap"", IF(REGEXMATCH('UF Inner Comms'!U11, ""^(M)2?'? *,|, *(M)2?'?$""), ""M-Swap"", IF(REGEXMATCH('UF Inner Comms'!U11, ""^(E)2?'? *,|, *(E)2?'?$""), ""E-Swap"", IF(REGEXMATCH('UF Inner Comms'!U11, """&amp;"^(S)2?'? *,|, *(S)2?'?$""), ""S-Swap"", IF(REGEXMATCH('UF Inner Comms'!U11, ""^(F)2?'? *,|, *(F)2?'?$""), ""F-Swap"", IF(REGEXMATCH('UF Inner Comms'!U11, ""^U'? *(S)'? *U'? *,|, *U'? *(S)'? *U'?$""), ""S-Insert"", ""Unknown"")))))))))"),"4-Mover")</f>
        <v>4-Mover</v>
      </c>
      <c r="V11" s="25" t="str">
        <f ca="1">IFERROR(__xludf.DUMMYFUNCTION("IF('UF Inner Comms'!V11 = """", """", IF('UF Inner Comms'!V11=""Alg"", ""Alg"" , IF(AND(REGEXMATCH('UF Inner Comms'!V11, ""^(E|S|M)'? *,|, *(E|S|M)'?$""), REGEXMATCH('UF Inner Comms'!V11, ""^(L|R|U)2'? *,|, *(L|R|U)2'?$"")), ""4-Mover"", IF(REGEXMATCH('UF"&amp;" Inner Comms'!V11, ""^(U)2?'? *,|, *(U)2?'?$""), ""U-Swap"", IF(REGEXMATCH('UF Inner Comms'!V11, ""^(M)2?'? *,|, *(M)2?'?$""), ""M-Swap"", IF(REGEXMATCH('UF Inner Comms'!V11, ""^(E)2?'? *,|, *(E)2?'?$""), ""E-Swap"", IF(REGEXMATCH('UF Inner Comms'!V11, """&amp;"^(S)2?'? *,|, *(S)2?'?$""), ""S-Swap"", IF(REGEXMATCH('UF Inner Comms'!V11, ""^(F)2?'? *,|, *(F)2?'?$""), ""F-Swap"", IF(REGEXMATCH('UF Inner Comms'!V11, ""^U'? *(S)'? *U'? *,|, *U'? *(S)'? *U'?$""), ""S-Insert"", ""Unknown"")))))))))"),"M-Swap")</f>
        <v>M-Swap</v>
      </c>
      <c r="W11" s="25" t="str">
        <f ca="1">IFERROR(__xludf.DUMMYFUNCTION("IF('UF Inner Comms'!W11 = """", """", IF('UF Inner Comms'!W11=""Alg"", ""Alg"" , IF(AND(REGEXMATCH('UF Inner Comms'!W11, ""^(E|S|M)'? *,|, *(E|S|M)'?$""), REGEXMATCH('UF Inner Comms'!W11, ""^(L|R|U)2'? *,|, *(L|R|U)2'?$"")), ""4-Mover"", IF(REGEXMATCH('UF"&amp;" Inner Comms'!W11, ""^(U)2?'? *,|, *(U)2?'?$""), ""U-Swap"", IF(REGEXMATCH('UF Inner Comms'!W11, ""^(M)2?'? *,|, *(M)2?'?$""), ""M-Swap"", IF(REGEXMATCH('UF Inner Comms'!W11, ""^(E)2?'? *,|, *(E)2?'?$""), ""E-Swap"", IF(REGEXMATCH('UF Inner Comms'!W11, """&amp;"^(S)2?'? *,|, *(S)2?'?$""), ""S-Swap"", IF(REGEXMATCH('UF Inner Comms'!W11, ""^(F)2?'? *,|, *(F)2?'?$""), ""F-Swap"", IF(REGEXMATCH('UF Inner Comms'!W11, ""^U'? *(S)'? *U'? *,|, *U'? *(S)'? *U'?$""), ""S-Insert"", ""Unknown"")))))))))"),"Alg")</f>
        <v>Alg</v>
      </c>
    </row>
    <row r="12" spans="1:23">
      <c r="A12" s="24" t="str">
        <f>'UF Comms'!A12</f>
        <v>M (RU)</v>
      </c>
      <c r="B12" s="25" t="str">
        <f ca="1">IFERROR(__xludf.DUMMYFUNCTION("IF('UF Inner Comms'!B12 = """", """", IF('UF Inner Comms'!B12=""Alg"", ""Alg"" , IF(AND(REGEXMATCH('UF Inner Comms'!B12, ""^(E|S|M)'? *,|, *(E|S|M)'?$""), REGEXMATCH('UF Inner Comms'!B12, ""^(L|R|U)2'? *,|, *(L|R|U)2'?$"")), ""4-Mover"", IF(REGEXMATCH('UF"&amp;" Inner Comms'!B12, ""^(U)2?'? *,|, *(U)2?'?$""), ""U-Swap"", IF(REGEXMATCH('UF Inner Comms'!B12, ""^(M)2?'? *,|, *(M)2?'?$""), ""M-Swap"", IF(REGEXMATCH('UF Inner Comms'!B12, ""^(E)2?'? *,|, *(E)2?'?$""), ""E-Swap"", IF(REGEXMATCH('UF Inner Comms'!B12, """&amp;"^(S)2?'? *,|, *(S)2?'?$""), ""S-Swap"", IF(REGEXMATCH('UF Inner Comms'!B12, ""^(F)2?'? *,|, *(F)2?'?$""), ""F-Swap"", IF(REGEXMATCH('UF Inner Comms'!B12, ""^U'? *(S)'? *U'? *,|, *U'? *(S)'? *U'?$""), ""S-Insert"", ""Unknown"")))))))))"),"4-Mover")</f>
        <v>4-Mover</v>
      </c>
      <c r="C12" s="25" t="str">
        <f ca="1">IFERROR(__xludf.DUMMYFUNCTION("IF('UF Inner Comms'!C12 = """", """", IF('UF Inner Comms'!C12=""Alg"", ""Alg"" , IF(AND(REGEXMATCH('UF Inner Comms'!C12, ""^(E|S|M)'? *,|, *(E|S|M)'?$""), REGEXMATCH('UF Inner Comms'!C12, ""^(L|R|U)2'? *,|, *(L|R|U)2'?$"")), ""4-Mover"", IF(REGEXMATCH('UF"&amp;" Inner Comms'!C12, ""^(U)2?'? *,|, *(U)2?'?$""), ""U-Swap"", IF(REGEXMATCH('UF Inner Comms'!C12, ""^(M)2?'? *,|, *(M)2?'?$""), ""M-Swap"", IF(REGEXMATCH('UF Inner Comms'!C12, ""^(E)2?'? *,|, *(E)2?'?$""), ""E-Swap"", IF(REGEXMATCH('UF Inner Comms'!C12, """&amp;"^(S)2?'? *,|, *(S)2?'?$""), ""S-Swap"", IF(REGEXMATCH('UF Inner Comms'!C12, ""^(F)2?'? *,|, *(F)2?'?$""), ""F-Swap"", IF(REGEXMATCH('UF Inner Comms'!C12, ""^U'? *(S)'? *U'? *,|, *U'? *(S)'? *U'?$""), ""S-Insert"", ""Unknown"")))))))))"),"")</f>
        <v/>
      </c>
      <c r="D12" s="25" t="str">
        <f ca="1">IFERROR(__xludf.DUMMYFUNCTION("IF('UF Inner Comms'!D12 = """", """", IF('UF Inner Comms'!D12=""Alg"", ""Alg"" , IF(AND(REGEXMATCH('UF Inner Comms'!D12, ""^(E|S|M)'? *,|, *(E|S|M)'?$""), REGEXMATCH('UF Inner Comms'!D12, ""^(L|R|U)2'? *,|, *(L|R|U)2'?$"")), ""4-Mover"", IF(REGEXMATCH('UF"&amp;" Inner Comms'!D12, ""^(U)2?'? *,|, *(U)2?'?$""), ""U-Swap"", IF(REGEXMATCH('UF Inner Comms'!D12, ""^(M)2?'? *,|, *(M)2?'?$""), ""M-Swap"", IF(REGEXMATCH('UF Inner Comms'!D12, ""^(E)2?'? *,|, *(E)2?'?$""), ""E-Swap"", IF(REGEXMATCH('UF Inner Comms'!D12, """&amp;"^(S)2?'? *,|, *(S)2?'?$""), ""S-Swap"", IF(REGEXMATCH('UF Inner Comms'!D12, ""^(F)2?'? *,|, *(F)2?'?$""), ""F-Swap"", IF(REGEXMATCH('UF Inner Comms'!D12, ""^U'? *(S)'? *U'? *,|, *U'? *(S)'? *U'?$""), ""S-Insert"", ""Unknown"")))))))))"),"S-Swap")</f>
        <v>S-Swap</v>
      </c>
      <c r="E12" s="25" t="str">
        <f ca="1">IFERROR(__xludf.DUMMYFUNCTION("IF('UF Inner Comms'!E12 = """", """", IF('UF Inner Comms'!E12=""Alg"", ""Alg"" , IF(AND(REGEXMATCH('UF Inner Comms'!E12, ""^(E|S|M)'? *,|, *(E|S|M)'?$""), REGEXMATCH('UF Inner Comms'!E12, ""^(L|R|U)2'? *,|, *(L|R|U)2'?$"")), ""4-Mover"", IF(REGEXMATCH('UF"&amp;" Inner Comms'!E12, ""^(U)2?'? *,|, *(U)2?'?$""), ""U-Swap"", IF(REGEXMATCH('UF Inner Comms'!E12, ""^(M)2?'? *,|, *(M)2?'?$""), ""M-Swap"", IF(REGEXMATCH('UF Inner Comms'!E12, ""^(E)2?'? *,|, *(E)2?'?$""), ""E-Swap"", IF(REGEXMATCH('UF Inner Comms'!E12, """&amp;"^(S)2?'? *,|, *(S)2?'?$""), ""S-Swap"", IF(REGEXMATCH('UF Inner Comms'!E12, ""^(F)2?'? *,|, *(F)2?'?$""), ""F-Swap"", IF(REGEXMATCH('UF Inner Comms'!E12, ""^U'? *(S)'? *U'? *,|, *U'? *(S)'? *U'?$""), ""S-Insert"", ""Unknown"")))))))))"),"4-Mover")</f>
        <v>4-Mover</v>
      </c>
      <c r="F12" s="25" t="str">
        <f ca="1">IFERROR(__xludf.DUMMYFUNCTION("IF('UF Inner Comms'!F12 = """", """", IF('UF Inner Comms'!F12=""Alg"", ""Alg"" , IF(AND(REGEXMATCH('UF Inner Comms'!F12, ""^(E|S|M)'? *,|, *(E|S|M)'?$""), REGEXMATCH('UF Inner Comms'!F12, ""^(L|R|U)2'? *,|, *(L|R|U)2'?$"")), ""4-Mover"", IF(REGEXMATCH('UF"&amp;" Inner Comms'!F12, ""^(U)2?'? *,|, *(U)2?'?$""), ""U-Swap"", IF(REGEXMATCH('UF Inner Comms'!F12, ""^(M)2?'? *,|, *(M)2?'?$""), ""M-Swap"", IF(REGEXMATCH('UF Inner Comms'!F12, ""^(E)2?'? *,|, *(E)2?'?$""), ""E-Swap"", IF(REGEXMATCH('UF Inner Comms'!F12, """&amp;"^(S)2?'? *,|, *(S)2?'?$""), ""S-Swap"", IF(REGEXMATCH('UF Inner Comms'!F12, ""^(F)2?'? *,|, *(F)2?'?$""), ""F-Swap"", IF(REGEXMATCH('UF Inner Comms'!F12, ""^U'? *(S)'? *U'? *,|, *U'? *(S)'? *U'?$""), ""S-Insert"", ""Unknown"")))))))))"),"4-Mover")</f>
        <v>4-Mover</v>
      </c>
      <c r="G12" s="25" t="str">
        <f ca="1">IFERROR(__xludf.DUMMYFUNCTION("IF('UF Inner Comms'!G12 = """", """", IF('UF Inner Comms'!G12=""Alg"", ""Alg"" , IF(AND(REGEXMATCH('UF Inner Comms'!G12, ""^(E|S|M)'? *,|, *(E|S|M)'?$""), REGEXMATCH('UF Inner Comms'!G12, ""^(L|R|U)2'? *,|, *(L|R|U)2'?$"")), ""4-Mover"", IF(REGEXMATCH('UF"&amp;" Inner Comms'!G12, ""^(U)2?'? *,|, *(U)2?'?$""), ""U-Swap"", IF(REGEXMATCH('UF Inner Comms'!G12, ""^(M)2?'? *,|, *(M)2?'?$""), ""M-Swap"", IF(REGEXMATCH('UF Inner Comms'!G12, ""^(E)2?'? *,|, *(E)2?'?$""), ""E-Swap"", IF(REGEXMATCH('UF Inner Comms'!G12, """&amp;"^(S)2?'? *,|, *(S)2?'?$""), ""S-Swap"", IF(REGEXMATCH('UF Inner Comms'!G12, ""^(F)2?'? *,|, *(F)2?'?$""), ""F-Swap"", IF(REGEXMATCH('UF Inner Comms'!G12, ""^U'? *(S)'? *U'? *,|, *U'? *(S)'? *U'?$""), ""S-Insert"", ""Unknown"")))))))))"),"4-Mover")</f>
        <v>4-Mover</v>
      </c>
      <c r="H12" s="25" t="str">
        <f ca="1">IFERROR(__xludf.DUMMYFUNCTION("IF('UF Inner Comms'!H12 = """", """", IF('UF Inner Comms'!H12=""Alg"", ""Alg"" , IF(AND(REGEXMATCH('UF Inner Comms'!H12, ""^(E|S|M)'? *,|, *(E|S|M)'?$""), REGEXMATCH('UF Inner Comms'!H12, ""^(L|R|U)2'? *,|, *(L|R|U)2'?$"")), ""4-Mover"", IF(REGEXMATCH('UF"&amp;" Inner Comms'!H12, ""^(U)2?'? *,|, *(U)2?'?$""), ""U-Swap"", IF(REGEXMATCH('UF Inner Comms'!H12, ""^(M)2?'? *,|, *(M)2?'?$""), ""M-Swap"", IF(REGEXMATCH('UF Inner Comms'!H12, ""^(E)2?'? *,|, *(E)2?'?$""), ""E-Swap"", IF(REGEXMATCH('UF Inner Comms'!H12, """&amp;"^(S)2?'? *,|, *(S)2?'?$""), ""S-Swap"", IF(REGEXMATCH('UF Inner Comms'!H12, ""^(F)2?'? *,|, *(F)2?'?$""), ""F-Swap"", IF(REGEXMATCH('UF Inner Comms'!H12, ""^U'? *(S)'? *U'? *,|, *U'? *(S)'? *U'?$""), ""S-Insert"", ""Unknown"")))))))))"),"4-Mover")</f>
        <v>4-Mover</v>
      </c>
      <c r="I12" s="25" t="str">
        <f ca="1">IFERROR(__xludf.DUMMYFUNCTION("IF('UF Inner Comms'!I12 = """", """", IF('UF Inner Comms'!I12=""Alg"", ""Alg"" , IF(AND(REGEXMATCH('UF Inner Comms'!I12, ""^(E|S|M)'? *,|, *(E|S|M)'?$""), REGEXMATCH('UF Inner Comms'!I12, ""^(L|R|U)2'? *,|, *(L|R|U)2'?$"")), ""4-Mover"", IF(REGEXMATCH('UF"&amp;" Inner Comms'!I12, ""^(U)2?'? *,|, *(U)2?'?$""), ""U-Swap"", IF(REGEXMATCH('UF Inner Comms'!I12, ""^(M)2?'? *,|, *(M)2?'?$""), ""M-Swap"", IF(REGEXMATCH('UF Inner Comms'!I12, ""^(E)2?'? *,|, *(E)2?'?$""), ""E-Swap"", IF(REGEXMATCH('UF Inner Comms'!I12, """&amp;"^(S)2?'? *,|, *(S)2?'?$""), ""S-Swap"", IF(REGEXMATCH('UF Inner Comms'!I12, ""^(F)2?'? *,|, *(F)2?'?$""), ""F-Swap"", IF(REGEXMATCH('UF Inner Comms'!I12, ""^U'? *(S)'? *U'? *,|, *U'? *(S)'? *U'?$""), ""S-Insert"", ""Unknown"")))))))))"),"U-Swap")</f>
        <v>U-Swap</v>
      </c>
      <c r="J12" s="25" t="str">
        <f ca="1">IFERROR(__xludf.DUMMYFUNCTION("IF('UF Inner Comms'!J12 = """", """", IF('UF Inner Comms'!J12=""Alg"", ""Alg"" , IF(AND(REGEXMATCH('UF Inner Comms'!J12, ""^(E|S|M)'? *,|, *(E|S|M)'?$""), REGEXMATCH('UF Inner Comms'!J12, ""^(L|R|U)2'? *,|, *(L|R|U)2'?$"")), ""4-Mover"", IF(REGEXMATCH('UF"&amp;" Inner Comms'!J12, ""^(U)2?'? *,|, *(U)2?'?$""), ""U-Swap"", IF(REGEXMATCH('UF Inner Comms'!J12, ""^(M)2?'? *,|, *(M)2?'?$""), ""M-Swap"", IF(REGEXMATCH('UF Inner Comms'!J12, ""^(E)2?'? *,|, *(E)2?'?$""), ""E-Swap"", IF(REGEXMATCH('UF Inner Comms'!J12, """&amp;"^(S)2?'? *,|, *(S)2?'?$""), ""S-Swap"", IF(REGEXMATCH('UF Inner Comms'!J12, ""^(F)2?'? *,|, *(F)2?'?$""), ""F-Swap"", IF(REGEXMATCH('UF Inner Comms'!J12, ""^U'? *(S)'? *U'? *,|, *U'? *(S)'? *U'?$""), ""S-Insert"", ""Unknown"")))))))))"),"M-Swap")</f>
        <v>M-Swap</v>
      </c>
      <c r="K12" s="25" t="str">
        <f ca="1">IFERROR(__xludf.DUMMYFUNCTION("IF('UF Inner Comms'!K12 = """", """", IF('UF Inner Comms'!K12=""Alg"", ""Alg"" , IF(AND(REGEXMATCH('UF Inner Comms'!K12, ""^(E|S|M)'? *,|, *(E|S|M)'?$""), REGEXMATCH('UF Inner Comms'!K12, ""^(L|R|U)2'? *,|, *(L|R|U)2'?$"")), ""4-Mover"", IF(REGEXMATCH('UF"&amp;" Inner Comms'!K12, ""^(U)2?'? *,|, *(U)2?'?$""), ""U-Swap"", IF(REGEXMATCH('UF Inner Comms'!K12, ""^(M)2?'? *,|, *(M)2?'?$""), ""M-Swap"", IF(REGEXMATCH('UF Inner Comms'!K12, ""^(E)2?'? *,|, *(E)2?'?$""), ""E-Swap"", IF(REGEXMATCH('UF Inner Comms'!K12, """&amp;"^(S)2?'? *,|, *(S)2?'?$""), ""S-Swap"", IF(REGEXMATCH('UF Inner Comms'!K12, ""^(F)2?'? *,|, *(F)2?'?$""), ""F-Swap"", IF(REGEXMATCH('UF Inner Comms'!K12, ""^U'? *(S)'? *U'? *,|, *U'? *(S)'? *U'?$""), ""S-Insert"", ""Unknown"")))))))))"),"U-Swap")</f>
        <v>U-Swap</v>
      </c>
      <c r="L12" s="25" t="str">
        <f ca="1">IFERROR(__xludf.DUMMYFUNCTION("IF('UF Inner Comms'!L12 = """", """", IF('UF Inner Comms'!L12=""Alg"", ""Alg"" , IF(AND(REGEXMATCH('UF Inner Comms'!L12, ""^(E|S|M)'? *,|, *(E|S|M)'?$""), REGEXMATCH('UF Inner Comms'!L12, ""^(L|R|U)2'? *,|, *(L|R|U)2'?$"")), ""4-Mover"", IF(REGEXMATCH('UF"&amp;" Inner Comms'!L12, ""^(U)2?'? *,|, *(U)2?'?$""), ""U-Swap"", IF(REGEXMATCH('UF Inner Comms'!L12, ""^(M)2?'? *,|, *(M)2?'?$""), ""M-Swap"", IF(REGEXMATCH('UF Inner Comms'!L12, ""^(E)2?'? *,|, *(E)2?'?$""), ""E-Swap"", IF(REGEXMATCH('UF Inner Comms'!L12, """&amp;"^(S)2?'? *,|, *(S)2?'?$""), ""S-Swap"", IF(REGEXMATCH('UF Inner Comms'!L12, ""^(F)2?'? *,|, *(F)2?'?$""), ""F-Swap"", IF(REGEXMATCH('UF Inner Comms'!L12, ""^U'? *(S)'? *U'? *,|, *U'? *(S)'? *U'?$""), ""S-Insert"", ""Unknown"")))))))))"),"")</f>
        <v/>
      </c>
      <c r="M12" s="25" t="str">
        <f ca="1">IFERROR(__xludf.DUMMYFUNCTION("IF('UF Inner Comms'!M12 = """", """", IF('UF Inner Comms'!M12=""Alg"", ""Alg"" , IF(AND(REGEXMATCH('UF Inner Comms'!M12, ""^(E|S|M)'? *,|, *(E|S|M)'?$""), REGEXMATCH('UF Inner Comms'!M12, ""^(L|R|U)2'? *,|, *(L|R|U)2'?$"")), ""4-Mover"", IF(REGEXMATCH('UF"&amp;" Inner Comms'!M12, ""^(U)2?'? *,|, *(U)2?'?$""), ""U-Swap"", IF(REGEXMATCH('UF Inner Comms'!M12, ""^(M)2?'? *,|, *(M)2?'?$""), ""M-Swap"", IF(REGEXMATCH('UF Inner Comms'!M12, ""^(E)2?'? *,|, *(E)2?'?$""), ""E-Swap"", IF(REGEXMATCH('UF Inner Comms'!M12, """&amp;"^(S)2?'? *,|, *(S)2?'?$""), ""S-Swap"", IF(REGEXMATCH('UF Inner Comms'!M12, ""^(F)2?'? *,|, *(F)2?'?$""), ""F-Swap"", IF(REGEXMATCH('UF Inner Comms'!M12, ""^U'? *(S)'? *U'? *,|, *U'? *(S)'? *U'?$""), ""S-Insert"", ""Unknown"")))))))))"),"U-Swap")</f>
        <v>U-Swap</v>
      </c>
      <c r="N12" s="25" t="str">
        <f ca="1">IFERROR(__xludf.DUMMYFUNCTION("IF('UF Inner Comms'!N12 = """", """", IF('UF Inner Comms'!N12=""Alg"", ""Alg"" , IF(AND(REGEXMATCH('UF Inner Comms'!N12, ""^(E|S|M)'? *,|, *(E|S|M)'?$""), REGEXMATCH('UF Inner Comms'!N12, ""^(L|R|U)2'? *,|, *(L|R|U)2'?$"")), ""4-Mover"", IF(REGEXMATCH('UF"&amp;" Inner Comms'!N12, ""^(U)2?'? *,|, *(U)2?'?$""), ""U-Swap"", IF(REGEXMATCH('UF Inner Comms'!N12, ""^(M)2?'? *,|, *(M)2?'?$""), ""M-Swap"", IF(REGEXMATCH('UF Inner Comms'!N12, ""^(E)2?'? *,|, *(E)2?'?$""), ""E-Swap"", IF(REGEXMATCH('UF Inner Comms'!N12, """&amp;"^(S)2?'? *,|, *(S)2?'?$""), ""S-Swap"", IF(REGEXMATCH('UF Inner Comms'!N12, ""^(F)2?'? *,|, *(F)2?'?$""), ""F-Swap"", IF(REGEXMATCH('UF Inner Comms'!N12, ""^U'? *(S)'? *U'? *,|, *U'? *(S)'? *U'?$""), ""S-Insert"", ""Unknown"")))))))))"),"4-Mover")</f>
        <v>4-Mover</v>
      </c>
      <c r="O12" s="25" t="str">
        <f ca="1">IFERROR(__xludf.DUMMYFUNCTION("IF('UF Inner Comms'!O12 = """", """", IF('UF Inner Comms'!O12=""Alg"", ""Alg"" , IF(AND(REGEXMATCH('UF Inner Comms'!O12, ""^(E|S|M)'? *,|, *(E|S|M)'?$""), REGEXMATCH('UF Inner Comms'!O12, ""^(L|R|U)2'? *,|, *(L|R|U)2'?$"")), ""4-Mover"", IF(REGEXMATCH('UF"&amp;" Inner Comms'!O12, ""^(U)2?'? *,|, *(U)2?'?$""), ""U-Swap"", IF(REGEXMATCH('UF Inner Comms'!O12, ""^(M)2?'? *,|, *(M)2?'?$""), ""M-Swap"", IF(REGEXMATCH('UF Inner Comms'!O12, ""^(E)2?'? *,|, *(E)2?'?$""), ""E-Swap"", IF(REGEXMATCH('UF Inner Comms'!O12, """&amp;"^(S)2?'? *,|, *(S)2?'?$""), ""S-Swap"", IF(REGEXMATCH('UF Inner Comms'!O12, ""^(F)2?'? *,|, *(F)2?'?$""), ""F-Swap"", IF(REGEXMATCH('UF Inner Comms'!O12, ""^U'? *(S)'? *U'? *,|, *U'? *(S)'? *U'?$""), ""S-Insert"", ""Unknown"")))))))))"),"U-Swap")</f>
        <v>U-Swap</v>
      </c>
      <c r="P12" s="25" t="str">
        <f ca="1">IFERROR(__xludf.DUMMYFUNCTION("IF('UF Inner Comms'!P12 = """", """", IF('UF Inner Comms'!P12=""Alg"", ""Alg"" , IF(AND(REGEXMATCH('UF Inner Comms'!P12, ""^(E|S|M)'? *,|, *(E|S|M)'?$""), REGEXMATCH('UF Inner Comms'!P12, ""^(L|R|U)2'? *,|, *(L|R|U)2'?$"")), ""4-Mover"", IF(REGEXMATCH('UF"&amp;" Inner Comms'!P12, ""^(U)2?'? *,|, *(U)2?'?$""), ""U-Swap"", IF(REGEXMATCH('UF Inner Comms'!P12, ""^(M)2?'? *,|, *(M)2?'?$""), ""M-Swap"", IF(REGEXMATCH('UF Inner Comms'!P12, ""^(E)2?'? *,|, *(E)2?'?$""), ""E-Swap"", IF(REGEXMATCH('UF Inner Comms'!P12, """&amp;"^(S)2?'? *,|, *(S)2?'?$""), ""S-Swap"", IF(REGEXMATCH('UF Inner Comms'!P12, ""^(F)2?'? *,|, *(F)2?'?$""), ""F-Swap"", IF(REGEXMATCH('UF Inner Comms'!P12, ""^U'? *(S)'? *U'? *,|, *U'? *(S)'? *U'?$""), ""S-Insert"", ""Unknown"")))))))))"),"M-Swap")</f>
        <v>M-Swap</v>
      </c>
      <c r="Q12" s="25" t="str">
        <f ca="1">IFERROR(__xludf.DUMMYFUNCTION("IF('UF Inner Comms'!Q12 = """", """", IF('UF Inner Comms'!Q12=""Alg"", ""Alg"" , IF(AND(REGEXMATCH('UF Inner Comms'!Q12, ""^(E|S|M)'? *,|, *(E|S|M)'?$""), REGEXMATCH('UF Inner Comms'!Q12, ""^(L|R|U)2'? *,|, *(L|R|U)2'?$"")), ""4-Mover"", IF(REGEXMATCH('UF"&amp;" Inner Comms'!Q12, ""^(U)2?'? *,|, *(U)2?'?$""), ""U-Swap"", IF(REGEXMATCH('UF Inner Comms'!Q12, ""^(M)2?'? *,|, *(M)2?'?$""), ""M-Swap"", IF(REGEXMATCH('UF Inner Comms'!Q12, ""^(E)2?'? *,|, *(E)2?'?$""), ""E-Swap"", IF(REGEXMATCH('UF Inner Comms'!Q12, """&amp;"^(S)2?'? *,|, *(S)2?'?$""), ""S-Swap"", IF(REGEXMATCH('UF Inner Comms'!Q12, ""^(F)2?'? *,|, *(F)2?'?$""), ""F-Swap"", IF(REGEXMATCH('UF Inner Comms'!Q12, ""^U'? *(S)'? *U'? *,|, *U'? *(S)'? *U'?$""), ""S-Insert"", ""Unknown"")))))))))"),"U-Swap")</f>
        <v>U-Swap</v>
      </c>
      <c r="R12" s="25" t="str">
        <f ca="1">IFERROR(__xludf.DUMMYFUNCTION("IF('UF Inner Comms'!R12 = """", """", IF('UF Inner Comms'!R12=""Alg"", ""Alg"" , IF(AND(REGEXMATCH('UF Inner Comms'!R12, ""^(E|S|M)'? *,|, *(E|S|M)'?$""), REGEXMATCH('UF Inner Comms'!R12, ""^(L|R|U)2'? *,|, *(L|R|U)2'?$"")), ""4-Mover"", IF(REGEXMATCH('UF"&amp;" Inner Comms'!R12, ""^(U)2?'? *,|, *(U)2?'?$""), ""U-Swap"", IF(REGEXMATCH('UF Inner Comms'!R12, ""^(M)2?'? *,|, *(M)2?'?$""), ""M-Swap"", IF(REGEXMATCH('UF Inner Comms'!R12, ""^(E)2?'? *,|, *(E)2?'?$""), ""E-Swap"", IF(REGEXMATCH('UF Inner Comms'!R12, """&amp;"^(S)2?'? *,|, *(S)2?'?$""), ""S-Swap"", IF(REGEXMATCH('UF Inner Comms'!R12, ""^(F)2?'? *,|, *(F)2?'?$""), ""F-Swap"", IF(REGEXMATCH('UF Inner Comms'!R12, ""^U'? *(S)'? *U'? *,|, *U'? *(S)'? *U'?$""), ""S-Insert"", ""Unknown"")))))))))"),"Alg")</f>
        <v>Alg</v>
      </c>
      <c r="S12" s="25" t="str">
        <f ca="1">IFERROR(__xludf.DUMMYFUNCTION("IF('UF Inner Comms'!S12 = """", """", IF('UF Inner Comms'!S12=""Alg"", ""Alg"" , IF(AND(REGEXMATCH('UF Inner Comms'!S12, ""^(E|S|M)'? *,|, *(E|S|M)'?$""), REGEXMATCH('UF Inner Comms'!S12, ""^(L|R|U)2'? *,|, *(L|R|U)2'?$"")), ""4-Mover"", IF(REGEXMATCH('UF"&amp;" Inner Comms'!S12, ""^(U)2?'? *,|, *(U)2?'?$""), ""U-Swap"", IF(REGEXMATCH('UF Inner Comms'!S12, ""^(M)2?'? *,|, *(M)2?'?$""), ""M-Swap"", IF(REGEXMATCH('UF Inner Comms'!S12, ""^(E)2?'? *,|, *(E)2?'?$""), ""E-Swap"", IF(REGEXMATCH('UF Inner Comms'!S12, """&amp;"^(S)2?'? *,|, *(S)2?'?$""), ""S-Swap"", IF(REGEXMATCH('UF Inner Comms'!S12, ""^(F)2?'? *,|, *(F)2?'?$""), ""F-Swap"", IF(REGEXMATCH('UF Inner Comms'!S12, ""^U'? *(S)'? *U'? *,|, *U'? *(S)'? *U'?$""), ""S-Insert"", ""Unknown"")))))))))"),"4-Mover")</f>
        <v>4-Mover</v>
      </c>
      <c r="T12" s="25" t="str">
        <f ca="1">IFERROR(__xludf.DUMMYFUNCTION("IF('UF Inner Comms'!T12 = """", """", IF('UF Inner Comms'!T12=""Alg"", ""Alg"" , IF(AND(REGEXMATCH('UF Inner Comms'!T12, ""^(E|S|M)'? *,|, *(E|S|M)'?$""), REGEXMATCH('UF Inner Comms'!T12, ""^(L|R|U)2'? *,|, *(L|R|U)2'?$"")), ""4-Mover"", IF(REGEXMATCH('UF"&amp;" Inner Comms'!T12, ""^(U)2?'? *,|, *(U)2?'?$""), ""U-Swap"", IF(REGEXMATCH('UF Inner Comms'!T12, ""^(M)2?'? *,|, *(M)2?'?$""), ""M-Swap"", IF(REGEXMATCH('UF Inner Comms'!T12, ""^(E)2?'? *,|, *(E)2?'?$""), ""E-Swap"", IF(REGEXMATCH('UF Inner Comms'!T12, """&amp;"^(S)2?'? *,|, *(S)2?'?$""), ""S-Swap"", IF(REGEXMATCH('UF Inner Comms'!T12, ""^(F)2?'? *,|, *(F)2?'?$""), ""F-Swap"", IF(REGEXMATCH('UF Inner Comms'!T12, ""^U'? *(S)'? *U'? *,|, *U'? *(S)'? *U'?$""), ""S-Insert"", ""Unknown"")))))))))"),"4-Mover")</f>
        <v>4-Mover</v>
      </c>
      <c r="U12" s="25" t="str">
        <f ca="1">IFERROR(__xludf.DUMMYFUNCTION("IF('UF Inner Comms'!U12 = """", """", IF('UF Inner Comms'!U12=""Alg"", ""Alg"" , IF(AND(REGEXMATCH('UF Inner Comms'!U12, ""^(E|S|M)'? *,|, *(E|S|M)'?$""), REGEXMATCH('UF Inner Comms'!U12, ""^(L|R|U)2'? *,|, *(L|R|U)2'?$"")), ""4-Mover"", IF(REGEXMATCH('UF"&amp;" Inner Comms'!U12, ""^(U)2?'? *,|, *(U)2?'?$""), ""U-Swap"", IF(REGEXMATCH('UF Inner Comms'!U12, ""^(M)2?'? *,|, *(M)2?'?$""), ""M-Swap"", IF(REGEXMATCH('UF Inner Comms'!U12, ""^(E)2?'? *,|, *(E)2?'?$""), ""E-Swap"", IF(REGEXMATCH('UF Inner Comms'!U12, """&amp;"^(S)2?'? *,|, *(S)2?'?$""), ""S-Swap"", IF(REGEXMATCH('UF Inner Comms'!U12, ""^(F)2?'? *,|, *(F)2?'?$""), ""F-Swap"", IF(REGEXMATCH('UF Inner Comms'!U12, ""^U'? *(S)'? *U'? *,|, *U'? *(S)'? *U'?$""), ""S-Insert"", ""Unknown"")))))))))"),"S-Swap")</f>
        <v>S-Swap</v>
      </c>
      <c r="V12" s="25" t="str">
        <f ca="1">IFERROR(__xludf.DUMMYFUNCTION("IF('UF Inner Comms'!V12 = """", """", IF('UF Inner Comms'!V12=""Alg"", ""Alg"" , IF(AND(REGEXMATCH('UF Inner Comms'!V12, ""^(E|S|M)'? *,|, *(E|S|M)'?$""), REGEXMATCH('UF Inner Comms'!V12, ""^(L|R|U)2'? *,|, *(L|R|U)2'?$"")), ""4-Mover"", IF(REGEXMATCH('UF"&amp;" Inner Comms'!V12, ""^(U)2?'? *,|, *(U)2?'?$""), ""U-Swap"", IF(REGEXMATCH('UF Inner Comms'!V12, ""^(M)2?'? *,|, *(M)2?'?$""), ""M-Swap"", IF(REGEXMATCH('UF Inner Comms'!V12, ""^(E)2?'? *,|, *(E)2?'?$""), ""E-Swap"", IF(REGEXMATCH('UF Inner Comms'!V12, """&amp;"^(S)2?'? *,|, *(S)2?'?$""), ""S-Swap"", IF(REGEXMATCH('UF Inner Comms'!V12, ""^(F)2?'? *,|, *(F)2?'?$""), ""F-Swap"", IF(REGEXMATCH('UF Inner Comms'!V12, ""^U'? *(S)'? *U'? *,|, *U'? *(S)'? *U'?$""), ""S-Insert"", ""Unknown"")))))))))"),"M-Swap")</f>
        <v>M-Swap</v>
      </c>
      <c r="W12" s="25" t="str">
        <f ca="1">IFERROR(__xludf.DUMMYFUNCTION("IF('UF Inner Comms'!W12 = """", """", IF('UF Inner Comms'!W12=""Alg"", ""Alg"" , IF(AND(REGEXMATCH('UF Inner Comms'!W12, ""^(E|S|M)'? *,|, *(E|S|M)'?$""), REGEXMATCH('UF Inner Comms'!W12, ""^(L|R|U)2'? *,|, *(L|R|U)2'?$"")), ""4-Mover"", IF(REGEXMATCH('UF"&amp;" Inner Comms'!W12, ""^(U)2?'? *,|, *(U)2?'?$""), ""U-Swap"", IF(REGEXMATCH('UF Inner Comms'!W12, ""^(M)2?'? *,|, *(M)2?'?$""), ""M-Swap"", IF(REGEXMATCH('UF Inner Comms'!W12, ""^(E)2?'? *,|, *(E)2?'?$""), ""E-Swap"", IF(REGEXMATCH('UF Inner Comms'!W12, """&amp;"^(S)2?'? *,|, *(S)2?'?$""), ""S-Swap"", IF(REGEXMATCH('UF Inner Comms'!W12, ""^(F)2?'? *,|, *(F)2?'?$""), ""F-Swap"", IF(REGEXMATCH('UF Inner Comms'!W12, ""^U'? *(S)'? *U'? *,|, *U'? *(S)'? *U'?$""), ""S-Insert"", ""Unknown"")))))))))"),"S-Swap")</f>
        <v>S-Swap</v>
      </c>
    </row>
    <row r="13" spans="1:23">
      <c r="A13" s="24" t="str">
        <f>'UF Comms'!A13</f>
        <v>N (RB)</v>
      </c>
      <c r="B13" s="25" t="str">
        <f ca="1">IFERROR(__xludf.DUMMYFUNCTION("IF('UF Inner Comms'!B13 = """", """", IF('UF Inner Comms'!B13=""Alg"", ""Alg"" , IF(AND(REGEXMATCH('UF Inner Comms'!B13, ""^(E|S|M)'? *,|, *(E|S|M)'?$""), REGEXMATCH('UF Inner Comms'!B13, ""^(L|R|U)2'? *,|, *(L|R|U)2'?$"")), ""4-Mover"", IF(REGEXMATCH('UF"&amp;" Inner Comms'!B13, ""^(U)2?'? *,|, *(U)2?'?$""), ""U-Swap"", IF(REGEXMATCH('UF Inner Comms'!B13, ""^(M)2?'? *,|, *(M)2?'?$""), ""M-Swap"", IF(REGEXMATCH('UF Inner Comms'!B13, ""^(E)2?'? *,|, *(E)2?'?$""), ""E-Swap"", IF(REGEXMATCH('UF Inner Comms'!B13, """&amp;"^(S)2?'? *,|, *(S)2?'?$""), ""S-Swap"", IF(REGEXMATCH('UF Inner Comms'!B13, ""^(F)2?'? *,|, *(F)2?'?$""), ""F-Swap"", IF(REGEXMATCH('UF Inner Comms'!B13, ""^U'? *(S)'? *U'? *,|, *U'? *(S)'? *U'?$""), ""S-Insert"", ""Unknown"")))))))))"),"U-Swap")</f>
        <v>U-Swap</v>
      </c>
      <c r="C13" s="25" t="str">
        <f ca="1">IFERROR(__xludf.DUMMYFUNCTION("IF('UF Inner Comms'!C13 = """", """", IF('UF Inner Comms'!C13=""Alg"", ""Alg"" , IF(AND(REGEXMATCH('UF Inner Comms'!C13, ""^(E|S|M)'? *,|, *(E|S|M)'?$""), REGEXMATCH('UF Inner Comms'!C13, ""^(L|R|U)2'? *,|, *(L|R|U)2'?$"")), ""4-Mover"", IF(REGEXMATCH('UF"&amp;" Inner Comms'!C13, ""^(U)2?'? *,|, *(U)2?'?$""), ""U-Swap"", IF(REGEXMATCH('UF Inner Comms'!C13, ""^(M)2?'? *,|, *(M)2?'?$""), ""M-Swap"", IF(REGEXMATCH('UF Inner Comms'!C13, ""^(E)2?'? *,|, *(E)2?'?$""), ""E-Swap"", IF(REGEXMATCH('UF Inner Comms'!C13, """&amp;"^(S)2?'? *,|, *(S)2?'?$""), ""S-Swap"", IF(REGEXMATCH('UF Inner Comms'!C13, ""^(F)2?'? *,|, *(F)2?'?$""), ""F-Swap"", IF(REGEXMATCH('UF Inner Comms'!C13, ""^U'? *(S)'? *U'? *,|, *U'? *(S)'? *U'?$""), ""S-Insert"", ""Unknown"")))))))))"),"U-Swap")</f>
        <v>U-Swap</v>
      </c>
      <c r="D13" s="25" t="str">
        <f ca="1">IFERROR(__xludf.DUMMYFUNCTION("IF('UF Inner Comms'!D13 = """", """", IF('UF Inner Comms'!D13=""Alg"", ""Alg"" , IF(AND(REGEXMATCH('UF Inner Comms'!D13, ""^(E|S|M)'? *,|, *(E|S|M)'?$""), REGEXMATCH('UF Inner Comms'!D13, ""^(L|R|U)2'? *,|, *(L|R|U)2'?$"")), ""4-Mover"", IF(REGEXMATCH('UF"&amp;" Inner Comms'!D13, ""^(U)2?'? *,|, *(U)2?'?$""), ""U-Swap"", IF(REGEXMATCH('UF Inner Comms'!D13, ""^(M)2?'? *,|, *(M)2?'?$""), ""M-Swap"", IF(REGEXMATCH('UF Inner Comms'!D13, ""^(E)2?'? *,|, *(E)2?'?$""), ""E-Swap"", IF(REGEXMATCH('UF Inner Comms'!D13, """&amp;"^(S)2?'? *,|, *(S)2?'?$""), ""S-Swap"", IF(REGEXMATCH('UF Inner Comms'!D13, ""^(F)2?'? *,|, *(F)2?'?$""), ""F-Swap"", IF(REGEXMATCH('UF Inner Comms'!D13, ""^U'? *(S)'? *U'? *,|, *U'? *(S)'? *U'?$""), ""S-Insert"", ""Unknown"")))))))))"),"U-Swap")</f>
        <v>U-Swap</v>
      </c>
      <c r="E13" s="25" t="str">
        <f ca="1">IFERROR(__xludf.DUMMYFUNCTION("IF('UF Inner Comms'!E13 = """", """", IF('UF Inner Comms'!E13=""Alg"", ""Alg"" , IF(AND(REGEXMATCH('UF Inner Comms'!E13, ""^(E|S|M)'? *,|, *(E|S|M)'?$""), REGEXMATCH('UF Inner Comms'!E13, ""^(L|R|U)2'? *,|, *(L|R|U)2'?$"")), ""4-Mover"", IF(REGEXMATCH('UF"&amp;" Inner Comms'!E13, ""^(U)2?'? *,|, *(U)2?'?$""), ""U-Swap"", IF(REGEXMATCH('UF Inner Comms'!E13, ""^(M)2?'? *,|, *(M)2?'?$""), ""M-Swap"", IF(REGEXMATCH('UF Inner Comms'!E13, ""^(E)2?'? *,|, *(E)2?'?$""), ""E-Swap"", IF(REGEXMATCH('UF Inner Comms'!E13, """&amp;"^(S)2?'? *,|, *(S)2?'?$""), ""S-Swap"", IF(REGEXMATCH('UF Inner Comms'!E13, ""^(F)2?'? *,|, *(F)2?'?$""), ""F-Swap"", IF(REGEXMATCH('UF Inner Comms'!E13, ""^U'? *(S)'? *U'? *,|, *U'? *(S)'? *U'?$""), ""S-Insert"", ""Unknown"")))))))))"),"4-Mover")</f>
        <v>4-Mover</v>
      </c>
      <c r="F13" s="25" t="str">
        <f ca="1">IFERROR(__xludf.DUMMYFUNCTION("IF('UF Inner Comms'!F13 = """", """", IF('UF Inner Comms'!F13=""Alg"", ""Alg"" , IF(AND(REGEXMATCH('UF Inner Comms'!F13, ""^(E|S|M)'? *,|, *(E|S|M)'?$""), REGEXMATCH('UF Inner Comms'!F13, ""^(L|R|U)2'? *,|, *(L|R|U)2'?$"")), ""4-Mover"", IF(REGEXMATCH('UF"&amp;" Inner Comms'!F13, ""^(U)2?'? *,|, *(U)2?'?$""), ""U-Swap"", IF(REGEXMATCH('UF Inner Comms'!F13, ""^(M)2?'? *,|, *(M)2?'?$""), ""M-Swap"", IF(REGEXMATCH('UF Inner Comms'!F13, ""^(E)2?'? *,|, *(E)2?'?$""), ""E-Swap"", IF(REGEXMATCH('UF Inner Comms'!F13, """&amp;"^(S)2?'? *,|, *(S)2?'?$""), ""S-Swap"", IF(REGEXMATCH('UF Inner Comms'!F13, ""^(F)2?'? *,|, *(F)2?'?$""), ""F-Swap"", IF(REGEXMATCH('UF Inner Comms'!F13, ""^U'? *(S)'? *U'? *,|, *U'? *(S)'? *U'?$""), ""S-Insert"", ""Unknown"")))))))))"),"4-Mover")</f>
        <v>4-Mover</v>
      </c>
      <c r="G13" s="25" t="str">
        <f ca="1">IFERROR(__xludf.DUMMYFUNCTION("IF('UF Inner Comms'!G13 = """", """", IF('UF Inner Comms'!G13=""Alg"", ""Alg"" , IF(AND(REGEXMATCH('UF Inner Comms'!G13, ""^(E|S|M)'? *,|, *(E|S|M)'?$""), REGEXMATCH('UF Inner Comms'!G13, ""^(L|R|U)2'? *,|, *(L|R|U)2'?$"")), ""4-Mover"", IF(REGEXMATCH('UF"&amp;" Inner Comms'!G13, ""^(U)2?'? *,|, *(U)2?'?$""), ""U-Swap"", IF(REGEXMATCH('UF Inner Comms'!G13, ""^(M)2?'? *,|, *(M)2?'?$""), ""M-Swap"", IF(REGEXMATCH('UF Inner Comms'!G13, ""^(E)2?'? *,|, *(E)2?'?$""), ""E-Swap"", IF(REGEXMATCH('UF Inner Comms'!G13, """&amp;"^(S)2?'? *,|, *(S)2?'?$""), ""S-Swap"", IF(REGEXMATCH('UF Inner Comms'!G13, ""^(F)2?'? *,|, *(F)2?'?$""), ""F-Swap"", IF(REGEXMATCH('UF Inner Comms'!G13, ""^U'? *(S)'? *U'? *,|, *U'? *(S)'? *U'?$""), ""S-Insert"", ""Unknown"")))))))))"),"4-Mover")</f>
        <v>4-Mover</v>
      </c>
      <c r="H13" s="25" t="str">
        <f ca="1">IFERROR(__xludf.DUMMYFUNCTION("IF('UF Inner Comms'!H13 = """", """", IF('UF Inner Comms'!H13=""Alg"", ""Alg"" , IF(AND(REGEXMATCH('UF Inner Comms'!H13, ""^(E|S|M)'? *,|, *(E|S|M)'?$""), REGEXMATCH('UF Inner Comms'!H13, ""^(L|R|U)2'? *,|, *(L|R|U)2'?$"")), ""4-Mover"", IF(REGEXMATCH('UF"&amp;" Inner Comms'!H13, ""^(U)2?'? *,|, *(U)2?'?$""), ""U-Swap"", IF(REGEXMATCH('UF Inner Comms'!H13, ""^(M)2?'? *,|, *(M)2?'?$""), ""M-Swap"", IF(REGEXMATCH('UF Inner Comms'!H13, ""^(E)2?'? *,|, *(E)2?'?$""), ""E-Swap"", IF(REGEXMATCH('UF Inner Comms'!H13, """&amp;"^(S)2?'? *,|, *(S)2?'?$""), ""S-Swap"", IF(REGEXMATCH('UF Inner Comms'!H13, ""^(F)2?'? *,|, *(F)2?'?$""), ""F-Swap"", IF(REGEXMATCH('UF Inner Comms'!H13, ""^U'? *(S)'? *U'? *,|, *U'? *(S)'? *U'?$""), ""S-Insert"", ""Unknown"")))))))))"),"4-Mover")</f>
        <v>4-Mover</v>
      </c>
      <c r="I13" s="25" t="str">
        <f ca="1">IFERROR(__xludf.DUMMYFUNCTION("IF('UF Inner Comms'!I13 = """", """", IF('UF Inner Comms'!I13=""Alg"", ""Alg"" , IF(AND(REGEXMATCH('UF Inner Comms'!I13, ""^(E|S|M)'? *,|, *(E|S|M)'?$""), REGEXMATCH('UF Inner Comms'!I13, ""^(L|R|U)2'? *,|, *(L|R|U)2'?$"")), ""4-Mover"", IF(REGEXMATCH('UF"&amp;" Inner Comms'!I13, ""^(U)2?'? *,|, *(U)2?'?$""), ""U-Swap"", IF(REGEXMATCH('UF Inner Comms'!I13, ""^(M)2?'? *,|, *(M)2?'?$""), ""M-Swap"", IF(REGEXMATCH('UF Inner Comms'!I13, ""^(E)2?'? *,|, *(E)2?'?$""), ""E-Swap"", IF(REGEXMATCH('UF Inner Comms'!I13, """&amp;"^(S)2?'? *,|, *(S)2?'?$""), ""S-Swap"", IF(REGEXMATCH('UF Inner Comms'!I13, ""^(F)2?'? *,|, *(F)2?'?$""), ""F-Swap"", IF(REGEXMATCH('UF Inner Comms'!I13, ""^U'? *(S)'? *U'? *,|, *U'? *(S)'? *U'?$""), ""S-Insert"", ""Unknown"")))))))))"),"E-Swap")</f>
        <v>E-Swap</v>
      </c>
      <c r="J13" s="25" t="str">
        <f ca="1">IFERROR(__xludf.DUMMYFUNCTION("IF('UF Inner Comms'!J13 = """", """", IF('UF Inner Comms'!J13=""Alg"", ""Alg"" , IF(AND(REGEXMATCH('UF Inner Comms'!J13, ""^(E|S|M)'? *,|, *(E|S|M)'?$""), REGEXMATCH('UF Inner Comms'!J13, ""^(L|R|U)2'? *,|, *(L|R|U)2'?$"")), ""4-Mover"", IF(REGEXMATCH('UF"&amp;" Inner Comms'!J13, ""^(U)2?'? *,|, *(U)2?'?$""), ""U-Swap"", IF(REGEXMATCH('UF Inner Comms'!J13, ""^(M)2?'? *,|, *(M)2?'?$""), ""M-Swap"", IF(REGEXMATCH('UF Inner Comms'!J13, ""^(E)2?'? *,|, *(E)2?'?$""), ""E-Swap"", IF(REGEXMATCH('UF Inner Comms'!J13, """&amp;"^(S)2?'? *,|, *(S)2?'?$""), ""S-Swap"", IF(REGEXMATCH('UF Inner Comms'!J13, ""^(F)2?'? *,|, *(F)2?'?$""), ""F-Swap"", IF(REGEXMATCH('UF Inner Comms'!J13, ""^U'? *(S)'? *U'? *,|, *U'? *(S)'? *U'?$""), ""S-Insert"", ""Unknown"")))))))))"),"M-Swap")</f>
        <v>M-Swap</v>
      </c>
      <c r="K13" s="25" t="str">
        <f ca="1">IFERROR(__xludf.DUMMYFUNCTION("IF('UF Inner Comms'!K13 = """", """", IF('UF Inner Comms'!K13=""Alg"", ""Alg"" , IF(AND(REGEXMATCH('UF Inner Comms'!K13, ""^(E|S|M)'? *,|, *(E|S|M)'?$""), REGEXMATCH('UF Inner Comms'!K13, ""^(L|R|U)2'? *,|, *(L|R|U)2'?$"")), ""4-Mover"", IF(REGEXMATCH('UF"&amp;" Inner Comms'!K13, ""^(U)2?'? *,|, *(U)2?'?$""), ""U-Swap"", IF(REGEXMATCH('UF Inner Comms'!K13, ""^(M)2?'? *,|, *(M)2?'?$""), ""M-Swap"", IF(REGEXMATCH('UF Inner Comms'!K13, ""^(E)2?'? *,|, *(E)2?'?$""), ""E-Swap"", IF(REGEXMATCH('UF Inner Comms'!K13, """&amp;"^(S)2?'? *,|, *(S)2?'?$""), ""S-Swap"", IF(REGEXMATCH('UF Inner Comms'!K13, ""^(F)2?'? *,|, *(F)2?'?$""), ""F-Swap"", IF(REGEXMATCH('UF Inner Comms'!K13, ""^U'? *(S)'? *U'? *,|, *U'? *(S)'? *U'?$""), ""S-Insert"", ""Unknown"")))))))))"),"U-Swap")</f>
        <v>U-Swap</v>
      </c>
      <c r="L13" s="25" t="str">
        <f ca="1">IFERROR(__xludf.DUMMYFUNCTION("IF('UF Inner Comms'!L13 = """", """", IF('UF Inner Comms'!L13=""Alg"", ""Alg"" , IF(AND(REGEXMATCH('UF Inner Comms'!L13, ""^(E|S|M)'? *,|, *(E|S|M)'?$""), REGEXMATCH('UF Inner Comms'!L13, ""^(L|R|U)2'? *,|, *(L|R|U)2'?$"")), ""4-Mover"", IF(REGEXMATCH('UF"&amp;" Inner Comms'!L13, ""^(U)2?'? *,|, *(U)2?'?$""), ""U-Swap"", IF(REGEXMATCH('UF Inner Comms'!L13, ""^(M)2?'? *,|, *(M)2?'?$""), ""M-Swap"", IF(REGEXMATCH('UF Inner Comms'!L13, ""^(E)2?'? *,|, *(E)2?'?$""), ""E-Swap"", IF(REGEXMATCH('UF Inner Comms'!L13, """&amp;"^(S)2?'? *,|, *(S)2?'?$""), ""S-Swap"", IF(REGEXMATCH('UF Inner Comms'!L13, ""^(F)2?'? *,|, *(F)2?'?$""), ""F-Swap"", IF(REGEXMATCH('UF Inner Comms'!L13, ""^U'? *(S)'? *U'? *,|, *U'? *(S)'? *U'?$""), ""S-Insert"", ""Unknown"")))))))))"),"U-Swap")</f>
        <v>U-Swap</v>
      </c>
      <c r="M13" s="25" t="str">
        <f ca="1">IFERROR(__xludf.DUMMYFUNCTION("IF('UF Inner Comms'!M13 = """", """", IF('UF Inner Comms'!M13=""Alg"", ""Alg"" , IF(AND(REGEXMATCH('UF Inner Comms'!M13, ""^(E|S|M)'? *,|, *(E|S|M)'?$""), REGEXMATCH('UF Inner Comms'!M13, ""^(L|R|U)2'? *,|, *(L|R|U)2'?$"")), ""4-Mover"", IF(REGEXMATCH('UF"&amp;" Inner Comms'!M13, ""^(U)2?'? *,|, *(U)2?'?$""), ""U-Swap"", IF(REGEXMATCH('UF Inner Comms'!M13, ""^(M)2?'? *,|, *(M)2?'?$""), ""M-Swap"", IF(REGEXMATCH('UF Inner Comms'!M13, ""^(E)2?'? *,|, *(E)2?'?$""), ""E-Swap"", IF(REGEXMATCH('UF Inner Comms'!M13, """&amp;"^(S)2?'? *,|, *(S)2?'?$""), ""S-Swap"", IF(REGEXMATCH('UF Inner Comms'!M13, ""^(F)2?'? *,|, *(F)2?'?$""), ""F-Swap"", IF(REGEXMATCH('UF Inner Comms'!M13, ""^U'? *(S)'? *U'? *,|, *U'? *(S)'? *U'?$""), ""S-Insert"", ""Unknown"")))))))))"),"")</f>
        <v/>
      </c>
      <c r="N13" s="25" t="str">
        <f ca="1">IFERROR(__xludf.DUMMYFUNCTION("IF('UF Inner Comms'!N13 = """", """", IF('UF Inner Comms'!N13=""Alg"", ""Alg"" , IF(AND(REGEXMATCH('UF Inner Comms'!N13, ""^(E|S|M)'? *,|, *(E|S|M)'?$""), REGEXMATCH('UF Inner Comms'!N13, ""^(L|R|U)2'? *,|, *(L|R|U)2'?$"")), ""4-Mover"", IF(REGEXMATCH('UF"&amp;" Inner Comms'!N13, ""^(U)2?'? *,|, *(U)2?'?$""), ""U-Swap"", IF(REGEXMATCH('UF Inner Comms'!N13, ""^(M)2?'? *,|, *(M)2?'?$""), ""M-Swap"", IF(REGEXMATCH('UF Inner Comms'!N13, ""^(E)2?'? *,|, *(E)2?'?$""), ""E-Swap"", IF(REGEXMATCH('UF Inner Comms'!N13, """&amp;"^(S)2?'? *,|, *(S)2?'?$""), ""S-Swap"", IF(REGEXMATCH('UF Inner Comms'!N13, ""^(F)2?'? *,|, *(F)2?'?$""), ""F-Swap"", IF(REGEXMATCH('UF Inner Comms'!N13, ""^U'? *(S)'? *U'? *,|, *U'? *(S)'? *U'?$""), ""S-Insert"", ""Unknown"")))))))))"),"S-Insert")</f>
        <v>S-Insert</v>
      </c>
      <c r="O13" s="25" t="str">
        <f ca="1">IFERROR(__xludf.DUMMYFUNCTION("IF('UF Inner Comms'!O13 = """", """", IF('UF Inner Comms'!O13=""Alg"", ""Alg"" , IF(AND(REGEXMATCH('UF Inner Comms'!O13, ""^(E|S|M)'? *,|, *(E|S|M)'?$""), REGEXMATCH('UF Inner Comms'!O13, ""^(L|R|U)2'? *,|, *(L|R|U)2'?$"")), ""4-Mover"", IF(REGEXMATCH('UF"&amp;" Inner Comms'!O13, ""^(U)2?'? *,|, *(U)2?'?$""), ""U-Swap"", IF(REGEXMATCH('UF Inner Comms'!O13, ""^(M)2?'? *,|, *(M)2?'?$""), ""M-Swap"", IF(REGEXMATCH('UF Inner Comms'!O13, ""^(E)2?'? *,|, *(E)2?'?$""), ""E-Swap"", IF(REGEXMATCH('UF Inner Comms'!O13, """&amp;"^(S)2?'? *,|, *(S)2?'?$""), ""S-Swap"", IF(REGEXMATCH('UF Inner Comms'!O13, ""^(F)2?'? *,|, *(F)2?'?$""), ""F-Swap"", IF(REGEXMATCH('UF Inner Comms'!O13, ""^U'? *(S)'? *U'? *,|, *U'? *(S)'? *U'?$""), ""S-Insert"", ""Unknown"")))))))))"),"4-Mover")</f>
        <v>4-Mover</v>
      </c>
      <c r="P13" s="25" t="str">
        <f ca="1">IFERROR(__xludf.DUMMYFUNCTION("IF('UF Inner Comms'!P13 = """", """", IF('UF Inner Comms'!P13=""Alg"", ""Alg"" , IF(AND(REGEXMATCH('UF Inner Comms'!P13, ""^(E|S|M)'? *,|, *(E|S|M)'?$""), REGEXMATCH('UF Inner Comms'!P13, ""^(L|R|U)2'? *,|, *(L|R|U)2'?$"")), ""4-Mover"", IF(REGEXMATCH('UF"&amp;" Inner Comms'!P13, ""^(U)2?'? *,|, *(U)2?'?$""), ""U-Swap"", IF(REGEXMATCH('UF Inner Comms'!P13, ""^(M)2?'? *,|, *(M)2?'?$""), ""M-Swap"", IF(REGEXMATCH('UF Inner Comms'!P13, ""^(E)2?'? *,|, *(E)2?'?$""), ""E-Swap"", IF(REGEXMATCH('UF Inner Comms'!P13, """&amp;"^(S)2?'? *,|, *(S)2?'?$""), ""S-Swap"", IF(REGEXMATCH('UF Inner Comms'!P13, ""^(F)2?'? *,|, *(F)2?'?$""), ""F-Swap"", IF(REGEXMATCH('UF Inner Comms'!P13, ""^U'? *(S)'? *U'? *,|, *U'? *(S)'? *U'?$""), ""S-Insert"", ""Unknown"")))))))))"),"M-Swap")</f>
        <v>M-Swap</v>
      </c>
      <c r="Q13" s="25" t="str">
        <f ca="1">IFERROR(__xludf.DUMMYFUNCTION("IF('UF Inner Comms'!Q13 = """", """", IF('UF Inner Comms'!Q13=""Alg"", ""Alg"" , IF(AND(REGEXMATCH('UF Inner Comms'!Q13, ""^(E|S|M)'? *,|, *(E|S|M)'?$""), REGEXMATCH('UF Inner Comms'!Q13, ""^(L|R|U)2'? *,|, *(L|R|U)2'?$"")), ""4-Mover"", IF(REGEXMATCH('UF"&amp;" Inner Comms'!Q13, ""^(U)2?'? *,|, *(U)2?'?$""), ""U-Swap"", IF(REGEXMATCH('UF Inner Comms'!Q13, ""^(M)2?'? *,|, *(M)2?'?$""), ""M-Swap"", IF(REGEXMATCH('UF Inner Comms'!Q13, ""^(E)2?'? *,|, *(E)2?'?$""), ""E-Swap"", IF(REGEXMATCH('UF Inner Comms'!Q13, """&amp;"^(S)2?'? *,|, *(S)2?'?$""), ""S-Swap"", IF(REGEXMATCH('UF Inner Comms'!Q13, ""^(F)2?'? *,|, *(F)2?'?$""), ""F-Swap"", IF(REGEXMATCH('UF Inner Comms'!Q13, ""^U'? *(S)'? *U'? *,|, *U'? *(S)'? *U'?$""), ""S-Insert"", ""Unknown"")))))))))"),"E-Swap")</f>
        <v>E-Swap</v>
      </c>
      <c r="R13" s="25" t="str">
        <f ca="1">IFERROR(__xludf.DUMMYFUNCTION("IF('UF Inner Comms'!R13 = """", """", IF('UF Inner Comms'!R13=""Alg"", ""Alg"" , IF(AND(REGEXMATCH('UF Inner Comms'!R13, ""^(E|S|M)'? *,|, *(E|S|M)'?$""), REGEXMATCH('UF Inner Comms'!R13, ""^(L|R|U)2'? *,|, *(L|R|U)2'?$"")), ""4-Mover"", IF(REGEXMATCH('UF"&amp;" Inner Comms'!R13, ""^(U)2?'? *,|, *(U)2?'?$""), ""U-Swap"", IF(REGEXMATCH('UF Inner Comms'!R13, ""^(M)2?'? *,|, *(M)2?'?$""), ""M-Swap"", IF(REGEXMATCH('UF Inner Comms'!R13, ""^(E)2?'? *,|, *(E)2?'?$""), ""E-Swap"", IF(REGEXMATCH('UF Inner Comms'!R13, """&amp;"^(S)2?'? *,|, *(S)2?'?$""), ""S-Swap"", IF(REGEXMATCH('UF Inner Comms'!R13, ""^(F)2?'? *,|, *(F)2?'?$""), ""F-Swap"", IF(REGEXMATCH('UF Inner Comms'!R13, ""^U'? *(S)'? *U'? *,|, *U'? *(S)'? *U'?$""), ""S-Insert"", ""Unknown"")))))))))"),"U-Swap")</f>
        <v>U-Swap</v>
      </c>
      <c r="S13" s="25" t="str">
        <f ca="1">IFERROR(__xludf.DUMMYFUNCTION("IF('UF Inner Comms'!S13 = """", """", IF('UF Inner Comms'!S13=""Alg"", ""Alg"" , IF(AND(REGEXMATCH('UF Inner Comms'!S13, ""^(E|S|M)'? *,|, *(E|S|M)'?$""), REGEXMATCH('UF Inner Comms'!S13, ""^(L|R|U)2'? *,|, *(L|R|U)2'?$"")), ""4-Mover"", IF(REGEXMATCH('UF"&amp;" Inner Comms'!S13, ""^(U)2?'? *,|, *(U)2?'?$""), ""U-Swap"", IF(REGEXMATCH('UF Inner Comms'!S13, ""^(M)2?'? *,|, *(M)2?'?$""), ""M-Swap"", IF(REGEXMATCH('UF Inner Comms'!S13, ""^(E)2?'? *,|, *(E)2?'?$""), ""E-Swap"", IF(REGEXMATCH('UF Inner Comms'!S13, """&amp;"^(S)2?'? *,|, *(S)2?'?$""), ""S-Swap"", IF(REGEXMATCH('UF Inner Comms'!S13, ""^(F)2?'? *,|, *(F)2?'?$""), ""F-Swap"", IF(REGEXMATCH('UF Inner Comms'!S13, ""^U'? *(S)'? *U'? *,|, *U'? *(S)'? *U'?$""), ""S-Insert"", ""Unknown"")))))))))"),"")</f>
        <v/>
      </c>
      <c r="T13" s="25" t="str">
        <f ca="1">IFERROR(__xludf.DUMMYFUNCTION("IF('UF Inner Comms'!T13 = """", """", IF('UF Inner Comms'!T13=""Alg"", ""Alg"" , IF(AND(REGEXMATCH('UF Inner Comms'!T13, ""^(E|S|M)'? *,|, *(E|S|M)'?$""), REGEXMATCH('UF Inner Comms'!T13, ""^(L|R|U)2'? *,|, *(L|R|U)2'?$"")), ""4-Mover"", IF(REGEXMATCH('UF"&amp;" Inner Comms'!T13, ""^(U)2?'? *,|, *(U)2?'?$""), ""U-Swap"", IF(REGEXMATCH('UF Inner Comms'!T13, ""^(M)2?'? *,|, *(M)2?'?$""), ""M-Swap"", IF(REGEXMATCH('UF Inner Comms'!T13, ""^(E)2?'? *,|, *(E)2?'?$""), ""E-Swap"", IF(REGEXMATCH('UF Inner Comms'!T13, """&amp;"^(S)2?'? *,|, *(S)2?'?$""), ""S-Swap"", IF(REGEXMATCH('UF Inner Comms'!T13, ""^(F)2?'? *,|, *(F)2?'?$""), ""F-Swap"", IF(REGEXMATCH('UF Inner Comms'!T13, ""^U'? *(S)'? *U'? *,|, *U'? *(S)'? *U'?$""), ""S-Insert"", ""Unknown"")))))))))"),"4-Mover")</f>
        <v>4-Mover</v>
      </c>
      <c r="U13" s="25" t="str">
        <f ca="1">IFERROR(__xludf.DUMMYFUNCTION("IF('UF Inner Comms'!U13 = """", """", IF('UF Inner Comms'!U13=""Alg"", ""Alg"" , IF(AND(REGEXMATCH('UF Inner Comms'!U13, ""^(E|S|M)'? *,|, *(E|S|M)'?$""), REGEXMATCH('UF Inner Comms'!U13, ""^(L|R|U)2'? *,|, *(L|R|U)2'?$"")), ""4-Mover"", IF(REGEXMATCH('UF"&amp;" Inner Comms'!U13, ""^(U)2?'? *,|, *(U)2?'?$""), ""U-Swap"", IF(REGEXMATCH('UF Inner Comms'!U13, ""^(M)2?'? *,|, *(M)2?'?$""), ""M-Swap"", IF(REGEXMATCH('UF Inner Comms'!U13, ""^(E)2?'? *,|, *(E)2?'?$""), ""E-Swap"", IF(REGEXMATCH('UF Inner Comms'!U13, """&amp;"^(S)2?'? *,|, *(S)2?'?$""), ""S-Swap"", IF(REGEXMATCH('UF Inner Comms'!U13, ""^(F)2?'? *,|, *(F)2?'?$""), ""F-Swap"", IF(REGEXMATCH('UF Inner Comms'!U13, ""^U'? *(S)'? *U'? *,|, *U'? *(S)'? *U'?$""), ""S-Insert"", ""Unknown"")))))))))"),"4-Mover")</f>
        <v>4-Mover</v>
      </c>
      <c r="V13" s="25" t="str">
        <f ca="1">IFERROR(__xludf.DUMMYFUNCTION("IF('UF Inner Comms'!V13 = """", """", IF('UF Inner Comms'!V13=""Alg"", ""Alg"" , IF(AND(REGEXMATCH('UF Inner Comms'!V13, ""^(E|S|M)'? *,|, *(E|S|M)'?$""), REGEXMATCH('UF Inner Comms'!V13, ""^(L|R|U)2'? *,|, *(L|R|U)2'?$"")), ""4-Mover"", IF(REGEXMATCH('UF"&amp;" Inner Comms'!V13, ""^(U)2?'? *,|, *(U)2?'?$""), ""U-Swap"", IF(REGEXMATCH('UF Inner Comms'!V13, ""^(M)2?'? *,|, *(M)2?'?$""), ""M-Swap"", IF(REGEXMATCH('UF Inner Comms'!V13, ""^(E)2?'? *,|, *(E)2?'?$""), ""E-Swap"", IF(REGEXMATCH('UF Inner Comms'!V13, """&amp;"^(S)2?'? *,|, *(S)2?'?$""), ""S-Swap"", IF(REGEXMATCH('UF Inner Comms'!V13, ""^(F)2?'? *,|, *(F)2?'?$""), ""F-Swap"", IF(REGEXMATCH('UF Inner Comms'!V13, ""^U'? *(S)'? *U'? *,|, *U'? *(S)'? *U'?$""), ""S-Insert"", ""Unknown"")))))))))"),"M-Swap")</f>
        <v>M-Swap</v>
      </c>
      <c r="W13" s="25" t="str">
        <f ca="1">IFERROR(__xludf.DUMMYFUNCTION("IF('UF Inner Comms'!W13 = """", """", IF('UF Inner Comms'!W13=""Alg"", ""Alg"" , IF(AND(REGEXMATCH('UF Inner Comms'!W13, ""^(E|S|M)'? *,|, *(E|S|M)'?$""), REGEXMATCH('UF Inner Comms'!W13, ""^(L|R|U)2'? *,|, *(L|R|U)2'?$"")), ""4-Mover"", IF(REGEXMATCH('UF"&amp;" Inner Comms'!W13, ""^(U)2?'? *,|, *(U)2?'?$""), ""U-Swap"", IF(REGEXMATCH('UF Inner Comms'!W13, ""^(M)2?'? *,|, *(M)2?'?$""), ""M-Swap"", IF(REGEXMATCH('UF Inner Comms'!W13, ""^(E)2?'? *,|, *(E)2?'?$""), ""E-Swap"", IF(REGEXMATCH('UF Inner Comms'!W13, """&amp;"^(S)2?'? *,|, *(S)2?'?$""), ""S-Swap"", IF(REGEXMATCH('UF Inner Comms'!W13, ""^(F)2?'? *,|, *(F)2?'?$""), ""F-Swap"", IF(REGEXMATCH('UF Inner Comms'!W13, ""^U'? *(S)'? *U'? *,|, *U'? *(S)'? *U'?$""), ""S-Insert"", ""Unknown"")))))))))"),"4-Mover")</f>
        <v>4-Mover</v>
      </c>
    </row>
    <row r="14" spans="1:23">
      <c r="A14" s="24" t="str">
        <f>'UF Comms'!A14</f>
        <v>O (RD)</v>
      </c>
      <c r="B14" s="25" t="str">
        <f ca="1">IFERROR(__xludf.DUMMYFUNCTION("IF('UF Inner Comms'!B14 = """", """", IF('UF Inner Comms'!B14=""Alg"", ""Alg"" , IF(AND(REGEXMATCH('UF Inner Comms'!B14, ""^(E|S|M)'? *,|, *(E|S|M)'?$""), REGEXMATCH('UF Inner Comms'!B14, ""^(L|R|U)2'? *,|, *(L|R|U)2'?$"")), ""4-Mover"", IF(REGEXMATCH('UF"&amp;" Inner Comms'!B14, ""^(U)2?'? *,|, *(U)2?'?$""), ""U-Swap"", IF(REGEXMATCH('UF Inner Comms'!B14, ""^(M)2?'? *,|, *(M)2?'?$""), ""M-Swap"", IF(REGEXMATCH('UF Inner Comms'!B14, ""^(E)2?'? *,|, *(E)2?'?$""), ""E-Swap"", IF(REGEXMATCH('UF Inner Comms'!B14, """&amp;"^(S)2?'? *,|, *(S)2?'?$""), ""S-Swap"", IF(REGEXMATCH('UF Inner Comms'!B14, ""^(F)2?'? *,|, *(F)2?'?$""), ""F-Swap"", IF(REGEXMATCH('UF Inner Comms'!B14, ""^U'? *(S)'? *U'? *,|, *U'? *(S)'? *U'?$""), ""S-Insert"", ""Unknown"")))))))))"),"U-Swap")</f>
        <v>U-Swap</v>
      </c>
      <c r="C14" s="25" t="str">
        <f ca="1">IFERROR(__xludf.DUMMYFUNCTION("IF('UF Inner Comms'!C14 = """", """", IF('UF Inner Comms'!C14=""Alg"", ""Alg"" , IF(AND(REGEXMATCH('UF Inner Comms'!C14, ""^(E|S|M)'? *,|, *(E|S|M)'?$""), REGEXMATCH('UF Inner Comms'!C14, ""^(L|R|U)2'? *,|, *(L|R|U)2'?$"")), ""4-Mover"", IF(REGEXMATCH('UF"&amp;" Inner Comms'!C14, ""^(U)2?'? *,|, *(U)2?'?$""), ""U-Swap"", IF(REGEXMATCH('UF Inner Comms'!C14, ""^(M)2?'? *,|, *(M)2?'?$""), ""M-Swap"", IF(REGEXMATCH('UF Inner Comms'!C14, ""^(E)2?'? *,|, *(E)2?'?$""), ""E-Swap"", IF(REGEXMATCH('UF Inner Comms'!C14, """&amp;"^(S)2?'? *,|, *(S)2?'?$""), ""S-Swap"", IF(REGEXMATCH('UF Inner Comms'!C14, ""^(F)2?'? *,|, *(F)2?'?$""), ""F-Swap"", IF(REGEXMATCH('UF Inner Comms'!C14, ""^U'? *(S)'? *U'? *,|, *U'? *(S)'? *U'?$""), ""S-Insert"", ""Unknown"")))))))))"),"U-Swap")</f>
        <v>U-Swap</v>
      </c>
      <c r="D14" s="25" t="str">
        <f ca="1">IFERROR(__xludf.DUMMYFUNCTION("IF('UF Inner Comms'!D14 = """", """", IF('UF Inner Comms'!D14=""Alg"", ""Alg"" , IF(AND(REGEXMATCH('UF Inner Comms'!D14, ""^(E|S|M)'? *,|, *(E|S|M)'?$""), REGEXMATCH('UF Inner Comms'!D14, ""^(L|R|U)2'? *,|, *(L|R|U)2'?$"")), ""4-Mover"", IF(REGEXMATCH('UF"&amp;" Inner Comms'!D14, ""^(U)2?'? *,|, *(U)2?'?$""), ""U-Swap"", IF(REGEXMATCH('UF Inner Comms'!D14, ""^(M)2?'? *,|, *(M)2?'?$""), ""M-Swap"", IF(REGEXMATCH('UF Inner Comms'!D14, ""^(E)2?'? *,|, *(E)2?'?$""), ""E-Swap"", IF(REGEXMATCH('UF Inner Comms'!D14, """&amp;"^(S)2?'? *,|, *(S)2?'?$""), ""S-Swap"", IF(REGEXMATCH('UF Inner Comms'!D14, ""^(F)2?'? *,|, *(F)2?'?$""), ""F-Swap"", IF(REGEXMATCH('UF Inner Comms'!D14, ""^U'? *(S)'? *U'? *,|, *U'? *(S)'? *U'?$""), ""S-Insert"", ""Unknown"")))))))))"),"U-Swap")</f>
        <v>U-Swap</v>
      </c>
      <c r="E14" s="25" t="str">
        <f ca="1">IFERROR(__xludf.DUMMYFUNCTION("IF('UF Inner Comms'!E14 = """", """", IF('UF Inner Comms'!E14=""Alg"", ""Alg"" , IF(AND(REGEXMATCH('UF Inner Comms'!E14, ""^(E|S|M)'? *,|, *(E|S|M)'?$""), REGEXMATCH('UF Inner Comms'!E14, ""^(L|R|U)2'? *,|, *(L|R|U)2'?$"")), ""4-Mover"", IF(REGEXMATCH('UF"&amp;" Inner Comms'!E14, ""^(U)2?'? *,|, *(U)2?'?$""), ""U-Swap"", IF(REGEXMATCH('UF Inner Comms'!E14, ""^(M)2?'? *,|, *(M)2?'?$""), ""M-Swap"", IF(REGEXMATCH('UF Inner Comms'!E14, ""^(E)2?'? *,|, *(E)2?'?$""), ""E-Swap"", IF(REGEXMATCH('UF Inner Comms'!E14, """&amp;"^(S)2?'? *,|, *(S)2?'?$""), ""S-Swap"", IF(REGEXMATCH('UF Inner Comms'!E14, ""^(F)2?'? *,|, *(F)2?'?$""), ""F-Swap"", IF(REGEXMATCH('UF Inner Comms'!E14, ""^U'? *(S)'? *U'? *,|, *U'? *(S)'? *U'?$""), ""S-Insert"", ""Unknown"")))))))))"),"4-Mover")</f>
        <v>4-Mover</v>
      </c>
      <c r="F14" s="25" t="str">
        <f ca="1">IFERROR(__xludf.DUMMYFUNCTION("IF('UF Inner Comms'!F14 = """", """", IF('UF Inner Comms'!F14=""Alg"", ""Alg"" , IF(AND(REGEXMATCH('UF Inner Comms'!F14, ""^(E|S|M)'? *,|, *(E|S|M)'?$""), REGEXMATCH('UF Inner Comms'!F14, ""^(L|R|U)2'? *,|, *(L|R|U)2'?$"")), ""4-Mover"", IF(REGEXMATCH('UF"&amp;" Inner Comms'!F14, ""^(U)2?'? *,|, *(U)2?'?$""), ""U-Swap"", IF(REGEXMATCH('UF Inner Comms'!F14, ""^(M)2?'? *,|, *(M)2?'?$""), ""M-Swap"", IF(REGEXMATCH('UF Inner Comms'!F14, ""^(E)2?'? *,|, *(E)2?'?$""), ""E-Swap"", IF(REGEXMATCH('UF Inner Comms'!F14, """&amp;"^(S)2?'? *,|, *(S)2?'?$""), ""S-Swap"", IF(REGEXMATCH('UF Inner Comms'!F14, ""^(F)2?'? *,|, *(F)2?'?$""), ""F-Swap"", IF(REGEXMATCH('UF Inner Comms'!F14, ""^U'? *(S)'? *U'? *,|, *U'? *(S)'? *U'?$""), ""S-Insert"", ""Unknown"")))))))))"),"4-Mover")</f>
        <v>4-Mover</v>
      </c>
      <c r="G14" s="25" t="str">
        <f ca="1">IFERROR(__xludf.DUMMYFUNCTION("IF('UF Inner Comms'!G14 = """", """", IF('UF Inner Comms'!G14=""Alg"", ""Alg"" , IF(AND(REGEXMATCH('UF Inner Comms'!G14, ""^(E|S|M)'? *,|, *(E|S|M)'?$""), REGEXMATCH('UF Inner Comms'!G14, ""^(L|R|U)2'? *,|, *(L|R|U)2'?$"")), ""4-Mover"", IF(REGEXMATCH('UF"&amp;" Inner Comms'!G14, ""^(U)2?'? *,|, *(U)2?'?$""), ""U-Swap"", IF(REGEXMATCH('UF Inner Comms'!G14, ""^(M)2?'? *,|, *(M)2?'?$""), ""M-Swap"", IF(REGEXMATCH('UF Inner Comms'!G14, ""^(E)2?'? *,|, *(E)2?'?$""), ""E-Swap"", IF(REGEXMATCH('UF Inner Comms'!G14, """&amp;"^(S)2?'? *,|, *(S)2?'?$""), ""S-Swap"", IF(REGEXMATCH('UF Inner Comms'!G14, ""^(F)2?'? *,|, *(F)2?'?$""), ""F-Swap"", IF(REGEXMATCH('UF Inner Comms'!G14, ""^U'? *(S)'? *U'? *,|, *U'? *(S)'? *U'?$""), ""S-Insert"", ""Unknown"")))))))))"),"4-Mover")</f>
        <v>4-Mover</v>
      </c>
      <c r="H14" s="25" t="str">
        <f ca="1">IFERROR(__xludf.DUMMYFUNCTION("IF('UF Inner Comms'!H14 = """", """", IF('UF Inner Comms'!H14=""Alg"", ""Alg"" , IF(AND(REGEXMATCH('UF Inner Comms'!H14, ""^(E|S|M)'? *,|, *(E|S|M)'?$""), REGEXMATCH('UF Inner Comms'!H14, ""^(L|R|U)2'? *,|, *(L|R|U)2'?$"")), ""4-Mover"", IF(REGEXMATCH('UF"&amp;" Inner Comms'!H14, ""^(U)2?'? *,|, *(U)2?'?$""), ""U-Swap"", IF(REGEXMATCH('UF Inner Comms'!H14, ""^(M)2?'? *,|, *(M)2?'?$""), ""M-Swap"", IF(REGEXMATCH('UF Inner Comms'!H14, ""^(E)2?'? *,|, *(E)2?'?$""), ""E-Swap"", IF(REGEXMATCH('UF Inner Comms'!H14, """&amp;"^(S)2?'? *,|, *(S)2?'?$""), ""S-Swap"", IF(REGEXMATCH('UF Inner Comms'!H14, ""^(F)2?'? *,|, *(F)2?'?$""), ""F-Swap"", IF(REGEXMATCH('UF Inner Comms'!H14, ""^U'? *(S)'? *U'? *,|, *U'? *(S)'? *U'?$""), ""S-Insert"", ""Unknown"")))))))))"),"4-Mover")</f>
        <v>4-Mover</v>
      </c>
      <c r="I14" s="25" t="str">
        <f ca="1">IFERROR(__xludf.DUMMYFUNCTION("IF('UF Inner Comms'!I14 = """", """", IF('UF Inner Comms'!I14=""Alg"", ""Alg"" , IF(AND(REGEXMATCH('UF Inner Comms'!I14, ""^(E|S|M)'? *,|, *(E|S|M)'?$""), REGEXMATCH('UF Inner Comms'!I14, ""^(L|R|U)2'? *,|, *(L|R|U)2'?$"")), ""4-Mover"", IF(REGEXMATCH('UF"&amp;" Inner Comms'!I14, ""^(U)2?'? *,|, *(U)2?'?$""), ""U-Swap"", IF(REGEXMATCH('UF Inner Comms'!I14, ""^(M)2?'? *,|, *(M)2?'?$""), ""M-Swap"", IF(REGEXMATCH('UF Inner Comms'!I14, ""^(E)2?'? *,|, *(E)2?'?$""), ""E-Swap"", IF(REGEXMATCH('UF Inner Comms'!I14, """&amp;"^(S)2?'? *,|, *(S)2?'?$""), ""S-Swap"", IF(REGEXMATCH('UF Inner Comms'!I14, ""^(F)2?'? *,|, *(F)2?'?$""), ""F-Swap"", IF(REGEXMATCH('UF Inner Comms'!I14, ""^U'? *(S)'? *U'? *,|, *U'? *(S)'? *U'?$""), ""S-Insert"", ""Unknown"")))))))))"),"4-Mover")</f>
        <v>4-Mover</v>
      </c>
      <c r="J14" s="25" t="str">
        <f ca="1">IFERROR(__xludf.DUMMYFUNCTION("IF('UF Inner Comms'!J14 = """", """", IF('UF Inner Comms'!J14=""Alg"", ""Alg"" , IF(AND(REGEXMATCH('UF Inner Comms'!J14, ""^(E|S|M)'? *,|, *(E|S|M)'?$""), REGEXMATCH('UF Inner Comms'!J14, ""^(L|R|U)2'? *,|, *(L|R|U)2'?$"")), ""4-Mover"", IF(REGEXMATCH('UF"&amp;" Inner Comms'!J14, ""^(U)2?'? *,|, *(U)2?'?$""), ""U-Swap"", IF(REGEXMATCH('UF Inner Comms'!J14, ""^(M)2?'? *,|, *(M)2?'?$""), ""M-Swap"", IF(REGEXMATCH('UF Inner Comms'!J14, ""^(E)2?'? *,|, *(E)2?'?$""), ""E-Swap"", IF(REGEXMATCH('UF Inner Comms'!J14, """&amp;"^(S)2?'? *,|, *(S)2?'?$""), ""S-Swap"", IF(REGEXMATCH('UF Inner Comms'!J14, ""^(F)2?'? *,|, *(F)2?'?$""), ""F-Swap"", IF(REGEXMATCH('UF Inner Comms'!J14, ""^U'? *(S)'? *U'? *,|, *U'? *(S)'? *U'?$""), ""S-Insert"", ""Unknown"")))))))))"),"S-Swap")</f>
        <v>S-Swap</v>
      </c>
      <c r="K14" s="25" t="str">
        <f ca="1">IFERROR(__xludf.DUMMYFUNCTION("IF('UF Inner Comms'!K14 = """", """", IF('UF Inner Comms'!K14=""Alg"", ""Alg"" , IF(AND(REGEXMATCH('UF Inner Comms'!K14, ""^(E|S|M)'? *,|, *(E|S|M)'?$""), REGEXMATCH('UF Inner Comms'!K14, ""^(L|R|U)2'? *,|, *(L|R|U)2'?$"")), ""4-Mover"", IF(REGEXMATCH('UF"&amp;" Inner Comms'!K14, ""^(U)2?'? *,|, *(U)2?'?$""), ""U-Swap"", IF(REGEXMATCH('UF Inner Comms'!K14, ""^(M)2?'? *,|, *(M)2?'?$""), ""M-Swap"", IF(REGEXMATCH('UF Inner Comms'!K14, ""^(E)2?'? *,|, *(E)2?'?$""), ""E-Swap"", IF(REGEXMATCH('UF Inner Comms'!K14, """&amp;"^(S)2?'? *,|, *(S)2?'?$""), ""S-Swap"", IF(REGEXMATCH('UF Inner Comms'!K14, ""^(F)2?'? *,|, *(F)2?'?$""), ""F-Swap"", IF(REGEXMATCH('UF Inner Comms'!K14, ""^U'? *(S)'? *U'? *,|, *U'? *(S)'? *U'?$""), ""S-Insert"", ""Unknown"")))))))))"),"E-Swap")</f>
        <v>E-Swap</v>
      </c>
      <c r="L14" s="25" t="str">
        <f ca="1">IFERROR(__xludf.DUMMYFUNCTION("IF('UF Inner Comms'!L14 = """", """", IF('UF Inner Comms'!L14=""Alg"", ""Alg"" , IF(AND(REGEXMATCH('UF Inner Comms'!L14, ""^(E|S|M)'? *,|, *(E|S|M)'?$""), REGEXMATCH('UF Inner Comms'!L14, ""^(L|R|U)2'? *,|, *(L|R|U)2'?$"")), ""4-Mover"", IF(REGEXMATCH('UF"&amp;" Inner Comms'!L14, ""^(U)2?'? *,|, *(U)2?'?$""), ""U-Swap"", IF(REGEXMATCH('UF Inner Comms'!L14, ""^(M)2?'? *,|, *(M)2?'?$""), ""M-Swap"", IF(REGEXMATCH('UF Inner Comms'!L14, ""^(E)2?'? *,|, *(E)2?'?$""), ""E-Swap"", IF(REGEXMATCH('UF Inner Comms'!L14, """&amp;"^(S)2?'? *,|, *(S)2?'?$""), ""S-Swap"", IF(REGEXMATCH('UF Inner Comms'!L14, ""^(F)2?'? *,|, *(F)2?'?$""), ""F-Swap"", IF(REGEXMATCH('UF Inner Comms'!L14, ""^U'? *(S)'? *U'? *,|, *U'? *(S)'? *U'?$""), ""S-Insert"", ""Unknown"")))))))))"),"4-Mover")</f>
        <v>4-Mover</v>
      </c>
      <c r="M14" s="25" t="str">
        <f ca="1">IFERROR(__xludf.DUMMYFUNCTION("IF('UF Inner Comms'!M14 = """", """", IF('UF Inner Comms'!M14=""Alg"", ""Alg"" , IF(AND(REGEXMATCH('UF Inner Comms'!M14, ""^(E|S|M)'? *,|, *(E|S|M)'?$""), REGEXMATCH('UF Inner Comms'!M14, ""^(L|R|U)2'? *,|, *(L|R|U)2'?$"")), ""4-Mover"", IF(REGEXMATCH('UF"&amp;" Inner Comms'!M14, ""^(U)2?'? *,|, *(U)2?'?$""), ""U-Swap"", IF(REGEXMATCH('UF Inner Comms'!M14, ""^(M)2?'? *,|, *(M)2?'?$""), ""M-Swap"", IF(REGEXMATCH('UF Inner Comms'!M14, ""^(E)2?'? *,|, *(E)2?'?$""), ""E-Swap"", IF(REGEXMATCH('UF Inner Comms'!M14, """&amp;"^(S)2?'? *,|, *(S)2?'?$""), ""S-Swap"", IF(REGEXMATCH('UF Inner Comms'!M14, ""^(F)2?'? *,|, *(F)2?'?$""), ""F-Swap"", IF(REGEXMATCH('UF Inner Comms'!M14, ""^U'? *(S)'? *U'? *,|, *U'? *(S)'? *U'?$""), ""S-Insert"", ""Unknown"")))))))))"),"S-Insert")</f>
        <v>S-Insert</v>
      </c>
      <c r="N14" s="25" t="str">
        <f ca="1">IFERROR(__xludf.DUMMYFUNCTION("IF('UF Inner Comms'!N14 = """", """", IF('UF Inner Comms'!N14=""Alg"", ""Alg"" , IF(AND(REGEXMATCH('UF Inner Comms'!N14, ""^(E|S|M)'? *,|, *(E|S|M)'?$""), REGEXMATCH('UF Inner Comms'!N14, ""^(L|R|U)2'? *,|, *(L|R|U)2'?$"")), ""4-Mover"", IF(REGEXMATCH('UF"&amp;" Inner Comms'!N14, ""^(U)2?'? *,|, *(U)2?'?$""), ""U-Swap"", IF(REGEXMATCH('UF Inner Comms'!N14, ""^(M)2?'? *,|, *(M)2?'?$""), ""M-Swap"", IF(REGEXMATCH('UF Inner Comms'!N14, ""^(E)2?'? *,|, *(E)2?'?$""), ""E-Swap"", IF(REGEXMATCH('UF Inner Comms'!N14, """&amp;"^(S)2?'? *,|, *(S)2?'?$""), ""S-Swap"", IF(REGEXMATCH('UF Inner Comms'!N14, ""^(F)2?'? *,|, *(F)2?'?$""), ""F-Swap"", IF(REGEXMATCH('UF Inner Comms'!N14, ""^U'? *(S)'? *U'? *,|, *U'? *(S)'? *U'?$""), ""S-Insert"", ""Unknown"")))))))))"),"")</f>
        <v/>
      </c>
      <c r="O14" s="25" t="str">
        <f ca="1">IFERROR(__xludf.DUMMYFUNCTION("IF('UF Inner Comms'!O14 = """", """", IF('UF Inner Comms'!O14=""Alg"", ""Alg"" , IF(AND(REGEXMATCH('UF Inner Comms'!O14, ""^(E|S|M)'? *,|, *(E|S|M)'?$""), REGEXMATCH('UF Inner Comms'!O14, ""^(L|R|U)2'? *,|, *(L|R|U)2'?$"")), ""4-Mover"", IF(REGEXMATCH('UF"&amp;" Inner Comms'!O14, ""^(U)2?'? *,|, *(U)2?'?$""), ""U-Swap"", IF(REGEXMATCH('UF Inner Comms'!O14, ""^(M)2?'? *,|, *(M)2?'?$""), ""M-Swap"", IF(REGEXMATCH('UF Inner Comms'!O14, ""^(E)2?'? *,|, *(E)2?'?$""), ""E-Swap"", IF(REGEXMATCH('UF Inner Comms'!O14, """&amp;"^(S)2?'? *,|, *(S)2?'?$""), ""S-Swap"", IF(REGEXMATCH('UF Inner Comms'!O14, ""^(F)2?'? *,|, *(F)2?'?$""), ""F-Swap"", IF(REGEXMATCH('UF Inner Comms'!O14, ""^U'? *(S)'? *U'? *,|, *U'? *(S)'? *U'?$""), ""S-Insert"", ""Unknown"")))))))))"),"S-Insert")</f>
        <v>S-Insert</v>
      </c>
      <c r="P14" s="25" t="str">
        <f ca="1">IFERROR(__xludf.DUMMYFUNCTION("IF('UF Inner Comms'!P14 = """", """", IF('UF Inner Comms'!P14=""Alg"", ""Alg"" , IF(AND(REGEXMATCH('UF Inner Comms'!P14, ""^(E|S|M)'? *,|, *(E|S|M)'?$""), REGEXMATCH('UF Inner Comms'!P14, ""^(L|R|U)2'? *,|, *(L|R|U)2'?$"")), ""4-Mover"", IF(REGEXMATCH('UF"&amp;" Inner Comms'!P14, ""^(U)2?'? *,|, *(U)2?'?$""), ""U-Swap"", IF(REGEXMATCH('UF Inner Comms'!P14, ""^(M)2?'? *,|, *(M)2?'?$""), ""M-Swap"", IF(REGEXMATCH('UF Inner Comms'!P14, ""^(E)2?'? *,|, *(E)2?'?$""), ""E-Swap"", IF(REGEXMATCH('UF Inner Comms'!P14, """&amp;"^(S)2?'? *,|, *(S)2?'?$""), ""S-Swap"", IF(REGEXMATCH('UF Inner Comms'!P14, ""^(F)2?'? *,|, *(F)2?'?$""), ""F-Swap"", IF(REGEXMATCH('UF Inner Comms'!P14, ""^U'? *(S)'? *U'? *,|, *U'? *(S)'? *U'?$""), ""S-Insert"", ""Unknown"")))))))))"),"M-Swap")</f>
        <v>M-Swap</v>
      </c>
      <c r="Q14" s="25" t="str">
        <f ca="1">IFERROR(__xludf.DUMMYFUNCTION("IF('UF Inner Comms'!Q14 = """", """", IF('UF Inner Comms'!Q14=""Alg"", ""Alg"" , IF(AND(REGEXMATCH('UF Inner Comms'!Q14, ""^(E|S|M)'? *,|, *(E|S|M)'?$""), REGEXMATCH('UF Inner Comms'!Q14, ""^(L|R|U)2'? *,|, *(L|R|U)2'?$"")), ""4-Mover"", IF(REGEXMATCH('UF"&amp;" Inner Comms'!Q14, ""^(U)2?'? *,|, *(U)2?'?$""), ""U-Swap"", IF(REGEXMATCH('UF Inner Comms'!Q14, ""^(M)2?'? *,|, *(M)2?'?$""), ""M-Swap"", IF(REGEXMATCH('UF Inner Comms'!Q14, ""^(E)2?'? *,|, *(E)2?'?$""), ""E-Swap"", IF(REGEXMATCH('UF Inner Comms'!Q14, """&amp;"^(S)2?'? *,|, *(S)2?'?$""), ""S-Swap"", IF(REGEXMATCH('UF Inner Comms'!Q14, ""^(F)2?'? *,|, *(F)2?'?$""), ""F-Swap"", IF(REGEXMATCH('UF Inner Comms'!Q14, ""^U'? *(S)'? *U'? *,|, *U'? *(S)'? *U'?$""), ""S-Insert"", ""Unknown"")))))))))"),"E-Swap")</f>
        <v>E-Swap</v>
      </c>
      <c r="R14" s="25" t="str">
        <f ca="1">IFERROR(__xludf.DUMMYFUNCTION("IF('UF Inner Comms'!R14 = """", """", IF('UF Inner Comms'!R14=""Alg"", ""Alg"" , IF(AND(REGEXMATCH('UF Inner Comms'!R14, ""^(E|S|M)'? *,|, *(E|S|M)'?$""), REGEXMATCH('UF Inner Comms'!R14, ""^(L|R|U)2'? *,|, *(L|R|U)2'?$"")), ""4-Mover"", IF(REGEXMATCH('UF"&amp;" Inner Comms'!R14, ""^(U)2?'? *,|, *(U)2?'?$""), ""U-Swap"", IF(REGEXMATCH('UF Inner Comms'!R14, ""^(M)2?'? *,|, *(M)2?'?$""), ""M-Swap"", IF(REGEXMATCH('UF Inner Comms'!R14, ""^(E)2?'? *,|, *(E)2?'?$""), ""E-Swap"", IF(REGEXMATCH('UF Inner Comms'!R14, """&amp;"^(S)2?'? *,|, *(S)2?'?$""), ""S-Swap"", IF(REGEXMATCH('UF Inner Comms'!R14, ""^(F)2?'? *,|, *(F)2?'?$""), ""F-Swap"", IF(REGEXMATCH('UF Inner Comms'!R14, ""^U'? *(S)'? *U'? *,|, *U'? *(S)'? *U'?$""), ""S-Insert"", ""Unknown"")))))))))"),"E-Swap")</f>
        <v>E-Swap</v>
      </c>
      <c r="S14" s="25" t="str">
        <f ca="1">IFERROR(__xludf.DUMMYFUNCTION("IF('UF Inner Comms'!S14 = """", """", IF('UF Inner Comms'!S14=""Alg"", ""Alg"" , IF(AND(REGEXMATCH('UF Inner Comms'!S14, ""^(E|S|M)'? *,|, *(E|S|M)'?$""), REGEXMATCH('UF Inner Comms'!S14, ""^(L|R|U)2'? *,|, *(L|R|U)2'?$"")), ""4-Mover"", IF(REGEXMATCH('UF"&amp;" Inner Comms'!S14, ""^(U)2?'? *,|, *(U)2?'?$""), ""U-Swap"", IF(REGEXMATCH('UF Inner Comms'!S14, ""^(M)2?'? *,|, *(M)2?'?$""), ""M-Swap"", IF(REGEXMATCH('UF Inner Comms'!S14, ""^(E)2?'? *,|, *(E)2?'?$""), ""E-Swap"", IF(REGEXMATCH('UF Inner Comms'!S14, """&amp;"^(S)2?'? *,|, *(S)2?'?$""), ""S-Swap"", IF(REGEXMATCH('UF Inner Comms'!S14, ""^(F)2?'? *,|, *(F)2?'?$""), ""F-Swap"", IF(REGEXMATCH('UF Inner Comms'!S14, ""^U'? *(S)'? *U'? *,|, *U'? *(S)'? *U'?$""), ""S-Insert"", ""Unknown"")))))))))"),"4-Mover")</f>
        <v>4-Mover</v>
      </c>
      <c r="T14" s="25" t="str">
        <f ca="1">IFERROR(__xludf.DUMMYFUNCTION("IF('UF Inner Comms'!T14 = """", """", IF('UF Inner Comms'!T14=""Alg"", ""Alg"" , IF(AND(REGEXMATCH('UF Inner Comms'!T14, ""^(E|S|M)'? *,|, *(E|S|M)'?$""), REGEXMATCH('UF Inner Comms'!T14, ""^(L|R|U)2'? *,|, *(L|R|U)2'?$"")), ""4-Mover"", IF(REGEXMATCH('UF"&amp;" Inner Comms'!T14, ""^(U)2?'? *,|, *(U)2?'?$""), ""U-Swap"", IF(REGEXMATCH('UF Inner Comms'!T14, ""^(M)2?'? *,|, *(M)2?'?$""), ""M-Swap"", IF(REGEXMATCH('UF Inner Comms'!T14, ""^(E)2?'? *,|, *(E)2?'?$""), ""E-Swap"", IF(REGEXMATCH('UF Inner Comms'!T14, """&amp;"^(S)2?'? *,|, *(S)2?'?$""), ""S-Swap"", IF(REGEXMATCH('UF Inner Comms'!T14, ""^(F)2?'? *,|, *(F)2?'?$""), ""F-Swap"", IF(REGEXMATCH('UF Inner Comms'!T14, ""^U'? *(S)'? *U'? *,|, *U'? *(S)'? *U'?$""), ""S-Insert"", ""Unknown"")))))))))"),"4-Mover")</f>
        <v>4-Mover</v>
      </c>
      <c r="U14" s="25" t="str">
        <f ca="1">IFERROR(__xludf.DUMMYFUNCTION("IF('UF Inner Comms'!U14 = """", """", IF('UF Inner Comms'!U14=""Alg"", ""Alg"" , IF(AND(REGEXMATCH('UF Inner Comms'!U14, ""^(E|S|M)'? *,|, *(E|S|M)'?$""), REGEXMATCH('UF Inner Comms'!U14, ""^(L|R|U)2'? *,|, *(L|R|U)2'?$"")), ""4-Mover"", IF(REGEXMATCH('UF"&amp;" Inner Comms'!U14, ""^(U)2?'? *,|, *(U)2?'?$""), ""U-Swap"", IF(REGEXMATCH('UF Inner Comms'!U14, ""^(M)2?'? *,|, *(M)2?'?$""), ""M-Swap"", IF(REGEXMATCH('UF Inner Comms'!U14, ""^(E)2?'? *,|, *(E)2?'?$""), ""E-Swap"", IF(REGEXMATCH('UF Inner Comms'!U14, """&amp;"^(S)2?'? *,|, *(S)2?'?$""), ""S-Swap"", IF(REGEXMATCH('UF Inner Comms'!U14, ""^(F)2?'? *,|, *(F)2?'?$""), ""F-Swap"", IF(REGEXMATCH('UF Inner Comms'!U14, ""^U'? *(S)'? *U'? *,|, *U'? *(S)'? *U'?$""), ""S-Insert"", ""Unknown"")))))))))"),"")</f>
        <v/>
      </c>
      <c r="V14" s="25" t="str">
        <f ca="1">IFERROR(__xludf.DUMMYFUNCTION("IF('UF Inner Comms'!V14 = """", """", IF('UF Inner Comms'!V14=""Alg"", ""Alg"" , IF(AND(REGEXMATCH('UF Inner Comms'!V14, ""^(E|S|M)'? *,|, *(E|S|M)'?$""), REGEXMATCH('UF Inner Comms'!V14, ""^(L|R|U)2'? *,|, *(L|R|U)2'?$"")), ""4-Mover"", IF(REGEXMATCH('UF"&amp;" Inner Comms'!V14, ""^(U)2?'? *,|, *(U)2?'?$""), ""U-Swap"", IF(REGEXMATCH('UF Inner Comms'!V14, ""^(M)2?'? *,|, *(M)2?'?$""), ""M-Swap"", IF(REGEXMATCH('UF Inner Comms'!V14, ""^(E)2?'? *,|, *(E)2?'?$""), ""E-Swap"", IF(REGEXMATCH('UF Inner Comms'!V14, """&amp;"^(S)2?'? *,|, *(S)2?'?$""), ""S-Swap"", IF(REGEXMATCH('UF Inner Comms'!V14, ""^(F)2?'? *,|, *(F)2?'?$""), ""F-Swap"", IF(REGEXMATCH('UF Inner Comms'!V14, ""^U'? *(S)'? *U'? *,|, *U'? *(S)'? *U'?$""), ""S-Insert"", ""Unknown"")))))))))"),"S-Swap")</f>
        <v>S-Swap</v>
      </c>
      <c r="W14" s="25" t="str">
        <f ca="1">IFERROR(__xludf.DUMMYFUNCTION("IF('UF Inner Comms'!W14 = """", """", IF('UF Inner Comms'!W14=""Alg"", ""Alg"" , IF(AND(REGEXMATCH('UF Inner Comms'!W14, ""^(E|S|M)'? *,|, *(E|S|M)'?$""), REGEXMATCH('UF Inner Comms'!W14, ""^(L|R|U)2'? *,|, *(L|R|U)2'?$"")), ""4-Mover"", IF(REGEXMATCH('UF"&amp;" Inner Comms'!W14, ""^(U)2?'? *,|, *(U)2?'?$""), ""U-Swap"", IF(REGEXMATCH('UF Inner Comms'!W14, ""^(M)2?'? *,|, *(M)2?'?$""), ""M-Swap"", IF(REGEXMATCH('UF Inner Comms'!W14, ""^(E)2?'? *,|, *(E)2?'?$""), ""E-Swap"", IF(REGEXMATCH('UF Inner Comms'!W14, """&amp;"^(S)2?'? *,|, *(S)2?'?$""), ""S-Swap"", IF(REGEXMATCH('UF Inner Comms'!W14, ""^(F)2?'? *,|, *(F)2?'?$""), ""F-Swap"", IF(REGEXMATCH('UF Inner Comms'!W14, ""^U'? *(S)'? *U'? *,|, *U'? *(S)'? *U'?$""), ""S-Insert"", ""Unknown"")))))))))"),"S-Swap")</f>
        <v>S-Swap</v>
      </c>
    </row>
    <row r="15" spans="1:23">
      <c r="A15" s="24" t="str">
        <f>'UF Comms'!A15</f>
        <v>P (RF)</v>
      </c>
      <c r="B15" s="25" t="str">
        <f ca="1">IFERROR(__xludf.DUMMYFUNCTION("IF('UF Inner Comms'!B15 = """", """", IF('UF Inner Comms'!B15=""Alg"", ""Alg"" , IF(AND(REGEXMATCH('UF Inner Comms'!B15, ""^(E|S|M)'? *,|, *(E|S|M)'?$""), REGEXMATCH('UF Inner Comms'!B15, ""^(L|R|U)2'? *,|, *(L|R|U)2'?$"")), ""4-Mover"", IF(REGEXMATCH('UF"&amp;" Inner Comms'!B15, ""^(U)2?'? *,|, *(U)2?'?$""), ""U-Swap"", IF(REGEXMATCH('UF Inner Comms'!B15, ""^(M)2?'? *,|, *(M)2?'?$""), ""M-Swap"", IF(REGEXMATCH('UF Inner Comms'!B15, ""^(E)2?'? *,|, *(E)2?'?$""), ""E-Swap"", IF(REGEXMATCH('UF Inner Comms'!B15, """&amp;"^(S)2?'? *,|, *(S)2?'?$""), ""S-Swap"", IF(REGEXMATCH('UF Inner Comms'!B15, ""^(F)2?'? *,|, *(F)2?'?$""), ""F-Swap"", IF(REGEXMATCH('UF Inner Comms'!B15, ""^U'? *(S)'? *U'? *,|, *U'? *(S)'? *U'?$""), ""S-Insert"", ""Unknown"")))))))))"),"U-Swap")</f>
        <v>U-Swap</v>
      </c>
      <c r="C15" s="25" t="str">
        <f ca="1">IFERROR(__xludf.DUMMYFUNCTION("IF('UF Inner Comms'!C15 = """", """", IF('UF Inner Comms'!C15=""Alg"", ""Alg"" , IF(AND(REGEXMATCH('UF Inner Comms'!C15, ""^(E|S|M)'? *,|, *(E|S|M)'?$""), REGEXMATCH('UF Inner Comms'!C15, ""^(L|R|U)2'? *,|, *(L|R|U)2'?$"")), ""4-Mover"", IF(REGEXMATCH('UF"&amp;" Inner Comms'!C15, ""^(U)2?'? *,|, *(U)2?'?$""), ""U-Swap"", IF(REGEXMATCH('UF Inner Comms'!C15, ""^(M)2?'? *,|, *(M)2?'?$""), ""M-Swap"", IF(REGEXMATCH('UF Inner Comms'!C15, ""^(E)2?'? *,|, *(E)2?'?$""), ""E-Swap"", IF(REGEXMATCH('UF Inner Comms'!C15, """&amp;"^(S)2?'? *,|, *(S)2?'?$""), ""S-Swap"", IF(REGEXMATCH('UF Inner Comms'!C15, ""^(F)2?'? *,|, *(F)2?'?$""), ""F-Swap"", IF(REGEXMATCH('UF Inner Comms'!C15, ""^U'? *(S)'? *U'? *,|, *U'? *(S)'? *U'?$""), ""S-Insert"", ""Unknown"")))))))))"),"U-Swap")</f>
        <v>U-Swap</v>
      </c>
      <c r="D15" s="25" t="str">
        <f ca="1">IFERROR(__xludf.DUMMYFUNCTION("IF('UF Inner Comms'!D15 = """", """", IF('UF Inner Comms'!D15=""Alg"", ""Alg"" , IF(AND(REGEXMATCH('UF Inner Comms'!D15, ""^(E|S|M)'? *,|, *(E|S|M)'?$""), REGEXMATCH('UF Inner Comms'!D15, ""^(L|R|U)2'? *,|, *(L|R|U)2'?$"")), ""4-Mover"", IF(REGEXMATCH('UF"&amp;" Inner Comms'!D15, ""^(U)2?'? *,|, *(U)2?'?$""), ""U-Swap"", IF(REGEXMATCH('UF Inner Comms'!D15, ""^(M)2?'? *,|, *(M)2?'?$""), ""M-Swap"", IF(REGEXMATCH('UF Inner Comms'!D15, ""^(E)2?'? *,|, *(E)2?'?$""), ""E-Swap"", IF(REGEXMATCH('UF Inner Comms'!D15, """&amp;"^(S)2?'? *,|, *(S)2?'?$""), ""S-Swap"", IF(REGEXMATCH('UF Inner Comms'!D15, ""^(F)2?'? *,|, *(F)2?'?$""), ""F-Swap"", IF(REGEXMATCH('UF Inner Comms'!D15, ""^U'? *(S)'? *U'? *,|, *U'? *(S)'? *U'?$""), ""S-Insert"", ""Unknown"")))))))))"),"U-Swap")</f>
        <v>U-Swap</v>
      </c>
      <c r="E15" s="25" t="str">
        <f ca="1">IFERROR(__xludf.DUMMYFUNCTION("IF('UF Inner Comms'!E15 = """", """", IF('UF Inner Comms'!E15=""Alg"", ""Alg"" , IF(AND(REGEXMATCH('UF Inner Comms'!E15, ""^(E|S|M)'? *,|, *(E|S|M)'?$""), REGEXMATCH('UF Inner Comms'!E15, ""^(L|R|U)2'? *,|, *(L|R|U)2'?$"")), ""4-Mover"", IF(REGEXMATCH('UF"&amp;" Inner Comms'!E15, ""^(U)2?'? *,|, *(U)2?'?$""), ""U-Swap"", IF(REGEXMATCH('UF Inner Comms'!E15, ""^(M)2?'? *,|, *(M)2?'?$""), ""M-Swap"", IF(REGEXMATCH('UF Inner Comms'!E15, ""^(E)2?'? *,|, *(E)2?'?$""), ""E-Swap"", IF(REGEXMATCH('UF Inner Comms'!E15, """&amp;"^(S)2?'? *,|, *(S)2?'?$""), ""S-Swap"", IF(REGEXMATCH('UF Inner Comms'!E15, ""^(F)2?'? *,|, *(F)2?'?$""), ""F-Swap"", IF(REGEXMATCH('UF Inner Comms'!E15, ""^U'? *(S)'? *U'? *,|, *U'? *(S)'? *U'?$""), ""S-Insert"", ""Unknown"")))))))))"),"4-Mover")</f>
        <v>4-Mover</v>
      </c>
      <c r="F15" s="25" t="str">
        <f ca="1">IFERROR(__xludf.DUMMYFUNCTION("IF('UF Inner Comms'!F15 = """", """", IF('UF Inner Comms'!F15=""Alg"", ""Alg"" , IF(AND(REGEXMATCH('UF Inner Comms'!F15, ""^(E|S|M)'? *,|, *(E|S|M)'?$""), REGEXMATCH('UF Inner Comms'!F15, ""^(L|R|U)2'? *,|, *(L|R|U)2'?$"")), ""4-Mover"", IF(REGEXMATCH('UF"&amp;" Inner Comms'!F15, ""^(U)2?'? *,|, *(U)2?'?$""), ""U-Swap"", IF(REGEXMATCH('UF Inner Comms'!F15, ""^(M)2?'? *,|, *(M)2?'?$""), ""M-Swap"", IF(REGEXMATCH('UF Inner Comms'!F15, ""^(E)2?'? *,|, *(E)2?'?$""), ""E-Swap"", IF(REGEXMATCH('UF Inner Comms'!F15, """&amp;"^(S)2?'? *,|, *(S)2?'?$""), ""S-Swap"", IF(REGEXMATCH('UF Inner Comms'!F15, ""^(F)2?'? *,|, *(F)2?'?$""), ""F-Swap"", IF(REGEXMATCH('UF Inner Comms'!F15, ""^U'? *(S)'? *U'? *,|, *U'? *(S)'? *U'?$""), ""S-Insert"", ""Unknown"")))))))))"),"4-Mover")</f>
        <v>4-Mover</v>
      </c>
      <c r="G15" s="25" t="str">
        <f ca="1">IFERROR(__xludf.DUMMYFUNCTION("IF('UF Inner Comms'!G15 = """", """", IF('UF Inner Comms'!G15=""Alg"", ""Alg"" , IF(AND(REGEXMATCH('UF Inner Comms'!G15, ""^(E|S|M)'? *,|, *(E|S|M)'?$""), REGEXMATCH('UF Inner Comms'!G15, ""^(L|R|U)2'? *,|, *(L|R|U)2'?$"")), ""4-Mover"", IF(REGEXMATCH('UF"&amp;" Inner Comms'!G15, ""^(U)2?'? *,|, *(U)2?'?$""), ""U-Swap"", IF(REGEXMATCH('UF Inner Comms'!G15, ""^(M)2?'? *,|, *(M)2?'?$""), ""M-Swap"", IF(REGEXMATCH('UF Inner Comms'!G15, ""^(E)2?'? *,|, *(E)2?'?$""), ""E-Swap"", IF(REGEXMATCH('UF Inner Comms'!G15, """&amp;"^(S)2?'? *,|, *(S)2?'?$""), ""S-Swap"", IF(REGEXMATCH('UF Inner Comms'!G15, ""^(F)2?'? *,|, *(F)2?'?$""), ""F-Swap"", IF(REGEXMATCH('UF Inner Comms'!G15, ""^U'? *(S)'? *U'? *,|, *U'? *(S)'? *U'?$""), ""S-Insert"", ""Unknown"")))))))))"),"4-Mover")</f>
        <v>4-Mover</v>
      </c>
      <c r="H15" s="25" t="str">
        <f ca="1">IFERROR(__xludf.DUMMYFUNCTION("IF('UF Inner Comms'!H15 = """", """", IF('UF Inner Comms'!H15=""Alg"", ""Alg"" , IF(AND(REGEXMATCH('UF Inner Comms'!H15, ""^(E|S|M)'? *,|, *(E|S|M)'?$""), REGEXMATCH('UF Inner Comms'!H15, ""^(L|R|U)2'? *,|, *(L|R|U)2'?$"")), ""4-Mover"", IF(REGEXMATCH('UF"&amp;" Inner Comms'!H15, ""^(U)2?'? *,|, *(U)2?'?$""), ""U-Swap"", IF(REGEXMATCH('UF Inner Comms'!H15, ""^(M)2?'? *,|, *(M)2?'?$""), ""M-Swap"", IF(REGEXMATCH('UF Inner Comms'!H15, ""^(E)2?'? *,|, *(E)2?'?$""), ""E-Swap"", IF(REGEXMATCH('UF Inner Comms'!H15, """&amp;"^(S)2?'? *,|, *(S)2?'?$""), ""S-Swap"", IF(REGEXMATCH('UF Inner Comms'!H15, ""^(F)2?'? *,|, *(F)2?'?$""), ""F-Swap"", IF(REGEXMATCH('UF Inner Comms'!H15, ""^U'? *(S)'? *U'? *,|, *U'? *(S)'? *U'?$""), ""S-Insert"", ""Unknown"")))))))))"),"4-Mover")</f>
        <v>4-Mover</v>
      </c>
      <c r="I15" s="25" t="str">
        <f ca="1">IFERROR(__xludf.DUMMYFUNCTION("IF('UF Inner Comms'!I15 = """", """", IF('UF Inner Comms'!I15=""Alg"", ""Alg"" , IF(AND(REGEXMATCH('UF Inner Comms'!I15, ""^(E|S|M)'? *,|, *(E|S|M)'?$""), REGEXMATCH('UF Inner Comms'!I15, ""^(L|R|U)2'? *,|, *(L|R|U)2'?$"")), ""4-Mover"", IF(REGEXMATCH('UF"&amp;" Inner Comms'!I15, ""^(U)2?'? *,|, *(U)2?'?$""), ""U-Swap"", IF(REGEXMATCH('UF Inner Comms'!I15, ""^(M)2?'? *,|, *(M)2?'?$""), ""M-Swap"", IF(REGEXMATCH('UF Inner Comms'!I15, ""^(E)2?'? *,|, *(E)2?'?$""), ""E-Swap"", IF(REGEXMATCH('UF Inner Comms'!I15, """&amp;"^(S)2?'? *,|, *(S)2?'?$""), ""S-Swap"", IF(REGEXMATCH('UF Inner Comms'!I15, ""^(F)2?'? *,|, *(F)2?'?$""), ""F-Swap"", IF(REGEXMATCH('UF Inner Comms'!I15, ""^U'? *(S)'? *U'? *,|, *U'? *(S)'? *U'?$""), ""S-Insert"", ""Unknown"")))))))))"),"")</f>
        <v/>
      </c>
      <c r="J15" s="25" t="str">
        <f ca="1">IFERROR(__xludf.DUMMYFUNCTION("IF('UF Inner Comms'!J15 = """", """", IF('UF Inner Comms'!J15=""Alg"", ""Alg"" , IF(AND(REGEXMATCH('UF Inner Comms'!J15, ""^(E|S|M)'? *,|, *(E|S|M)'?$""), REGEXMATCH('UF Inner Comms'!J15, ""^(L|R|U)2'? *,|, *(L|R|U)2'?$"")), ""4-Mover"", IF(REGEXMATCH('UF"&amp;" Inner Comms'!J15, ""^(U)2?'? *,|, *(U)2?'?$""), ""U-Swap"", IF(REGEXMATCH('UF Inner Comms'!J15, ""^(M)2?'? *,|, *(M)2?'?$""), ""M-Swap"", IF(REGEXMATCH('UF Inner Comms'!J15, ""^(E)2?'? *,|, *(E)2?'?$""), ""E-Swap"", IF(REGEXMATCH('UF Inner Comms'!J15, """&amp;"^(S)2?'? *,|, *(S)2?'?$""), ""S-Swap"", IF(REGEXMATCH('UF Inner Comms'!J15, ""^(F)2?'? *,|, *(F)2?'?$""), ""F-Swap"", IF(REGEXMATCH('UF Inner Comms'!J15, ""^U'? *(S)'? *U'? *,|, *U'? *(S)'? *U'?$""), ""S-Insert"", ""Unknown"")))))))))"),"M-Swap")</f>
        <v>M-Swap</v>
      </c>
      <c r="K15" s="25" t="str">
        <f ca="1">IFERROR(__xludf.DUMMYFUNCTION("IF('UF Inner Comms'!K15 = """", """", IF('UF Inner Comms'!K15=""Alg"", ""Alg"" , IF(AND(REGEXMATCH('UF Inner Comms'!K15, ""^(E|S|M)'? *,|, *(E|S|M)'?$""), REGEXMATCH('UF Inner Comms'!K15, ""^(L|R|U)2'? *,|, *(L|R|U)2'?$"")), ""4-Mover"", IF(REGEXMATCH('UF"&amp;" Inner Comms'!K15, ""^(U)2?'? *,|, *(U)2?'?$""), ""U-Swap"", IF(REGEXMATCH('UF Inner Comms'!K15, ""^(M)2?'? *,|, *(M)2?'?$""), ""M-Swap"", IF(REGEXMATCH('UF Inner Comms'!K15, ""^(E)2?'? *,|, *(E)2?'?$""), ""E-Swap"", IF(REGEXMATCH('UF Inner Comms'!K15, """&amp;"^(S)2?'? *,|, *(S)2?'?$""), ""S-Swap"", IF(REGEXMATCH('UF Inner Comms'!K15, ""^(F)2?'? *,|, *(F)2?'?$""), ""F-Swap"", IF(REGEXMATCH('UF Inner Comms'!K15, ""^U'? *(S)'? *U'? *,|, *U'? *(S)'? *U'?$""), ""S-Insert"", ""Unknown"")))))))))"),"E-Swap")</f>
        <v>E-Swap</v>
      </c>
      <c r="L15" s="25" t="str">
        <f ca="1">IFERROR(__xludf.DUMMYFUNCTION("IF('UF Inner Comms'!L15 = """", """", IF('UF Inner Comms'!L15=""Alg"", ""Alg"" , IF(AND(REGEXMATCH('UF Inner Comms'!L15, ""^(E|S|M)'? *,|, *(E|S|M)'?$""), REGEXMATCH('UF Inner Comms'!L15, ""^(L|R|U)2'? *,|, *(L|R|U)2'?$"")), ""4-Mover"", IF(REGEXMATCH('UF"&amp;" Inner Comms'!L15, ""^(U)2?'? *,|, *(U)2?'?$""), ""U-Swap"", IF(REGEXMATCH('UF Inner Comms'!L15, ""^(M)2?'? *,|, *(M)2?'?$""), ""M-Swap"", IF(REGEXMATCH('UF Inner Comms'!L15, ""^(E)2?'? *,|, *(E)2?'?$""), ""E-Swap"", IF(REGEXMATCH('UF Inner Comms'!L15, """&amp;"^(S)2?'? *,|, *(S)2?'?$""), ""S-Swap"", IF(REGEXMATCH('UF Inner Comms'!L15, ""^(F)2?'? *,|, *(F)2?'?$""), ""F-Swap"", IF(REGEXMATCH('UF Inner Comms'!L15, ""^U'? *(S)'? *U'? *,|, *U'? *(S)'? *U'?$""), ""S-Insert"", ""Unknown"")))))))))"),"U-Swap")</f>
        <v>U-Swap</v>
      </c>
      <c r="M15" s="25" t="str">
        <f ca="1">IFERROR(__xludf.DUMMYFUNCTION("IF('UF Inner Comms'!M15 = """", """", IF('UF Inner Comms'!M15=""Alg"", ""Alg"" , IF(AND(REGEXMATCH('UF Inner Comms'!M15, ""^(E|S|M)'? *,|, *(E|S|M)'?$""), REGEXMATCH('UF Inner Comms'!M15, ""^(L|R|U)2'? *,|, *(L|R|U)2'?$"")), ""4-Mover"", IF(REGEXMATCH('UF"&amp;" Inner Comms'!M15, ""^(U)2?'? *,|, *(U)2?'?$""), ""U-Swap"", IF(REGEXMATCH('UF Inner Comms'!M15, ""^(M)2?'? *,|, *(M)2?'?$""), ""M-Swap"", IF(REGEXMATCH('UF Inner Comms'!M15, ""^(E)2?'? *,|, *(E)2?'?$""), ""E-Swap"", IF(REGEXMATCH('UF Inner Comms'!M15, """&amp;"^(S)2?'? *,|, *(S)2?'?$""), ""S-Swap"", IF(REGEXMATCH('UF Inner Comms'!M15, ""^(F)2?'? *,|, *(F)2?'?$""), ""F-Swap"", IF(REGEXMATCH('UF Inner Comms'!M15, ""^U'? *(S)'? *U'? *,|, *U'? *(S)'? *U'?$""), ""S-Insert"", ""Unknown"")))))))))"),"4-Mover")</f>
        <v>4-Mover</v>
      </c>
      <c r="N15" s="25" t="str">
        <f ca="1">IFERROR(__xludf.DUMMYFUNCTION("IF('UF Inner Comms'!N15 = """", """", IF('UF Inner Comms'!N15=""Alg"", ""Alg"" , IF(AND(REGEXMATCH('UF Inner Comms'!N15, ""^(E|S|M)'? *,|, *(E|S|M)'?$""), REGEXMATCH('UF Inner Comms'!N15, ""^(L|R|U)2'? *,|, *(L|R|U)2'?$"")), ""4-Mover"", IF(REGEXMATCH('UF"&amp;" Inner Comms'!N15, ""^(U)2?'? *,|, *(U)2?'?$""), ""U-Swap"", IF(REGEXMATCH('UF Inner Comms'!N15, ""^(M)2?'? *,|, *(M)2?'?$""), ""M-Swap"", IF(REGEXMATCH('UF Inner Comms'!N15, ""^(E)2?'? *,|, *(E)2?'?$""), ""E-Swap"", IF(REGEXMATCH('UF Inner Comms'!N15, """&amp;"^(S)2?'? *,|, *(S)2?'?$""), ""S-Swap"", IF(REGEXMATCH('UF Inner Comms'!N15, ""^(F)2?'? *,|, *(F)2?'?$""), ""F-Swap"", IF(REGEXMATCH('UF Inner Comms'!N15, ""^U'? *(S)'? *U'? *,|, *U'? *(S)'? *U'?$""), ""S-Insert"", ""Unknown"")))))))))"),"S-Insert")</f>
        <v>S-Insert</v>
      </c>
      <c r="O15" s="25" t="str">
        <f ca="1">IFERROR(__xludf.DUMMYFUNCTION("IF('UF Inner Comms'!O15 = """", """", IF('UF Inner Comms'!O15=""Alg"", ""Alg"" , IF(AND(REGEXMATCH('UF Inner Comms'!O15, ""^(E|S|M)'? *,|, *(E|S|M)'?$""), REGEXMATCH('UF Inner Comms'!O15, ""^(L|R|U)2'? *,|, *(L|R|U)2'?$"")), ""4-Mover"", IF(REGEXMATCH('UF"&amp;" Inner Comms'!O15, ""^(U)2?'? *,|, *(U)2?'?$""), ""U-Swap"", IF(REGEXMATCH('UF Inner Comms'!O15, ""^(M)2?'? *,|, *(M)2?'?$""), ""M-Swap"", IF(REGEXMATCH('UF Inner Comms'!O15, ""^(E)2?'? *,|, *(E)2?'?$""), ""E-Swap"", IF(REGEXMATCH('UF Inner Comms'!O15, """&amp;"^(S)2?'? *,|, *(S)2?'?$""), ""S-Swap"", IF(REGEXMATCH('UF Inner Comms'!O15, ""^(F)2?'? *,|, *(F)2?'?$""), ""F-Swap"", IF(REGEXMATCH('UF Inner Comms'!O15, ""^U'? *(S)'? *U'? *,|, *U'? *(S)'? *U'?$""), ""S-Insert"", ""Unknown"")))))))))"),"")</f>
        <v/>
      </c>
      <c r="P15" s="25" t="str">
        <f ca="1">IFERROR(__xludf.DUMMYFUNCTION("IF('UF Inner Comms'!P15 = """", """", IF('UF Inner Comms'!P15=""Alg"", ""Alg"" , IF(AND(REGEXMATCH('UF Inner Comms'!P15, ""^(E|S|M)'? *,|, *(E|S|M)'?$""), REGEXMATCH('UF Inner Comms'!P15, ""^(L|R|U)2'? *,|, *(L|R|U)2'?$"")), ""4-Mover"", IF(REGEXMATCH('UF"&amp;" Inner Comms'!P15, ""^(U)2?'? *,|, *(U)2?'?$""), ""U-Swap"", IF(REGEXMATCH('UF Inner Comms'!P15, ""^(M)2?'? *,|, *(M)2?'?$""), ""M-Swap"", IF(REGEXMATCH('UF Inner Comms'!P15, ""^(E)2?'? *,|, *(E)2?'?$""), ""E-Swap"", IF(REGEXMATCH('UF Inner Comms'!P15, """&amp;"^(S)2?'? *,|, *(S)2?'?$""), ""S-Swap"", IF(REGEXMATCH('UF Inner Comms'!P15, ""^(F)2?'? *,|, *(F)2?'?$""), ""F-Swap"", IF(REGEXMATCH('UF Inner Comms'!P15, ""^U'? *(S)'? *U'? *,|, *U'? *(S)'? *U'?$""), ""S-Insert"", ""Unknown"")))))))))"),"M-Swap")</f>
        <v>M-Swap</v>
      </c>
      <c r="Q15" s="25" t="str">
        <f ca="1">IFERROR(__xludf.DUMMYFUNCTION("IF('UF Inner Comms'!Q15 = """", """", IF('UF Inner Comms'!Q15=""Alg"", ""Alg"" , IF(AND(REGEXMATCH('UF Inner Comms'!Q15, ""^(E|S|M)'? *,|, *(E|S|M)'?$""), REGEXMATCH('UF Inner Comms'!Q15, ""^(L|R|U)2'? *,|, *(L|R|U)2'?$"")), ""4-Mover"", IF(REGEXMATCH('UF"&amp;" Inner Comms'!Q15, ""^(U)2?'? *,|, *(U)2?'?$""), ""U-Swap"", IF(REGEXMATCH('UF Inner Comms'!Q15, ""^(M)2?'? *,|, *(M)2?'?$""), ""M-Swap"", IF(REGEXMATCH('UF Inner Comms'!Q15, ""^(E)2?'? *,|, *(E)2?'?$""), ""E-Swap"", IF(REGEXMATCH('UF Inner Comms'!Q15, """&amp;"^(S)2?'? *,|, *(S)2?'?$""), ""S-Swap"", IF(REGEXMATCH('UF Inner Comms'!Q15, ""^(F)2?'? *,|, *(F)2?'?$""), ""F-Swap"", IF(REGEXMATCH('UF Inner Comms'!Q15, ""^U'? *(S)'? *U'? *,|, *U'? *(S)'? *U'?$""), ""S-Insert"", ""Unknown"")))))))))"),"E-Swap")</f>
        <v>E-Swap</v>
      </c>
      <c r="R15" s="25" t="str">
        <f ca="1">IFERROR(__xludf.DUMMYFUNCTION("IF('UF Inner Comms'!R15 = """", """", IF('UF Inner Comms'!R15=""Alg"", ""Alg"" , IF(AND(REGEXMATCH('UF Inner Comms'!R15, ""^(E|S|M)'? *,|, *(E|S|M)'?$""), REGEXMATCH('UF Inner Comms'!R15, ""^(L|R|U)2'? *,|, *(L|R|U)2'?$"")), ""4-Mover"", IF(REGEXMATCH('UF"&amp;" Inner Comms'!R15, ""^(U)2?'? *,|, *(U)2?'?$""), ""U-Swap"", IF(REGEXMATCH('UF Inner Comms'!R15, ""^(M)2?'? *,|, *(M)2?'?$""), ""M-Swap"", IF(REGEXMATCH('UF Inner Comms'!R15, ""^(E)2?'? *,|, *(E)2?'?$""), ""E-Swap"", IF(REGEXMATCH('UF Inner Comms'!R15, """&amp;"^(S)2?'? *,|, *(S)2?'?$""), ""S-Swap"", IF(REGEXMATCH('UF Inner Comms'!R15, ""^(F)2?'? *,|, *(F)2?'?$""), ""F-Swap"", IF(REGEXMATCH('UF Inner Comms'!R15, ""^U'? *(S)'? *U'? *,|, *U'? *(S)'? *U'?$""), ""S-Insert"", ""Unknown"")))))))))"),"E-Swap")</f>
        <v>E-Swap</v>
      </c>
      <c r="S15" s="25" t="str">
        <f ca="1">IFERROR(__xludf.DUMMYFUNCTION("IF('UF Inner Comms'!S15 = """", """", IF('UF Inner Comms'!S15=""Alg"", ""Alg"" , IF(AND(REGEXMATCH('UF Inner Comms'!S15, ""^(E|S|M)'? *,|, *(E|S|M)'?$""), REGEXMATCH('UF Inner Comms'!S15, ""^(L|R|U)2'? *,|, *(L|R|U)2'?$"")), ""4-Mover"", IF(REGEXMATCH('UF"&amp;" Inner Comms'!S15, ""^(U)2?'? *,|, *(U)2?'?$""), ""U-Swap"", IF(REGEXMATCH('UF Inner Comms'!S15, ""^(M)2?'? *,|, *(M)2?'?$""), ""M-Swap"", IF(REGEXMATCH('UF Inner Comms'!S15, ""^(E)2?'? *,|, *(E)2?'?$""), ""E-Swap"", IF(REGEXMATCH('UF Inner Comms'!S15, """&amp;"^(S)2?'? *,|, *(S)2?'?$""), ""S-Swap"", IF(REGEXMATCH('UF Inner Comms'!S15, ""^(F)2?'? *,|, *(F)2?'?$""), ""F-Swap"", IF(REGEXMATCH('UF Inner Comms'!S15, ""^U'? *(S)'? *U'? *,|, *U'? *(S)'? *U'?$""), ""S-Insert"", ""Unknown"")))))))))"),"E-Swap")</f>
        <v>E-Swap</v>
      </c>
      <c r="T15" s="25" t="str">
        <f ca="1">IFERROR(__xludf.DUMMYFUNCTION("IF('UF Inner Comms'!T15 = """", """", IF('UF Inner Comms'!T15=""Alg"", ""Alg"" , IF(AND(REGEXMATCH('UF Inner Comms'!T15, ""^(E|S|M)'? *,|, *(E|S|M)'?$""), REGEXMATCH('UF Inner Comms'!T15, ""^(L|R|U)2'? *,|, *(L|R|U)2'?$"")), ""4-Mover"", IF(REGEXMATCH('UF"&amp;" Inner Comms'!T15, ""^(U)2?'? *,|, *(U)2?'?$""), ""U-Swap"", IF(REGEXMATCH('UF Inner Comms'!T15, ""^(M)2?'? *,|, *(M)2?'?$""), ""M-Swap"", IF(REGEXMATCH('UF Inner Comms'!T15, ""^(E)2?'? *,|, *(E)2?'?$""), ""E-Swap"", IF(REGEXMATCH('UF Inner Comms'!T15, """&amp;"^(S)2?'? *,|, *(S)2?'?$""), ""S-Swap"", IF(REGEXMATCH('UF Inner Comms'!T15, ""^(F)2?'? *,|, *(F)2?'?$""), ""F-Swap"", IF(REGEXMATCH('UF Inner Comms'!T15, ""^U'? *(S)'? *U'? *,|, *U'? *(S)'? *U'?$""), ""S-Insert"", ""Unknown"")))))))))"),"F-Swap")</f>
        <v>F-Swap</v>
      </c>
      <c r="U15" s="25" t="str">
        <f ca="1">IFERROR(__xludf.DUMMYFUNCTION("IF('UF Inner Comms'!U15 = """", """", IF('UF Inner Comms'!U15=""Alg"", ""Alg"" , IF(AND(REGEXMATCH('UF Inner Comms'!U15, ""^(E|S|M)'? *,|, *(E|S|M)'?$""), REGEXMATCH('UF Inner Comms'!U15, ""^(L|R|U)2'? *,|, *(L|R|U)2'?$"")), ""4-Mover"", IF(REGEXMATCH('UF"&amp;" Inner Comms'!U15, ""^(U)2?'? *,|, *(U)2?'?$""), ""U-Swap"", IF(REGEXMATCH('UF Inner Comms'!U15, ""^(M)2?'? *,|, *(M)2?'?$""), ""M-Swap"", IF(REGEXMATCH('UF Inner Comms'!U15, ""^(E)2?'? *,|, *(E)2?'?$""), ""E-Swap"", IF(REGEXMATCH('UF Inner Comms'!U15, """&amp;"^(S)2?'? *,|, *(S)2?'?$""), ""S-Swap"", IF(REGEXMATCH('UF Inner Comms'!U15, ""^(F)2?'? *,|, *(F)2?'?$""), ""F-Swap"", IF(REGEXMATCH('UF Inner Comms'!U15, ""^U'? *(S)'? *U'? *,|, *U'? *(S)'? *U'?$""), ""S-Insert"", ""Unknown"")))))))))"),"4-Mover")</f>
        <v>4-Mover</v>
      </c>
      <c r="V15" s="25" t="str">
        <f ca="1">IFERROR(__xludf.DUMMYFUNCTION("IF('UF Inner Comms'!V15 = """", """", IF('UF Inner Comms'!V15=""Alg"", ""Alg"" , IF(AND(REGEXMATCH('UF Inner Comms'!V15, ""^(E|S|M)'? *,|, *(E|S|M)'?$""), REGEXMATCH('UF Inner Comms'!V15, ""^(L|R|U)2'? *,|, *(L|R|U)2'?$"")), ""4-Mover"", IF(REGEXMATCH('UF"&amp;" Inner Comms'!V15, ""^(U)2?'? *,|, *(U)2?'?$""), ""U-Swap"", IF(REGEXMATCH('UF Inner Comms'!V15, ""^(M)2?'? *,|, *(M)2?'?$""), ""M-Swap"", IF(REGEXMATCH('UF Inner Comms'!V15, ""^(E)2?'? *,|, *(E)2?'?$""), ""E-Swap"", IF(REGEXMATCH('UF Inner Comms'!V15, """&amp;"^(S)2?'? *,|, *(S)2?'?$""), ""S-Swap"", IF(REGEXMATCH('UF Inner Comms'!V15, ""^(F)2?'? *,|, *(F)2?'?$""), ""F-Swap"", IF(REGEXMATCH('UF Inner Comms'!V15, ""^U'? *(S)'? *U'? *,|, *U'? *(S)'? *U'?$""), ""S-Insert"", ""Unknown"")))))))))"),"M-Swap")</f>
        <v>M-Swap</v>
      </c>
      <c r="W15" s="25" t="str">
        <f ca="1">IFERROR(__xludf.DUMMYFUNCTION("IF('UF Inner Comms'!W15 = """", """", IF('UF Inner Comms'!W15=""Alg"", ""Alg"" , IF(AND(REGEXMATCH('UF Inner Comms'!W15, ""^(E|S|M)'? *,|, *(E|S|M)'?$""), REGEXMATCH('UF Inner Comms'!W15, ""^(L|R|U)2'? *,|, *(L|R|U)2'?$"")), ""4-Mover"", IF(REGEXMATCH('UF"&amp;" Inner Comms'!W15, ""^(U)2?'? *,|, *(U)2?'?$""), ""U-Swap"", IF(REGEXMATCH('UF Inner Comms'!W15, ""^(M)2?'? *,|, *(M)2?'?$""), ""M-Swap"", IF(REGEXMATCH('UF Inner Comms'!W15, ""^(E)2?'? *,|, *(E)2?'?$""), ""E-Swap"", IF(REGEXMATCH('UF Inner Comms'!W15, """&amp;"^(S)2?'? *,|, *(S)2?'?$""), ""S-Swap"", IF(REGEXMATCH('UF Inner Comms'!W15, ""^(F)2?'? *,|, *(F)2?'?$""), ""F-Swap"", IF(REGEXMATCH('UF Inner Comms'!W15, ""^U'? *(S)'? *U'? *,|, *U'? *(S)'? *U'?$""), ""S-Insert"", ""Unknown"")))))))))"),"4-Mover")</f>
        <v>4-Mover</v>
      </c>
    </row>
    <row r="16" spans="1:23">
      <c r="A16" s="24" t="str">
        <f>'UF Comms'!A16</f>
        <v>Q (BU)</v>
      </c>
      <c r="B16" s="25" t="str">
        <f ca="1">IFERROR(__xludf.DUMMYFUNCTION("IF('UF Inner Comms'!B16 = """", """", IF('UF Inner Comms'!B16=""Alg"", ""Alg"" , IF(AND(REGEXMATCH('UF Inner Comms'!B16, ""^(E|S|M)'? *,|, *(E|S|M)'?$""), REGEXMATCH('UF Inner Comms'!B16, ""^(L|R|U)2'? *,|, *(L|R|U)2'?$"")), ""4-Mover"", IF(REGEXMATCH('UF"&amp;" Inner Comms'!B16, ""^(U)2?'? *,|, *(U)2?'?$""), ""U-Swap"", IF(REGEXMATCH('UF Inner Comms'!B16, ""^(M)2?'? *,|, *(M)2?'?$""), ""M-Swap"", IF(REGEXMATCH('UF Inner Comms'!B16, ""^(E)2?'? *,|, *(E)2?'?$""), ""E-Swap"", IF(REGEXMATCH('UF Inner Comms'!B16, """&amp;"^(S)2?'? *,|, *(S)2?'?$""), ""S-Swap"", IF(REGEXMATCH('UF Inner Comms'!B16, ""^(F)2?'? *,|, *(F)2?'?$""), ""F-Swap"", IF(REGEXMATCH('UF Inner Comms'!B16, ""^U'? *(S)'? *U'? *,|, *U'? *(S)'? *U'?$""), ""S-Insert"", ""Unknown"")))))))))"),"")</f>
        <v/>
      </c>
      <c r="C16" s="25" t="str">
        <f ca="1">IFERROR(__xludf.DUMMYFUNCTION("IF('UF Inner Comms'!C16 = """", """", IF('UF Inner Comms'!C16=""Alg"", ""Alg"" , IF(AND(REGEXMATCH('UF Inner Comms'!C16, ""^(E|S|M)'? *,|, *(E|S|M)'?$""), REGEXMATCH('UF Inner Comms'!C16, ""^(L|R|U)2'? *,|, *(L|R|U)2'?$"")), ""4-Mover"", IF(REGEXMATCH('UF"&amp;" Inner Comms'!C16, ""^(U)2?'? *,|, *(U)2?'?$""), ""U-Swap"", IF(REGEXMATCH('UF Inner Comms'!C16, ""^(M)2?'? *,|, *(M)2?'?$""), ""M-Swap"", IF(REGEXMATCH('UF Inner Comms'!C16, ""^(E)2?'? *,|, *(E)2?'?$""), ""E-Swap"", IF(REGEXMATCH('UF Inner Comms'!C16, """&amp;"^(S)2?'? *,|, *(S)2?'?$""), ""S-Swap"", IF(REGEXMATCH('UF Inner Comms'!C16, ""^(F)2?'? *,|, *(F)2?'?$""), ""F-Swap"", IF(REGEXMATCH('UF Inner Comms'!C16, ""^U'? *(S)'? *U'? *,|, *U'? *(S)'? *U'?$""), ""S-Insert"", ""Unknown"")))))))))"),"M-Swap")</f>
        <v>M-Swap</v>
      </c>
      <c r="D16" s="25" t="str">
        <f ca="1">IFERROR(__xludf.DUMMYFUNCTION("IF('UF Inner Comms'!D16 = """", """", IF('UF Inner Comms'!D16=""Alg"", ""Alg"" , IF(AND(REGEXMATCH('UF Inner Comms'!D16, ""^(E|S|M)'? *,|, *(E|S|M)'?$""), REGEXMATCH('UF Inner Comms'!D16, ""^(L|R|U)2'? *,|, *(L|R|U)2'?$"")), ""4-Mover"", IF(REGEXMATCH('UF"&amp;" Inner Comms'!D16, ""^(U)2?'? *,|, *(U)2?'?$""), ""U-Swap"", IF(REGEXMATCH('UF Inner Comms'!D16, ""^(M)2?'? *,|, *(M)2?'?$""), ""M-Swap"", IF(REGEXMATCH('UF Inner Comms'!D16, ""^(E)2?'? *,|, *(E)2?'?$""), ""E-Swap"", IF(REGEXMATCH('UF Inner Comms'!D16, """&amp;"^(S)2?'? *,|, *(S)2?'?$""), ""S-Swap"", IF(REGEXMATCH('UF Inner Comms'!D16, ""^(F)2?'? *,|, *(F)2?'?$""), ""F-Swap"", IF(REGEXMATCH('UF Inner Comms'!D16, ""^U'? *(S)'? *U'? *,|, *U'? *(S)'? *U'?$""), ""S-Insert"", ""Unknown"")))))))))"),"M-Swap")</f>
        <v>M-Swap</v>
      </c>
      <c r="E16" s="25" t="str">
        <f ca="1">IFERROR(__xludf.DUMMYFUNCTION("IF('UF Inner Comms'!E16 = """", """", IF('UF Inner Comms'!E16=""Alg"", ""Alg"" , IF(AND(REGEXMATCH('UF Inner Comms'!E16, ""^(E|S|M)'? *,|, *(E|S|M)'?$""), REGEXMATCH('UF Inner Comms'!E16, ""^(L|R|U)2'? *,|, *(L|R|U)2'?$"")), ""4-Mover"", IF(REGEXMATCH('UF"&amp;" Inner Comms'!E16, ""^(U)2?'? *,|, *(U)2?'?$""), ""U-Swap"", IF(REGEXMATCH('UF Inner Comms'!E16, ""^(M)2?'? *,|, *(M)2?'?$""), ""M-Swap"", IF(REGEXMATCH('UF Inner Comms'!E16, ""^(E)2?'? *,|, *(E)2?'?$""), ""E-Swap"", IF(REGEXMATCH('UF Inner Comms'!E16, """&amp;"^(S)2?'? *,|, *(S)2?'?$""), ""S-Swap"", IF(REGEXMATCH('UF Inner Comms'!E16, ""^(F)2?'? *,|, *(F)2?'?$""), ""F-Swap"", IF(REGEXMATCH('UF Inner Comms'!E16, ""^U'? *(S)'? *U'? *,|, *U'? *(S)'? *U'?$""), ""S-Insert"", ""Unknown"")))))))))"),"M-Swap")</f>
        <v>M-Swap</v>
      </c>
      <c r="F16" s="25" t="str">
        <f ca="1">IFERROR(__xludf.DUMMYFUNCTION("IF('UF Inner Comms'!F16 = """", """", IF('UF Inner Comms'!F16=""Alg"", ""Alg"" , IF(AND(REGEXMATCH('UF Inner Comms'!F16, ""^(E|S|M)'? *,|, *(E|S|M)'?$""), REGEXMATCH('UF Inner Comms'!F16, ""^(L|R|U)2'? *,|, *(L|R|U)2'?$"")), ""4-Mover"", IF(REGEXMATCH('UF"&amp;" Inner Comms'!F16, ""^(U)2?'? *,|, *(U)2?'?$""), ""U-Swap"", IF(REGEXMATCH('UF Inner Comms'!F16, ""^(M)2?'? *,|, *(M)2?'?$""), ""M-Swap"", IF(REGEXMATCH('UF Inner Comms'!F16, ""^(E)2?'? *,|, *(E)2?'?$""), ""E-Swap"", IF(REGEXMATCH('UF Inner Comms'!F16, """&amp;"^(S)2?'? *,|, *(S)2?'?$""), ""S-Swap"", IF(REGEXMATCH('UF Inner Comms'!F16, ""^(F)2?'? *,|, *(F)2?'?$""), ""F-Swap"", IF(REGEXMATCH('UF Inner Comms'!F16, ""^U'? *(S)'? *U'? *,|, *U'? *(S)'? *U'?$""), ""S-Insert"", ""Unknown"")))))))))"),"M-Swap")</f>
        <v>M-Swap</v>
      </c>
      <c r="G16" s="25" t="str">
        <f ca="1">IFERROR(__xludf.DUMMYFUNCTION("IF('UF Inner Comms'!G16 = """", """", IF('UF Inner Comms'!G16=""Alg"", ""Alg"" , IF(AND(REGEXMATCH('UF Inner Comms'!G16, ""^(E|S|M)'? *,|, *(E|S|M)'?$""), REGEXMATCH('UF Inner Comms'!G16, ""^(L|R|U)2'? *,|, *(L|R|U)2'?$"")), ""4-Mover"", IF(REGEXMATCH('UF"&amp;" Inner Comms'!G16, ""^(U)2?'? *,|, *(U)2?'?$""), ""U-Swap"", IF(REGEXMATCH('UF Inner Comms'!G16, ""^(M)2?'? *,|, *(M)2?'?$""), ""M-Swap"", IF(REGEXMATCH('UF Inner Comms'!G16, ""^(E)2?'? *,|, *(E)2?'?$""), ""E-Swap"", IF(REGEXMATCH('UF Inner Comms'!G16, """&amp;"^(S)2?'? *,|, *(S)2?'?$""), ""S-Swap"", IF(REGEXMATCH('UF Inner Comms'!G16, ""^(F)2?'? *,|, *(F)2?'?$""), ""F-Swap"", IF(REGEXMATCH('UF Inner Comms'!G16, ""^U'? *(S)'? *U'? *,|, *U'? *(S)'? *U'?$""), ""S-Insert"", ""Unknown"")))))))))"),"M-Swap")</f>
        <v>M-Swap</v>
      </c>
      <c r="H16" s="25" t="str">
        <f ca="1">IFERROR(__xludf.DUMMYFUNCTION("IF('UF Inner Comms'!H16 = """", """", IF('UF Inner Comms'!H16=""Alg"", ""Alg"" , IF(AND(REGEXMATCH('UF Inner Comms'!H16, ""^(E|S|M)'? *,|, *(E|S|M)'?$""), REGEXMATCH('UF Inner Comms'!H16, ""^(L|R|U)2'? *,|, *(L|R|U)2'?$"")), ""4-Mover"", IF(REGEXMATCH('UF"&amp;" Inner Comms'!H16, ""^(U)2?'? *,|, *(U)2?'?$""), ""U-Swap"", IF(REGEXMATCH('UF Inner Comms'!H16, ""^(M)2?'? *,|, *(M)2?'?$""), ""M-Swap"", IF(REGEXMATCH('UF Inner Comms'!H16, ""^(E)2?'? *,|, *(E)2?'?$""), ""E-Swap"", IF(REGEXMATCH('UF Inner Comms'!H16, """&amp;"^(S)2?'? *,|, *(S)2?'?$""), ""S-Swap"", IF(REGEXMATCH('UF Inner Comms'!H16, ""^(F)2?'? *,|, *(F)2?'?$""), ""F-Swap"", IF(REGEXMATCH('UF Inner Comms'!H16, ""^U'? *(S)'? *U'? *,|, *U'? *(S)'? *U'?$""), ""S-Insert"", ""Unknown"")))))))))"),"M-Swap")</f>
        <v>M-Swap</v>
      </c>
      <c r="I16" s="25" t="str">
        <f ca="1">IFERROR(__xludf.DUMMYFUNCTION("IF('UF Inner Comms'!I16 = """", """", IF('UF Inner Comms'!I16=""Alg"", ""Alg"" , IF(AND(REGEXMATCH('UF Inner Comms'!I16, ""^(E|S|M)'? *,|, *(E|S|M)'?$""), REGEXMATCH('UF Inner Comms'!I16, ""^(L|R|U)2'? *,|, *(L|R|U)2'?$"")), ""4-Mover"", IF(REGEXMATCH('UF"&amp;" Inner Comms'!I16, ""^(U)2?'? *,|, *(U)2?'?$""), ""U-Swap"", IF(REGEXMATCH('UF Inner Comms'!I16, ""^(M)2?'? *,|, *(M)2?'?$""), ""M-Swap"", IF(REGEXMATCH('UF Inner Comms'!I16, ""^(E)2?'? *,|, *(E)2?'?$""), ""E-Swap"", IF(REGEXMATCH('UF Inner Comms'!I16, """&amp;"^(S)2?'? *,|, *(S)2?'?$""), ""S-Swap"", IF(REGEXMATCH('UF Inner Comms'!I16, ""^(F)2?'? *,|, *(F)2?'?$""), ""F-Swap"", IF(REGEXMATCH('UF Inner Comms'!I16, ""^U'? *(S)'? *U'? *,|, *U'? *(S)'? *U'?$""), ""S-Insert"", ""Unknown"")))))))))"),"M-Swap")</f>
        <v>M-Swap</v>
      </c>
      <c r="J16" s="25" t="str">
        <f ca="1">IFERROR(__xludf.DUMMYFUNCTION("IF('UF Inner Comms'!J16 = """", """", IF('UF Inner Comms'!J16=""Alg"", ""Alg"" , IF(AND(REGEXMATCH('UF Inner Comms'!J16, ""^(E|S|M)'? *,|, *(E|S|M)'?$""), REGEXMATCH('UF Inner Comms'!J16, ""^(L|R|U)2'? *,|, *(L|R|U)2'?$"")), ""4-Mover"", IF(REGEXMATCH('UF"&amp;" Inner Comms'!J16, ""^(U)2?'? *,|, *(U)2?'?$""), ""U-Swap"", IF(REGEXMATCH('UF Inner Comms'!J16, ""^(M)2?'? *,|, *(M)2?'?$""), ""M-Swap"", IF(REGEXMATCH('UF Inner Comms'!J16, ""^(E)2?'? *,|, *(E)2?'?$""), ""E-Swap"", IF(REGEXMATCH('UF Inner Comms'!J16, """&amp;"^(S)2?'? *,|, *(S)2?'?$""), ""S-Swap"", IF(REGEXMATCH('UF Inner Comms'!J16, ""^(F)2?'? *,|, *(F)2?'?$""), ""F-Swap"", IF(REGEXMATCH('UF Inner Comms'!J16, ""^U'? *(S)'? *U'? *,|, *U'? *(S)'? *U'?$""), ""S-Insert"", ""Unknown"")))))))))"),"S-Swap")</f>
        <v>S-Swap</v>
      </c>
      <c r="K16" s="25" t="str">
        <f ca="1">IFERROR(__xludf.DUMMYFUNCTION("IF('UF Inner Comms'!K16 = """", """", IF('UF Inner Comms'!K16=""Alg"", ""Alg"" , IF(AND(REGEXMATCH('UF Inner Comms'!K16, ""^(E|S|M)'? *,|, *(E|S|M)'?$""), REGEXMATCH('UF Inner Comms'!K16, ""^(L|R|U)2'? *,|, *(L|R|U)2'?$"")), ""4-Mover"", IF(REGEXMATCH('UF"&amp;" Inner Comms'!K16, ""^(U)2?'? *,|, *(U)2?'?$""), ""U-Swap"", IF(REGEXMATCH('UF Inner Comms'!K16, ""^(M)2?'? *,|, *(M)2?'?$""), ""M-Swap"", IF(REGEXMATCH('UF Inner Comms'!K16, ""^(E)2?'? *,|, *(E)2?'?$""), ""E-Swap"", IF(REGEXMATCH('UF Inner Comms'!K16, """&amp;"^(S)2?'? *,|, *(S)2?'?$""), ""S-Swap"", IF(REGEXMATCH('UF Inner Comms'!K16, ""^(F)2?'? *,|, *(F)2?'?$""), ""F-Swap"", IF(REGEXMATCH('UF Inner Comms'!K16, ""^U'? *(S)'? *U'? *,|, *U'? *(S)'? *U'?$""), ""S-Insert"", ""Unknown"")))))))))"),"M-Swap")</f>
        <v>M-Swap</v>
      </c>
      <c r="L16" s="25" t="str">
        <f ca="1">IFERROR(__xludf.DUMMYFUNCTION("IF('UF Inner Comms'!L16 = """", """", IF('UF Inner Comms'!L16=""Alg"", ""Alg"" , IF(AND(REGEXMATCH('UF Inner Comms'!L16, ""^(E|S|M)'? *,|, *(E|S|M)'?$""), REGEXMATCH('UF Inner Comms'!L16, ""^(L|R|U)2'? *,|, *(L|R|U)2'?$"")), ""4-Mover"", IF(REGEXMATCH('UF"&amp;" Inner Comms'!L16, ""^(U)2?'? *,|, *(U)2?'?$""), ""U-Swap"", IF(REGEXMATCH('UF Inner Comms'!L16, ""^(M)2?'? *,|, *(M)2?'?$""), ""M-Swap"", IF(REGEXMATCH('UF Inner Comms'!L16, ""^(E)2?'? *,|, *(E)2?'?$""), ""E-Swap"", IF(REGEXMATCH('UF Inner Comms'!L16, """&amp;"^(S)2?'? *,|, *(S)2?'?$""), ""S-Swap"", IF(REGEXMATCH('UF Inner Comms'!L16, ""^(F)2?'? *,|, *(F)2?'?$""), ""F-Swap"", IF(REGEXMATCH('UF Inner Comms'!L16, ""^U'? *(S)'? *U'? *,|, *U'? *(S)'? *U'?$""), ""S-Insert"", ""Unknown"")))))))))"),"M-Swap")</f>
        <v>M-Swap</v>
      </c>
      <c r="M16" s="25" t="str">
        <f ca="1">IFERROR(__xludf.DUMMYFUNCTION("IF('UF Inner Comms'!M16 = """", """", IF('UF Inner Comms'!M16=""Alg"", ""Alg"" , IF(AND(REGEXMATCH('UF Inner Comms'!M16, ""^(E|S|M)'? *,|, *(E|S|M)'?$""), REGEXMATCH('UF Inner Comms'!M16, ""^(L|R|U)2'? *,|, *(L|R|U)2'?$"")), ""4-Mover"", IF(REGEXMATCH('UF"&amp;" Inner Comms'!M16, ""^(U)2?'? *,|, *(U)2?'?$""), ""U-Swap"", IF(REGEXMATCH('UF Inner Comms'!M16, ""^(M)2?'? *,|, *(M)2?'?$""), ""M-Swap"", IF(REGEXMATCH('UF Inner Comms'!M16, ""^(E)2?'? *,|, *(E)2?'?$""), ""E-Swap"", IF(REGEXMATCH('UF Inner Comms'!M16, """&amp;"^(S)2?'? *,|, *(S)2?'?$""), ""S-Swap"", IF(REGEXMATCH('UF Inner Comms'!M16, ""^(F)2?'? *,|, *(F)2?'?$""), ""F-Swap"", IF(REGEXMATCH('UF Inner Comms'!M16, ""^U'? *(S)'? *U'? *,|, *U'? *(S)'? *U'?$""), ""S-Insert"", ""Unknown"")))))))))"),"M-Swap")</f>
        <v>M-Swap</v>
      </c>
      <c r="N16" s="25" t="str">
        <f ca="1">IFERROR(__xludf.DUMMYFUNCTION("IF('UF Inner Comms'!N16 = """", """", IF('UF Inner Comms'!N16=""Alg"", ""Alg"" , IF(AND(REGEXMATCH('UF Inner Comms'!N16, ""^(E|S|M)'? *,|, *(E|S|M)'?$""), REGEXMATCH('UF Inner Comms'!N16, ""^(L|R|U)2'? *,|, *(L|R|U)2'?$"")), ""4-Mover"", IF(REGEXMATCH('UF"&amp;" Inner Comms'!N16, ""^(U)2?'? *,|, *(U)2?'?$""), ""U-Swap"", IF(REGEXMATCH('UF Inner Comms'!N16, ""^(M)2?'? *,|, *(M)2?'?$""), ""M-Swap"", IF(REGEXMATCH('UF Inner Comms'!N16, ""^(E)2?'? *,|, *(E)2?'?$""), ""E-Swap"", IF(REGEXMATCH('UF Inner Comms'!N16, """&amp;"^(S)2?'? *,|, *(S)2?'?$""), ""S-Swap"", IF(REGEXMATCH('UF Inner Comms'!N16, ""^(F)2?'? *,|, *(F)2?'?$""), ""F-Swap"", IF(REGEXMATCH('UF Inner Comms'!N16, ""^U'? *(S)'? *U'? *,|, *U'? *(S)'? *U'?$""), ""S-Insert"", ""Unknown"")))))))))"),"M-Swap")</f>
        <v>M-Swap</v>
      </c>
      <c r="O16" s="25" t="str">
        <f ca="1">IFERROR(__xludf.DUMMYFUNCTION("IF('UF Inner Comms'!O16 = """", """", IF('UF Inner Comms'!O16=""Alg"", ""Alg"" , IF(AND(REGEXMATCH('UF Inner Comms'!O16, ""^(E|S|M)'? *,|, *(E|S|M)'?$""), REGEXMATCH('UF Inner Comms'!O16, ""^(L|R|U)2'? *,|, *(L|R|U)2'?$"")), ""4-Mover"", IF(REGEXMATCH('UF"&amp;" Inner Comms'!O16, ""^(U)2?'? *,|, *(U)2?'?$""), ""U-Swap"", IF(REGEXMATCH('UF Inner Comms'!O16, ""^(M)2?'? *,|, *(M)2?'?$""), ""M-Swap"", IF(REGEXMATCH('UF Inner Comms'!O16, ""^(E)2?'? *,|, *(E)2?'?$""), ""E-Swap"", IF(REGEXMATCH('UF Inner Comms'!O16, """&amp;"^(S)2?'? *,|, *(S)2?'?$""), ""S-Swap"", IF(REGEXMATCH('UF Inner Comms'!O16, ""^(F)2?'? *,|, *(F)2?'?$""), ""F-Swap"", IF(REGEXMATCH('UF Inner Comms'!O16, ""^U'? *(S)'? *U'? *,|, *U'? *(S)'? *U'?$""), ""S-Insert"", ""Unknown"")))))))))"),"M-Swap")</f>
        <v>M-Swap</v>
      </c>
      <c r="P16" s="25" t="str">
        <f ca="1">IFERROR(__xludf.DUMMYFUNCTION("IF('UF Inner Comms'!P16 = """", """", IF('UF Inner Comms'!P16=""Alg"", ""Alg"" , IF(AND(REGEXMATCH('UF Inner Comms'!P16, ""^(E|S|M)'? *,|, *(E|S|M)'?$""), REGEXMATCH('UF Inner Comms'!P16, ""^(L|R|U)2'? *,|, *(L|R|U)2'?$"")), ""4-Mover"", IF(REGEXMATCH('UF"&amp;" Inner Comms'!P16, ""^(U)2?'? *,|, *(U)2?'?$""), ""U-Swap"", IF(REGEXMATCH('UF Inner Comms'!P16, ""^(M)2?'? *,|, *(M)2?'?$""), ""M-Swap"", IF(REGEXMATCH('UF Inner Comms'!P16, ""^(E)2?'? *,|, *(E)2?'?$""), ""E-Swap"", IF(REGEXMATCH('UF Inner Comms'!P16, """&amp;"^(S)2?'? *,|, *(S)2?'?$""), ""S-Swap"", IF(REGEXMATCH('UF Inner Comms'!P16, ""^(F)2?'? *,|, *(F)2?'?$""), ""F-Swap"", IF(REGEXMATCH('UF Inner Comms'!P16, ""^U'? *(S)'? *U'? *,|, *U'? *(S)'? *U'?$""), ""S-Insert"", ""Unknown"")))))))))"),"")</f>
        <v/>
      </c>
      <c r="Q16" s="25" t="str">
        <f ca="1">IFERROR(__xludf.DUMMYFUNCTION("IF('UF Inner Comms'!Q16 = """", """", IF('UF Inner Comms'!Q16=""Alg"", ""Alg"" , IF(AND(REGEXMATCH('UF Inner Comms'!Q16, ""^(E|S|M)'? *,|, *(E|S|M)'?$""), REGEXMATCH('UF Inner Comms'!Q16, ""^(L|R|U)2'? *,|, *(L|R|U)2'?$"")), ""4-Mover"", IF(REGEXMATCH('UF"&amp;" Inner Comms'!Q16, ""^(U)2?'? *,|, *(U)2?'?$""), ""U-Swap"", IF(REGEXMATCH('UF Inner Comms'!Q16, ""^(M)2?'? *,|, *(M)2?'?$""), ""M-Swap"", IF(REGEXMATCH('UF Inner Comms'!Q16, ""^(E)2?'? *,|, *(E)2?'?$""), ""E-Swap"", IF(REGEXMATCH('UF Inner Comms'!Q16, """&amp;"^(S)2?'? *,|, *(S)2?'?$""), ""S-Swap"", IF(REGEXMATCH('UF Inner Comms'!Q16, ""^(F)2?'? *,|, *(F)2?'?$""), ""F-Swap"", IF(REGEXMATCH('UF Inner Comms'!Q16, ""^U'? *(S)'? *U'? *,|, *U'? *(S)'? *U'?$""), ""S-Insert"", ""Unknown"")))))))))"),"M-Swap")</f>
        <v>M-Swap</v>
      </c>
      <c r="R16" s="25" t="str">
        <f ca="1">IFERROR(__xludf.DUMMYFUNCTION("IF('UF Inner Comms'!R16 = """", """", IF('UF Inner Comms'!R16=""Alg"", ""Alg"" , IF(AND(REGEXMATCH('UF Inner Comms'!R16, ""^(E|S|M)'? *,|, *(E|S|M)'?$""), REGEXMATCH('UF Inner Comms'!R16, ""^(L|R|U)2'? *,|, *(L|R|U)2'?$"")), ""4-Mover"", IF(REGEXMATCH('UF"&amp;" Inner Comms'!R16, ""^(U)2?'? *,|, *(U)2?'?$""), ""U-Swap"", IF(REGEXMATCH('UF Inner Comms'!R16, ""^(M)2?'? *,|, *(M)2?'?$""), ""M-Swap"", IF(REGEXMATCH('UF Inner Comms'!R16, ""^(E)2?'? *,|, *(E)2?'?$""), ""E-Swap"", IF(REGEXMATCH('UF Inner Comms'!R16, """&amp;"^(S)2?'? *,|, *(S)2?'?$""), ""S-Swap"", IF(REGEXMATCH('UF Inner Comms'!R16, ""^(F)2?'? *,|, *(F)2?'?$""), ""F-Swap"", IF(REGEXMATCH('UF Inner Comms'!R16, ""^U'? *(S)'? *U'? *,|, *U'? *(S)'? *U'?$""), ""S-Insert"", ""Unknown"")))))))))"),"S-Swap")</f>
        <v>S-Swap</v>
      </c>
      <c r="S16" s="25" t="str">
        <f ca="1">IFERROR(__xludf.DUMMYFUNCTION("IF('UF Inner Comms'!S16 = """", """", IF('UF Inner Comms'!S16=""Alg"", ""Alg"" , IF(AND(REGEXMATCH('UF Inner Comms'!S16, ""^(E|S|M)'? *,|, *(E|S|M)'?$""), REGEXMATCH('UF Inner Comms'!S16, ""^(L|R|U)2'? *,|, *(L|R|U)2'?$"")), ""4-Mover"", IF(REGEXMATCH('UF"&amp;" Inner Comms'!S16, ""^(U)2?'? *,|, *(U)2?'?$""), ""U-Swap"", IF(REGEXMATCH('UF Inner Comms'!S16, ""^(M)2?'? *,|, *(M)2?'?$""), ""M-Swap"", IF(REGEXMATCH('UF Inner Comms'!S16, ""^(E)2?'? *,|, *(E)2?'?$""), ""E-Swap"", IF(REGEXMATCH('UF Inner Comms'!S16, """&amp;"^(S)2?'? *,|, *(S)2?'?$""), ""S-Swap"", IF(REGEXMATCH('UF Inner Comms'!S16, ""^(F)2?'? *,|, *(F)2?'?$""), ""F-Swap"", IF(REGEXMATCH('UF Inner Comms'!S16, ""^U'? *(S)'? *U'? *,|, *U'? *(S)'? *U'?$""), ""S-Insert"", ""Unknown"")))))))))"),"M-Swap")</f>
        <v>M-Swap</v>
      </c>
      <c r="T16" s="25" t="str">
        <f ca="1">IFERROR(__xludf.DUMMYFUNCTION("IF('UF Inner Comms'!T16 = """", """", IF('UF Inner Comms'!T16=""Alg"", ""Alg"" , IF(AND(REGEXMATCH('UF Inner Comms'!T16, ""^(E|S|M)'? *,|, *(E|S|M)'?$""), REGEXMATCH('UF Inner Comms'!T16, ""^(L|R|U)2'? *,|, *(L|R|U)2'?$"")), ""4-Mover"", IF(REGEXMATCH('UF"&amp;" Inner Comms'!T16, ""^(U)2?'? *,|, *(U)2?'?$""), ""U-Swap"", IF(REGEXMATCH('UF Inner Comms'!T16, ""^(M)2?'? *,|, *(M)2?'?$""), ""M-Swap"", IF(REGEXMATCH('UF Inner Comms'!T16, ""^(E)2?'? *,|, *(E)2?'?$""), ""E-Swap"", IF(REGEXMATCH('UF Inner Comms'!T16, """&amp;"^(S)2?'? *,|, *(S)2?'?$""), ""S-Swap"", IF(REGEXMATCH('UF Inner Comms'!T16, ""^(F)2?'? *,|, *(F)2?'?$""), ""F-Swap"", IF(REGEXMATCH('UF Inner Comms'!T16, ""^U'? *(S)'? *U'? *,|, *U'? *(S)'? *U'?$""), ""S-Insert"", ""Unknown"")))))))))"),"S-Swap")</f>
        <v>S-Swap</v>
      </c>
      <c r="U16" s="25" t="str">
        <f ca="1">IFERROR(__xludf.DUMMYFUNCTION("IF('UF Inner Comms'!U16 = """", """", IF('UF Inner Comms'!U16=""Alg"", ""Alg"" , IF(AND(REGEXMATCH('UF Inner Comms'!U16, ""^(E|S|M)'? *,|, *(E|S|M)'?$""), REGEXMATCH('UF Inner Comms'!U16, ""^(L|R|U)2'? *,|, *(L|R|U)2'?$"")), ""4-Mover"", IF(REGEXMATCH('UF"&amp;" Inner Comms'!U16, ""^(U)2?'? *,|, *(U)2?'?$""), ""U-Swap"", IF(REGEXMATCH('UF Inner Comms'!U16, ""^(M)2?'? *,|, *(M)2?'?$""), ""M-Swap"", IF(REGEXMATCH('UF Inner Comms'!U16, ""^(E)2?'? *,|, *(E)2?'?$""), ""E-Swap"", IF(REGEXMATCH('UF Inner Comms'!U16, """&amp;"^(S)2?'? *,|, *(S)2?'?$""), ""S-Swap"", IF(REGEXMATCH('UF Inner Comms'!U16, ""^(F)2?'? *,|, *(F)2?'?$""), ""F-Swap"", IF(REGEXMATCH('UF Inner Comms'!U16, ""^U'? *(S)'? *U'? *,|, *U'? *(S)'? *U'?$""), ""S-Insert"", ""Unknown"")))))))))"),"M-Swap")</f>
        <v>M-Swap</v>
      </c>
      <c r="V16" s="25" t="str">
        <f ca="1">IFERROR(__xludf.DUMMYFUNCTION("IF('UF Inner Comms'!V16 = """", """", IF('UF Inner Comms'!V16=""Alg"", ""Alg"" , IF(AND(REGEXMATCH('UF Inner Comms'!V16, ""^(E|S|M)'? *,|, *(E|S|M)'?$""), REGEXMATCH('UF Inner Comms'!V16, ""^(L|R|U)2'? *,|, *(L|R|U)2'?$"")), ""4-Mover"", IF(REGEXMATCH('UF"&amp;" Inner Comms'!V16, ""^(U)2?'? *,|, *(U)2?'?$""), ""U-Swap"", IF(REGEXMATCH('UF Inner Comms'!V16, ""^(M)2?'? *,|, *(M)2?'?$""), ""M-Swap"", IF(REGEXMATCH('UF Inner Comms'!V16, ""^(E)2?'? *,|, *(E)2?'?$""), ""E-Swap"", IF(REGEXMATCH('UF Inner Comms'!V16, """&amp;"^(S)2?'? *,|, *(S)2?'?$""), ""S-Swap"", IF(REGEXMATCH('UF Inner Comms'!V16, ""^(F)2?'? *,|, *(F)2?'?$""), ""F-Swap"", IF(REGEXMATCH('UF Inner Comms'!V16, ""^U'? *(S)'? *U'? *,|, *U'? *(S)'? *U'?$""), ""S-Insert"", ""Unknown"")))))))))"),"S-Swap")</f>
        <v>S-Swap</v>
      </c>
      <c r="W16" s="25" t="str">
        <f ca="1">IFERROR(__xludf.DUMMYFUNCTION("IF('UF Inner Comms'!W16 = """", """", IF('UF Inner Comms'!W16=""Alg"", ""Alg"" , IF(AND(REGEXMATCH('UF Inner Comms'!W16, ""^(E|S|M)'? *,|, *(E|S|M)'?$""), REGEXMATCH('UF Inner Comms'!W16, ""^(L|R|U)2'? *,|, *(L|R|U)2'?$"")), ""4-Mover"", IF(REGEXMATCH('UF"&amp;" Inner Comms'!W16, ""^(U)2?'? *,|, *(U)2?'?$""), ""U-Swap"", IF(REGEXMATCH('UF Inner Comms'!W16, ""^(M)2?'? *,|, *(M)2?'?$""), ""M-Swap"", IF(REGEXMATCH('UF Inner Comms'!W16, ""^(E)2?'? *,|, *(E)2?'?$""), ""E-Swap"", IF(REGEXMATCH('UF Inner Comms'!W16, """&amp;"^(S)2?'? *,|, *(S)2?'?$""), ""S-Swap"", IF(REGEXMATCH('UF Inner Comms'!W16, ""^(F)2?'? *,|, *(F)2?'?$""), ""F-Swap"", IF(REGEXMATCH('UF Inner Comms'!W16, ""^U'? *(S)'? *U'? *,|, *U'? *(S)'? *U'?$""), ""S-Insert"", ""Unknown"")))))))))"),"M-Swap")</f>
        <v>M-Swap</v>
      </c>
    </row>
    <row r="17" spans="1:23">
      <c r="A17" s="24" t="str">
        <f>'UF Comms'!A17</f>
        <v>R (BL)</v>
      </c>
      <c r="B17" s="25" t="str">
        <f ca="1">IFERROR(__xludf.DUMMYFUNCTION("IF('UF Inner Comms'!B17 = """", """", IF('UF Inner Comms'!B17=""Alg"", ""Alg"" , IF(AND(REGEXMATCH('UF Inner Comms'!B17, ""^(E|S|M)'? *,|, *(E|S|M)'?$""), REGEXMATCH('UF Inner Comms'!B17, ""^(L|R|U)2'? *,|, *(L|R|U)2'?$"")), ""4-Mover"", IF(REGEXMATCH('UF"&amp;" Inner Comms'!B17, ""^(U)2?'? *,|, *(U)2?'?$""), ""U-Swap"", IF(REGEXMATCH('UF Inner Comms'!B17, ""^(M)2?'? *,|, *(M)2?'?$""), ""M-Swap"", IF(REGEXMATCH('UF Inner Comms'!B17, ""^(E)2?'? *,|, *(E)2?'?$""), ""E-Swap"", IF(REGEXMATCH('UF Inner Comms'!B17, """&amp;"^(S)2?'? *,|, *(S)2?'?$""), ""S-Swap"", IF(REGEXMATCH('UF Inner Comms'!B17, ""^(F)2?'? *,|, *(F)2?'?$""), ""F-Swap"", IF(REGEXMATCH('UF Inner Comms'!B17, ""^U'? *(S)'? *U'? *,|, *U'? *(S)'? *U'?$""), ""S-Insert"", ""Unknown"")))))))))"),"4-Mover")</f>
        <v>4-Mover</v>
      </c>
      <c r="C17" s="25" t="str">
        <f ca="1">IFERROR(__xludf.DUMMYFUNCTION("IF('UF Inner Comms'!C17 = """", """", IF('UF Inner Comms'!C17=""Alg"", ""Alg"" , IF(AND(REGEXMATCH('UF Inner Comms'!C17, ""^(E|S|M)'? *,|, *(E|S|M)'?$""), REGEXMATCH('UF Inner Comms'!C17, ""^(L|R|U)2'? *,|, *(L|R|U)2'?$"")), ""4-Mover"", IF(REGEXMATCH('UF"&amp;" Inner Comms'!C17, ""^(U)2?'? *,|, *(U)2?'?$""), ""U-Swap"", IF(REGEXMATCH('UF Inner Comms'!C17, ""^(M)2?'? *,|, *(M)2?'?$""), ""M-Swap"", IF(REGEXMATCH('UF Inner Comms'!C17, ""^(E)2?'? *,|, *(E)2?'?$""), ""E-Swap"", IF(REGEXMATCH('UF Inner Comms'!C17, """&amp;"^(S)2?'? *,|, *(S)2?'?$""), ""S-Swap"", IF(REGEXMATCH('UF Inner Comms'!C17, ""^(F)2?'? *,|, *(F)2?'?$""), ""F-Swap"", IF(REGEXMATCH('UF Inner Comms'!C17, ""^U'? *(S)'? *U'? *,|, *U'? *(S)'? *U'?$""), ""S-Insert"", ""Unknown"")))))))))"),"U-Swap")</f>
        <v>U-Swap</v>
      </c>
      <c r="D17" s="25" t="str">
        <f ca="1">IFERROR(__xludf.DUMMYFUNCTION("IF('UF Inner Comms'!D17 = """", """", IF('UF Inner Comms'!D17=""Alg"", ""Alg"" , IF(AND(REGEXMATCH('UF Inner Comms'!D17, ""^(E|S|M)'? *,|, *(E|S|M)'?$""), REGEXMATCH('UF Inner Comms'!D17, ""^(L|R|U)2'? *,|, *(L|R|U)2'?$"")), ""4-Mover"", IF(REGEXMATCH('UF"&amp;" Inner Comms'!D17, ""^(U)2?'? *,|, *(U)2?'?$""), ""U-Swap"", IF(REGEXMATCH('UF Inner Comms'!D17, ""^(M)2?'? *,|, *(M)2?'?$""), ""M-Swap"", IF(REGEXMATCH('UF Inner Comms'!D17, ""^(E)2?'? *,|, *(E)2?'?$""), ""E-Swap"", IF(REGEXMATCH('UF Inner Comms'!D17, """&amp;"^(S)2?'? *,|, *(S)2?'?$""), ""S-Swap"", IF(REGEXMATCH('UF Inner Comms'!D17, ""^(F)2?'? *,|, *(F)2?'?$""), ""F-Swap"", IF(REGEXMATCH('UF Inner Comms'!D17, ""^U'? *(S)'? *U'? *,|, *U'? *(S)'? *U'?$""), ""S-Insert"", ""Unknown"")))))))))"),"U-Swap")</f>
        <v>U-Swap</v>
      </c>
      <c r="E17" s="25" t="str">
        <f ca="1">IFERROR(__xludf.DUMMYFUNCTION("IF('UF Inner Comms'!E17 = """", """", IF('UF Inner Comms'!E17=""Alg"", ""Alg"" , IF(AND(REGEXMATCH('UF Inner Comms'!E17, ""^(E|S|M)'? *,|, *(E|S|M)'?$""), REGEXMATCH('UF Inner Comms'!E17, ""^(L|R|U)2'? *,|, *(L|R|U)2'?$"")), ""4-Mover"", IF(REGEXMATCH('UF"&amp;" Inner Comms'!E17, ""^(U)2?'? *,|, *(U)2?'?$""), ""U-Swap"", IF(REGEXMATCH('UF Inner Comms'!E17, ""^(M)2?'? *,|, *(M)2?'?$""), ""M-Swap"", IF(REGEXMATCH('UF Inner Comms'!E17, ""^(E)2?'? *,|, *(E)2?'?$""), ""E-Swap"", IF(REGEXMATCH('UF Inner Comms'!E17, """&amp;"^(S)2?'? *,|, *(S)2?'?$""), ""S-Swap"", IF(REGEXMATCH('UF Inner Comms'!E17, ""^(F)2?'? *,|, *(F)2?'?$""), ""F-Swap"", IF(REGEXMATCH('UF Inner Comms'!E17, ""^U'? *(S)'? *U'? *,|, *U'? *(S)'? *U'?$""), ""S-Insert"", ""Unknown"")))))))))"),"4-Mover")</f>
        <v>4-Mover</v>
      </c>
      <c r="F17" s="25" t="str">
        <f ca="1">IFERROR(__xludf.DUMMYFUNCTION("IF('UF Inner Comms'!F17 = """", """", IF('UF Inner Comms'!F17=""Alg"", ""Alg"" , IF(AND(REGEXMATCH('UF Inner Comms'!F17, ""^(E|S|M)'? *,|, *(E|S|M)'?$""), REGEXMATCH('UF Inner Comms'!F17, ""^(L|R|U)2'? *,|, *(L|R|U)2'?$"")), ""4-Mover"", IF(REGEXMATCH('UF"&amp;" Inner Comms'!F17, ""^(U)2?'? *,|, *(U)2?'?$""), ""U-Swap"", IF(REGEXMATCH('UF Inner Comms'!F17, ""^(M)2?'? *,|, *(M)2?'?$""), ""M-Swap"", IF(REGEXMATCH('UF Inner Comms'!F17, ""^(E)2?'? *,|, *(E)2?'?$""), ""E-Swap"", IF(REGEXMATCH('UF Inner Comms'!F17, """&amp;"^(S)2?'? *,|, *(S)2?'?$""), ""S-Swap"", IF(REGEXMATCH('UF Inner Comms'!F17, ""^(F)2?'? *,|, *(F)2?'?$""), ""F-Swap"", IF(REGEXMATCH('UF Inner Comms'!F17, ""^U'? *(S)'? *U'? *,|, *U'? *(S)'? *U'?$""), ""S-Insert"", ""Unknown"")))))))))"),"E-Swap")</f>
        <v>E-Swap</v>
      </c>
      <c r="G17" s="25" t="str">
        <f ca="1">IFERROR(__xludf.DUMMYFUNCTION("IF('UF Inner Comms'!G17 = """", """", IF('UF Inner Comms'!G17=""Alg"", ""Alg"" , IF(AND(REGEXMATCH('UF Inner Comms'!G17, ""^(E|S|M)'? *,|, *(E|S|M)'?$""), REGEXMATCH('UF Inner Comms'!G17, ""^(L|R|U)2'? *,|, *(L|R|U)2'?$"")), ""4-Mover"", IF(REGEXMATCH('UF"&amp;" Inner Comms'!G17, ""^(U)2?'? *,|, *(U)2?'?$""), ""U-Swap"", IF(REGEXMATCH('UF Inner Comms'!G17, ""^(M)2?'? *,|, *(M)2?'?$""), ""M-Swap"", IF(REGEXMATCH('UF Inner Comms'!G17, ""^(E)2?'? *,|, *(E)2?'?$""), ""E-Swap"", IF(REGEXMATCH('UF Inner Comms'!G17, """&amp;"^(S)2?'? *,|, *(S)2?'?$""), ""S-Swap"", IF(REGEXMATCH('UF Inner Comms'!G17, ""^(F)2?'? *,|, *(F)2?'?$""), ""F-Swap"", IF(REGEXMATCH('UF Inner Comms'!G17, ""^U'? *(S)'? *U'? *,|, *U'? *(S)'? *U'?$""), ""S-Insert"", ""Unknown"")))))))))"),"4-Mover")</f>
        <v>4-Mover</v>
      </c>
      <c r="H17" s="25" t="str">
        <f ca="1">IFERROR(__xludf.DUMMYFUNCTION("IF('UF Inner Comms'!H17 = """", """", IF('UF Inner Comms'!H17=""Alg"", ""Alg"" , IF(AND(REGEXMATCH('UF Inner Comms'!H17, ""^(E|S|M)'? *,|, *(E|S|M)'?$""), REGEXMATCH('UF Inner Comms'!H17, ""^(L|R|U)2'? *,|, *(L|R|U)2'?$"")), ""4-Mover"", IF(REGEXMATCH('UF"&amp;" Inner Comms'!H17, ""^(U)2?'? *,|, *(U)2?'?$""), ""U-Swap"", IF(REGEXMATCH('UF Inner Comms'!H17, ""^(M)2?'? *,|, *(M)2?'?$""), ""M-Swap"", IF(REGEXMATCH('UF Inner Comms'!H17, ""^(E)2?'? *,|, *(E)2?'?$""), ""E-Swap"", IF(REGEXMATCH('UF Inner Comms'!H17, """&amp;"^(S)2?'? *,|, *(S)2?'?$""), ""S-Swap"", IF(REGEXMATCH('UF Inner Comms'!H17, ""^(F)2?'? *,|, *(F)2?'?$""), ""F-Swap"", IF(REGEXMATCH('UF Inner Comms'!H17, ""^U'? *(S)'? *U'? *,|, *U'? *(S)'? *U'?$""), ""S-Insert"", ""Unknown"")))))))))"),"")</f>
        <v/>
      </c>
      <c r="I17" s="25" t="str">
        <f ca="1">IFERROR(__xludf.DUMMYFUNCTION("IF('UF Inner Comms'!I17 = """", """", IF('UF Inner Comms'!I17=""Alg"", ""Alg"" , IF(AND(REGEXMATCH('UF Inner Comms'!I17, ""^(E|S|M)'? *,|, *(E|S|M)'?$""), REGEXMATCH('UF Inner Comms'!I17, ""^(L|R|U)2'? *,|, *(L|R|U)2'?$"")), ""4-Mover"", IF(REGEXMATCH('UF"&amp;" Inner Comms'!I17, ""^(U)2?'? *,|, *(U)2?'?$""), ""U-Swap"", IF(REGEXMATCH('UF Inner Comms'!I17, ""^(M)2?'? *,|, *(M)2?'?$""), ""M-Swap"", IF(REGEXMATCH('UF Inner Comms'!I17, ""^(E)2?'? *,|, *(E)2?'?$""), ""E-Swap"", IF(REGEXMATCH('UF Inner Comms'!I17, """&amp;"^(S)2?'? *,|, *(S)2?'?$""), ""S-Swap"", IF(REGEXMATCH('UF Inner Comms'!I17, ""^(F)2?'? *,|, *(F)2?'?$""), ""F-Swap"", IF(REGEXMATCH('UF Inner Comms'!I17, ""^U'? *(S)'? *U'? *,|, *U'? *(S)'? *U'?$""), ""S-Insert"", ""Unknown"")))))))))"),"4-Mover")</f>
        <v>4-Mover</v>
      </c>
      <c r="J17" s="25" t="str">
        <f ca="1">IFERROR(__xludf.DUMMYFUNCTION("IF('UF Inner Comms'!J17 = """", """", IF('UF Inner Comms'!J17=""Alg"", ""Alg"" , IF(AND(REGEXMATCH('UF Inner Comms'!J17, ""^(E|S|M)'? *,|, *(E|S|M)'?$""), REGEXMATCH('UF Inner Comms'!J17, ""^(L|R|U)2'? *,|, *(L|R|U)2'?$"")), ""4-Mover"", IF(REGEXMATCH('UF"&amp;" Inner Comms'!J17, ""^(U)2?'? *,|, *(U)2?'?$""), ""U-Swap"", IF(REGEXMATCH('UF Inner Comms'!J17, ""^(M)2?'? *,|, *(M)2?'?$""), ""M-Swap"", IF(REGEXMATCH('UF Inner Comms'!J17, ""^(E)2?'? *,|, *(E)2?'?$""), ""E-Swap"", IF(REGEXMATCH('UF Inner Comms'!J17, """&amp;"^(S)2?'? *,|, *(S)2?'?$""), ""S-Swap"", IF(REGEXMATCH('UF Inner Comms'!J17, ""^(F)2?'? *,|, *(F)2?'?$""), ""F-Swap"", IF(REGEXMATCH('UF Inner Comms'!J17, ""^U'? *(S)'? *U'? *,|, *U'? *(S)'? *U'?$""), ""S-Insert"", ""Unknown"")))))))))"),"M-Swap")</f>
        <v>M-Swap</v>
      </c>
      <c r="K17" s="25" t="str">
        <f ca="1">IFERROR(__xludf.DUMMYFUNCTION("IF('UF Inner Comms'!K17 = """", """", IF('UF Inner Comms'!K17=""Alg"", ""Alg"" , IF(AND(REGEXMATCH('UF Inner Comms'!K17, ""^(E|S|M)'? *,|, *(E|S|M)'?$""), REGEXMATCH('UF Inner Comms'!K17, ""^(L|R|U)2'? *,|, *(L|R|U)2'?$"")), ""4-Mover"", IF(REGEXMATCH('UF"&amp;" Inner Comms'!K17, ""^(U)2?'? *,|, *(U)2?'?$""), ""U-Swap"", IF(REGEXMATCH('UF Inner Comms'!K17, ""^(M)2?'? *,|, *(M)2?'?$""), ""M-Swap"", IF(REGEXMATCH('UF Inner Comms'!K17, ""^(E)2?'? *,|, *(E)2?'?$""), ""E-Swap"", IF(REGEXMATCH('UF Inner Comms'!K17, """&amp;"^(S)2?'? *,|, *(S)2?'?$""), ""S-Swap"", IF(REGEXMATCH('UF Inner Comms'!K17, ""^(F)2?'? *,|, *(F)2?'?$""), ""F-Swap"", IF(REGEXMATCH('UF Inner Comms'!K17, ""^U'? *(S)'? *U'? *,|, *U'? *(S)'? *U'?$""), ""S-Insert"", ""Unknown"")))))))))"),"4-Mover")</f>
        <v>4-Mover</v>
      </c>
      <c r="L17" s="25" t="str">
        <f ca="1">IFERROR(__xludf.DUMMYFUNCTION("IF('UF Inner Comms'!L17 = """", """", IF('UF Inner Comms'!L17=""Alg"", ""Alg"" , IF(AND(REGEXMATCH('UF Inner Comms'!L17, ""^(E|S|M)'? *,|, *(E|S|M)'?$""), REGEXMATCH('UF Inner Comms'!L17, ""^(L|R|U)2'? *,|, *(L|R|U)2'?$"")), ""4-Mover"", IF(REGEXMATCH('UF"&amp;" Inner Comms'!L17, ""^(U)2?'? *,|, *(U)2?'?$""), ""U-Swap"", IF(REGEXMATCH('UF Inner Comms'!L17, ""^(M)2?'? *,|, *(M)2?'?$""), ""M-Swap"", IF(REGEXMATCH('UF Inner Comms'!L17, ""^(E)2?'? *,|, *(E)2?'?$""), ""E-Swap"", IF(REGEXMATCH('UF Inner Comms'!L17, """&amp;"^(S)2?'? *,|, *(S)2?'?$""), ""S-Swap"", IF(REGEXMATCH('UF Inner Comms'!L17, ""^(F)2?'? *,|, *(F)2?'?$""), ""F-Swap"", IF(REGEXMATCH('UF Inner Comms'!L17, ""^U'? *(S)'? *U'? *,|, *U'? *(S)'? *U'?$""), ""S-Insert"", ""Unknown"")))))))))"),"U-Swap")</f>
        <v>U-Swap</v>
      </c>
      <c r="M17" s="25" t="str">
        <f ca="1">IFERROR(__xludf.DUMMYFUNCTION("IF('UF Inner Comms'!M17 = """", """", IF('UF Inner Comms'!M17=""Alg"", ""Alg"" , IF(AND(REGEXMATCH('UF Inner Comms'!M17, ""^(E|S|M)'? *,|, *(E|S|M)'?$""), REGEXMATCH('UF Inner Comms'!M17, ""^(L|R|U)2'? *,|, *(L|R|U)2'?$"")), ""4-Mover"", IF(REGEXMATCH('UF"&amp;" Inner Comms'!M17, ""^(U)2?'? *,|, *(U)2?'?$""), ""U-Swap"", IF(REGEXMATCH('UF Inner Comms'!M17, ""^(M)2?'? *,|, *(M)2?'?$""), ""M-Swap"", IF(REGEXMATCH('UF Inner Comms'!M17, ""^(E)2?'? *,|, *(E)2?'?$""), ""E-Swap"", IF(REGEXMATCH('UF Inner Comms'!M17, """&amp;"^(S)2?'? *,|, *(S)2?'?$""), ""S-Swap"", IF(REGEXMATCH('UF Inner Comms'!M17, ""^(F)2?'? *,|, *(F)2?'?$""), ""F-Swap"", IF(REGEXMATCH('UF Inner Comms'!M17, ""^U'? *(S)'? *U'? *,|, *U'? *(S)'? *U'?$""), ""S-Insert"", ""Unknown"")))))))))"),"E-Swap")</f>
        <v>E-Swap</v>
      </c>
      <c r="N17" s="25" t="str">
        <f ca="1">IFERROR(__xludf.DUMMYFUNCTION("IF('UF Inner Comms'!N17 = """", """", IF('UF Inner Comms'!N17=""Alg"", ""Alg"" , IF(AND(REGEXMATCH('UF Inner Comms'!N17, ""^(E|S|M)'? *,|, *(E|S|M)'?$""), REGEXMATCH('UF Inner Comms'!N17, ""^(L|R|U)2'? *,|, *(L|R|U)2'?$"")), ""4-Mover"", IF(REGEXMATCH('UF"&amp;" Inner Comms'!N17, ""^(U)2?'? *,|, *(U)2?'?$""), ""U-Swap"", IF(REGEXMATCH('UF Inner Comms'!N17, ""^(M)2?'? *,|, *(M)2?'?$""), ""M-Swap"", IF(REGEXMATCH('UF Inner Comms'!N17, ""^(E)2?'? *,|, *(E)2?'?$""), ""E-Swap"", IF(REGEXMATCH('UF Inner Comms'!N17, """&amp;"^(S)2?'? *,|, *(S)2?'?$""), ""S-Swap"", IF(REGEXMATCH('UF Inner Comms'!N17, ""^(F)2?'? *,|, *(F)2?'?$""), ""F-Swap"", IF(REGEXMATCH('UF Inner Comms'!N17, ""^U'? *(S)'? *U'? *,|, *U'? *(S)'? *U'?$""), ""S-Insert"", ""Unknown"")))))))))"),"E-Swap")</f>
        <v>E-Swap</v>
      </c>
      <c r="O17" s="25" t="str">
        <f ca="1">IFERROR(__xludf.DUMMYFUNCTION("IF('UF Inner Comms'!O17 = """", """", IF('UF Inner Comms'!O17=""Alg"", ""Alg"" , IF(AND(REGEXMATCH('UF Inner Comms'!O17, ""^(E|S|M)'? *,|, *(E|S|M)'?$""), REGEXMATCH('UF Inner Comms'!O17, ""^(L|R|U)2'? *,|, *(L|R|U)2'?$"")), ""4-Mover"", IF(REGEXMATCH('UF"&amp;" Inner Comms'!O17, ""^(U)2?'? *,|, *(U)2?'?$""), ""U-Swap"", IF(REGEXMATCH('UF Inner Comms'!O17, ""^(M)2?'? *,|, *(M)2?'?$""), ""M-Swap"", IF(REGEXMATCH('UF Inner Comms'!O17, ""^(E)2?'? *,|, *(E)2?'?$""), ""E-Swap"", IF(REGEXMATCH('UF Inner Comms'!O17, """&amp;"^(S)2?'? *,|, *(S)2?'?$""), ""S-Swap"", IF(REGEXMATCH('UF Inner Comms'!O17, ""^(F)2?'? *,|, *(F)2?'?$""), ""F-Swap"", IF(REGEXMATCH('UF Inner Comms'!O17, ""^U'? *(S)'? *U'? *,|, *U'? *(S)'? *U'?$""), ""S-Insert"", ""Unknown"")))))))))"),"E-Swap")</f>
        <v>E-Swap</v>
      </c>
      <c r="P17" s="25" t="str">
        <f ca="1">IFERROR(__xludf.DUMMYFUNCTION("IF('UF Inner Comms'!P17 = """", """", IF('UF Inner Comms'!P17=""Alg"", ""Alg"" , IF(AND(REGEXMATCH('UF Inner Comms'!P17, ""^(E|S|M)'? *,|, *(E|S|M)'?$""), REGEXMATCH('UF Inner Comms'!P17, ""^(L|R|U)2'? *,|, *(L|R|U)2'?$"")), ""4-Mover"", IF(REGEXMATCH('UF"&amp;" Inner Comms'!P17, ""^(U)2?'? *,|, *(U)2?'?$""), ""U-Swap"", IF(REGEXMATCH('UF Inner Comms'!P17, ""^(M)2?'? *,|, *(M)2?'?$""), ""M-Swap"", IF(REGEXMATCH('UF Inner Comms'!P17, ""^(E)2?'? *,|, *(E)2?'?$""), ""E-Swap"", IF(REGEXMATCH('UF Inner Comms'!P17, """&amp;"^(S)2?'? *,|, *(S)2?'?$""), ""S-Swap"", IF(REGEXMATCH('UF Inner Comms'!P17, ""^(F)2?'? *,|, *(F)2?'?$""), ""F-Swap"", IF(REGEXMATCH('UF Inner Comms'!P17, ""^U'? *(S)'? *U'? *,|, *U'? *(S)'? *U'?$""), ""S-Insert"", ""Unknown"")))))))))"),"M-Swap")</f>
        <v>M-Swap</v>
      </c>
      <c r="Q17" s="25" t="str">
        <f ca="1">IFERROR(__xludf.DUMMYFUNCTION("IF('UF Inner Comms'!Q17 = """", """", IF('UF Inner Comms'!Q17=""Alg"", ""Alg"" , IF(AND(REGEXMATCH('UF Inner Comms'!Q17, ""^(E|S|M)'? *,|, *(E|S|M)'?$""), REGEXMATCH('UF Inner Comms'!Q17, ""^(L|R|U)2'? *,|, *(L|R|U)2'?$"")), ""4-Mover"", IF(REGEXMATCH('UF"&amp;" Inner Comms'!Q17, ""^(U)2?'? *,|, *(U)2?'?$""), ""U-Swap"", IF(REGEXMATCH('UF Inner Comms'!Q17, ""^(M)2?'? *,|, *(M)2?'?$""), ""M-Swap"", IF(REGEXMATCH('UF Inner Comms'!Q17, ""^(E)2?'? *,|, *(E)2?'?$""), ""E-Swap"", IF(REGEXMATCH('UF Inner Comms'!Q17, """&amp;"^(S)2?'? *,|, *(S)2?'?$""), ""S-Swap"", IF(REGEXMATCH('UF Inner Comms'!Q17, ""^(F)2?'? *,|, *(F)2?'?$""), ""F-Swap"", IF(REGEXMATCH('UF Inner Comms'!Q17, ""^U'? *(S)'? *U'? *,|, *U'? *(S)'? *U'?$""), ""S-Insert"", ""Unknown"")))))))))"),"")</f>
        <v/>
      </c>
      <c r="R17" s="25" t="str">
        <f ca="1">IFERROR(__xludf.DUMMYFUNCTION("IF('UF Inner Comms'!R17 = """", """", IF('UF Inner Comms'!R17=""Alg"", ""Alg"" , IF(AND(REGEXMATCH('UF Inner Comms'!R17, ""^(E|S|M)'? *,|, *(E|S|M)'?$""), REGEXMATCH('UF Inner Comms'!R17, ""^(L|R|U)2'? *,|, *(L|R|U)2'?$"")), ""4-Mover"", IF(REGEXMATCH('UF"&amp;" Inner Comms'!R17, ""^(U)2?'? *,|, *(U)2?'?$""), ""U-Swap"", IF(REGEXMATCH('UF Inner Comms'!R17, ""^(M)2?'? *,|, *(M)2?'?$""), ""M-Swap"", IF(REGEXMATCH('UF Inner Comms'!R17, ""^(E)2?'? *,|, *(E)2?'?$""), ""E-Swap"", IF(REGEXMATCH('UF Inner Comms'!R17, """&amp;"^(S)2?'? *,|, *(S)2?'?$""), ""S-Swap"", IF(REGEXMATCH('UF Inner Comms'!R17, ""^(F)2?'? *,|, *(F)2?'?$""), ""F-Swap"", IF(REGEXMATCH('UF Inner Comms'!R17, ""^U'? *(S)'? *U'? *,|, *U'? *(S)'? *U'?$""), ""S-Insert"", ""Unknown"")))))))))"),"M-Swap")</f>
        <v>M-Swap</v>
      </c>
      <c r="S17" s="25" t="str">
        <f ca="1">IFERROR(__xludf.DUMMYFUNCTION("IF('UF Inner Comms'!S17 = """", """", IF('UF Inner Comms'!S17=""Alg"", ""Alg"" , IF(AND(REGEXMATCH('UF Inner Comms'!S17, ""^(E|S|M)'? *,|, *(E|S|M)'?$""), REGEXMATCH('UF Inner Comms'!S17, ""^(L|R|U)2'? *,|, *(L|R|U)2'?$"")), ""4-Mover"", IF(REGEXMATCH('UF"&amp;" Inner Comms'!S17, ""^(U)2?'? *,|, *(U)2?'?$""), ""U-Swap"", IF(REGEXMATCH('UF Inner Comms'!S17, ""^(M)2?'? *,|, *(M)2?'?$""), ""M-Swap"", IF(REGEXMATCH('UF Inner Comms'!S17, ""^(E)2?'? *,|, *(E)2?'?$""), ""E-Swap"", IF(REGEXMATCH('UF Inner Comms'!S17, """&amp;"^(S)2?'? *,|, *(S)2?'?$""), ""S-Swap"", IF(REGEXMATCH('UF Inner Comms'!S17, ""^(F)2?'? *,|, *(F)2?'?$""), ""F-Swap"", IF(REGEXMATCH('UF Inner Comms'!S17, ""^U'? *(S)'? *U'? *,|, *U'? *(S)'? *U'?$""), ""S-Insert"", ""Unknown"")))))))))"),"4-Mover")</f>
        <v>4-Mover</v>
      </c>
      <c r="T17" s="25" t="str">
        <f ca="1">IFERROR(__xludf.DUMMYFUNCTION("IF('UF Inner Comms'!T17 = """", """", IF('UF Inner Comms'!T17=""Alg"", ""Alg"" , IF(AND(REGEXMATCH('UF Inner Comms'!T17, ""^(E|S|M)'? *,|, *(E|S|M)'?$""), REGEXMATCH('UF Inner Comms'!T17, ""^(L|R|U)2'? *,|, *(L|R|U)2'?$"")), ""4-Mover"", IF(REGEXMATCH('UF"&amp;" Inner Comms'!T17, ""^(U)2?'? *,|, *(U)2?'?$""), ""U-Swap"", IF(REGEXMATCH('UF Inner Comms'!T17, ""^(M)2?'? *,|, *(M)2?'?$""), ""M-Swap"", IF(REGEXMATCH('UF Inner Comms'!T17, ""^(E)2?'? *,|, *(E)2?'?$""), ""E-Swap"", IF(REGEXMATCH('UF Inner Comms'!T17, """&amp;"^(S)2?'? *,|, *(S)2?'?$""), ""S-Swap"", IF(REGEXMATCH('UF Inner Comms'!T17, ""^(F)2?'? *,|, *(F)2?'?$""), ""F-Swap"", IF(REGEXMATCH('UF Inner Comms'!T17, ""^U'? *(S)'? *U'? *,|, *U'? *(S)'? *U'?$""), ""S-Insert"", ""Unknown"")))))))))"),"4-Mover")</f>
        <v>4-Mover</v>
      </c>
      <c r="U17" s="25" t="str">
        <f ca="1">IFERROR(__xludf.DUMMYFUNCTION("IF('UF Inner Comms'!U17 = """", """", IF('UF Inner Comms'!U17=""Alg"", ""Alg"" , IF(AND(REGEXMATCH('UF Inner Comms'!U17, ""^(E|S|M)'? *,|, *(E|S|M)'?$""), REGEXMATCH('UF Inner Comms'!U17, ""^(L|R|U)2'? *,|, *(L|R|U)2'?$"")), ""4-Mover"", IF(REGEXMATCH('UF"&amp;" Inner Comms'!U17, ""^(U)2?'? *,|, *(U)2?'?$""), ""U-Swap"", IF(REGEXMATCH('UF Inner Comms'!U17, ""^(M)2?'? *,|, *(M)2?'?$""), ""M-Swap"", IF(REGEXMATCH('UF Inner Comms'!U17, ""^(E)2?'? *,|, *(E)2?'?$""), ""E-Swap"", IF(REGEXMATCH('UF Inner Comms'!U17, """&amp;"^(S)2?'? *,|, *(S)2?'?$""), ""S-Swap"", IF(REGEXMATCH('UF Inner Comms'!U17, ""^(F)2?'? *,|, *(F)2?'?$""), ""F-Swap"", IF(REGEXMATCH('UF Inner Comms'!U17, ""^U'? *(S)'? *U'? *,|, *U'? *(S)'? *U'?$""), ""S-Insert"", ""Unknown"")))))))))"),"4-Mover")</f>
        <v>4-Mover</v>
      </c>
      <c r="V17" s="25" t="str">
        <f ca="1">IFERROR(__xludf.DUMMYFUNCTION("IF('UF Inner Comms'!V17 = """", """", IF('UF Inner Comms'!V17=""Alg"", ""Alg"" , IF(AND(REGEXMATCH('UF Inner Comms'!V17, ""^(E|S|M)'? *,|, *(E|S|M)'?$""), REGEXMATCH('UF Inner Comms'!V17, ""^(L|R|U)2'? *,|, *(L|R|U)2'?$"")), ""4-Mover"", IF(REGEXMATCH('UF"&amp;" Inner Comms'!V17, ""^(U)2?'? *,|, *(U)2?'?$""), ""U-Swap"", IF(REGEXMATCH('UF Inner Comms'!V17, ""^(M)2?'? *,|, *(M)2?'?$""), ""M-Swap"", IF(REGEXMATCH('UF Inner Comms'!V17, ""^(E)2?'? *,|, *(E)2?'?$""), ""E-Swap"", IF(REGEXMATCH('UF Inner Comms'!V17, """&amp;"^(S)2?'? *,|, *(S)2?'?$""), ""S-Swap"", IF(REGEXMATCH('UF Inner Comms'!V17, ""^(F)2?'? *,|, *(F)2?'?$""), ""F-Swap"", IF(REGEXMATCH('UF Inner Comms'!V17, ""^U'? *(S)'? *U'? *,|, *U'? *(S)'? *U'?$""), ""S-Insert"", ""Unknown"")))))))))"),"M-Swap")</f>
        <v>M-Swap</v>
      </c>
      <c r="W17" s="25" t="str">
        <f ca="1">IFERROR(__xludf.DUMMYFUNCTION("IF('UF Inner Comms'!W17 = """", """", IF('UF Inner Comms'!W17=""Alg"", ""Alg"" , IF(AND(REGEXMATCH('UF Inner Comms'!W17, ""^(E|S|M)'? *,|, *(E|S|M)'?$""), REGEXMATCH('UF Inner Comms'!W17, ""^(L|R|U)2'? *,|, *(L|R|U)2'?$"")), ""4-Mover"", IF(REGEXMATCH('UF"&amp;" Inner Comms'!W17, ""^(U)2?'? *,|, *(U)2?'?$""), ""U-Swap"", IF(REGEXMATCH('UF Inner Comms'!W17, ""^(M)2?'? *,|, *(M)2?'?$""), ""M-Swap"", IF(REGEXMATCH('UF Inner Comms'!W17, ""^(E)2?'? *,|, *(E)2?'?$""), ""E-Swap"", IF(REGEXMATCH('UF Inner Comms'!W17, """&amp;"^(S)2?'? *,|, *(S)2?'?$""), ""S-Swap"", IF(REGEXMATCH('UF Inner Comms'!W17, ""^(F)2?'? *,|, *(F)2?'?$""), ""F-Swap"", IF(REGEXMATCH('UF Inner Comms'!W17, ""^U'? *(S)'? *U'? *,|, *U'? *(S)'? *U'?$""), ""S-Insert"", ""Unknown"")))))))))"),"Alg")</f>
        <v>Alg</v>
      </c>
    </row>
    <row r="18" spans="1:23">
      <c r="A18" s="24" t="str">
        <f>'UF Comms'!A18</f>
        <v>S (BD)</v>
      </c>
      <c r="B18" s="25" t="str">
        <f ca="1">IFERROR(__xludf.DUMMYFUNCTION("IF('UF Inner Comms'!B18 = """", """", IF('UF Inner Comms'!B18=""Alg"", ""Alg"" , IF(AND(REGEXMATCH('UF Inner Comms'!B18, ""^(E|S|M)'? *,|, *(E|S|M)'?$""), REGEXMATCH('UF Inner Comms'!B18, ""^(L|R|U)2'? *,|, *(L|R|U)2'?$"")), ""4-Mover"", IF(REGEXMATCH('UF"&amp;" Inner Comms'!B18, ""^(U)2?'? *,|, *(U)2?'?$""), ""U-Swap"", IF(REGEXMATCH('UF Inner Comms'!B18, ""^(M)2?'? *,|, *(M)2?'?$""), ""M-Swap"", IF(REGEXMATCH('UF Inner Comms'!B18, ""^(E)2?'? *,|, *(E)2?'?$""), ""E-Swap"", IF(REGEXMATCH('UF Inner Comms'!B18, """&amp;"^(S)2?'? *,|, *(S)2?'?$""), ""S-Swap"", IF(REGEXMATCH('UF Inner Comms'!B18, ""^(F)2?'? *,|, *(F)2?'?$""), ""F-Swap"", IF(REGEXMATCH('UF Inner Comms'!B18, ""^U'? *(S)'? *U'? *,|, *U'? *(S)'? *U'?$""), ""S-Insert"", ""Unknown"")))))))))"),"4-Mover")</f>
        <v>4-Mover</v>
      </c>
      <c r="C18" s="25" t="str">
        <f ca="1">IFERROR(__xludf.DUMMYFUNCTION("IF('UF Inner Comms'!C18 = """", """", IF('UF Inner Comms'!C18=""Alg"", ""Alg"" , IF(AND(REGEXMATCH('UF Inner Comms'!C18, ""^(E|S|M)'? *,|, *(E|S|M)'?$""), REGEXMATCH('UF Inner Comms'!C18, ""^(L|R|U)2'? *,|, *(L|R|U)2'?$"")), ""4-Mover"", IF(REGEXMATCH('UF"&amp;" Inner Comms'!C18, ""^(U)2?'? *,|, *(U)2?'?$""), ""U-Swap"", IF(REGEXMATCH('UF Inner Comms'!C18, ""^(M)2?'? *,|, *(M)2?'?$""), ""M-Swap"", IF(REGEXMATCH('UF Inner Comms'!C18, ""^(E)2?'? *,|, *(E)2?'?$""), ""E-Swap"", IF(REGEXMATCH('UF Inner Comms'!C18, """&amp;"^(S)2?'? *,|, *(S)2?'?$""), ""S-Swap"", IF(REGEXMATCH('UF Inner Comms'!C18, ""^(F)2?'? *,|, *(F)2?'?$""), ""F-Swap"", IF(REGEXMATCH('UF Inner Comms'!C18, ""^U'? *(S)'? *U'? *,|, *U'? *(S)'? *U'?$""), ""S-Insert"", ""Unknown"")))))))))"),"Alg")</f>
        <v>Alg</v>
      </c>
      <c r="D18" s="25" t="str">
        <f ca="1">IFERROR(__xludf.DUMMYFUNCTION("IF('UF Inner Comms'!D18 = """", """", IF('UF Inner Comms'!D18=""Alg"", ""Alg"" , IF(AND(REGEXMATCH('UF Inner Comms'!D18, ""^(E|S|M)'? *,|, *(E|S|M)'?$""), REGEXMATCH('UF Inner Comms'!D18, ""^(L|R|U)2'? *,|, *(L|R|U)2'?$"")), ""4-Mover"", IF(REGEXMATCH('UF"&amp;" Inner Comms'!D18, ""^(U)2?'? *,|, *(U)2?'?$""), ""U-Swap"", IF(REGEXMATCH('UF Inner Comms'!D18, ""^(M)2?'? *,|, *(M)2?'?$""), ""M-Swap"", IF(REGEXMATCH('UF Inner Comms'!D18, ""^(E)2?'? *,|, *(E)2?'?$""), ""E-Swap"", IF(REGEXMATCH('UF Inner Comms'!D18, """&amp;"^(S)2?'? *,|, *(S)2?'?$""), ""S-Swap"", IF(REGEXMATCH('UF Inner Comms'!D18, ""^(F)2?'? *,|, *(F)2?'?$""), ""F-Swap"", IF(REGEXMATCH('UF Inner Comms'!D18, ""^U'? *(S)'? *U'? *,|, *U'? *(S)'? *U'?$""), ""S-Insert"", ""Unknown"")))))))))"),"Alg")</f>
        <v>Alg</v>
      </c>
      <c r="E18" s="25" t="str">
        <f ca="1">IFERROR(__xludf.DUMMYFUNCTION("IF('UF Inner Comms'!E18 = """", """", IF('UF Inner Comms'!E18=""Alg"", ""Alg"" , IF(AND(REGEXMATCH('UF Inner Comms'!E18, ""^(E|S|M)'? *,|, *(E|S|M)'?$""), REGEXMATCH('UF Inner Comms'!E18, ""^(L|R|U)2'? *,|, *(L|R|U)2'?$"")), ""4-Mover"", IF(REGEXMATCH('UF"&amp;" Inner Comms'!E18, ""^(U)2?'? *,|, *(U)2?'?$""), ""U-Swap"", IF(REGEXMATCH('UF Inner Comms'!E18, ""^(M)2?'? *,|, *(M)2?'?$""), ""M-Swap"", IF(REGEXMATCH('UF Inner Comms'!E18, ""^(E)2?'? *,|, *(E)2?'?$""), ""E-Swap"", IF(REGEXMATCH('UF Inner Comms'!E18, """&amp;"^(S)2?'? *,|, *(S)2?'?$""), ""S-Swap"", IF(REGEXMATCH('UF Inner Comms'!E18, ""^(F)2?'? *,|, *(F)2?'?$""), ""F-Swap"", IF(REGEXMATCH('UF Inner Comms'!E18, ""^U'? *(S)'? *U'? *,|, *U'? *(S)'? *U'?$""), ""S-Insert"", ""Unknown"")))))))))"),"Alg")</f>
        <v>Alg</v>
      </c>
      <c r="F18" s="25" t="str">
        <f ca="1">IFERROR(__xludf.DUMMYFUNCTION("IF('UF Inner Comms'!F18 = """", """", IF('UF Inner Comms'!F18=""Alg"", ""Alg"" , IF(AND(REGEXMATCH('UF Inner Comms'!F18, ""^(E|S|M)'? *,|, *(E|S|M)'?$""), REGEXMATCH('UF Inner Comms'!F18, ""^(L|R|U)2'? *,|, *(L|R|U)2'?$"")), ""4-Mover"", IF(REGEXMATCH('UF"&amp;" Inner Comms'!F18, ""^(U)2?'? *,|, *(U)2?'?$""), ""U-Swap"", IF(REGEXMATCH('UF Inner Comms'!F18, ""^(M)2?'? *,|, *(M)2?'?$""), ""M-Swap"", IF(REGEXMATCH('UF Inner Comms'!F18, ""^(E)2?'? *,|, *(E)2?'?$""), ""E-Swap"", IF(REGEXMATCH('UF Inner Comms'!F18, """&amp;"^(S)2?'? *,|, *(S)2?'?$""), ""S-Swap"", IF(REGEXMATCH('UF Inner Comms'!F18, ""^(F)2?'? *,|, *(F)2?'?$""), ""F-Swap"", IF(REGEXMATCH('UF Inner Comms'!F18, ""^U'? *(S)'? *U'? *,|, *U'? *(S)'? *U'?$""), ""S-Insert"", ""Unknown"")))))))))"),"E-Swap")</f>
        <v>E-Swap</v>
      </c>
      <c r="G18" s="25" t="str">
        <f ca="1">IFERROR(__xludf.DUMMYFUNCTION("IF('UF Inner Comms'!G18 = """", """", IF('UF Inner Comms'!G18=""Alg"", ""Alg"" , IF(AND(REGEXMATCH('UF Inner Comms'!G18, ""^(E|S|M)'? *,|, *(E|S|M)'?$""), REGEXMATCH('UF Inner Comms'!G18, ""^(L|R|U)2'? *,|, *(L|R|U)2'?$"")), ""4-Mover"", IF(REGEXMATCH('UF"&amp;" Inner Comms'!G18, ""^(U)2?'? *,|, *(U)2?'?$""), ""U-Swap"", IF(REGEXMATCH('UF Inner Comms'!G18, ""^(M)2?'? *,|, *(M)2?'?$""), ""M-Swap"", IF(REGEXMATCH('UF Inner Comms'!G18, ""^(E)2?'? *,|, *(E)2?'?$""), ""E-Swap"", IF(REGEXMATCH('UF Inner Comms'!G18, """&amp;"^(S)2?'? *,|, *(S)2?'?$""), ""S-Swap"", IF(REGEXMATCH('UF Inner Comms'!G18, ""^(F)2?'? *,|, *(F)2?'?$""), ""F-Swap"", IF(REGEXMATCH('UF Inner Comms'!G18, ""^U'? *(S)'? *U'? *,|, *U'? *(S)'? *U'?$""), ""S-Insert"", ""Unknown"")))))))))"),"E-Swap")</f>
        <v>E-Swap</v>
      </c>
      <c r="H18" s="25" t="str">
        <f ca="1">IFERROR(__xludf.DUMMYFUNCTION("IF('UF Inner Comms'!H18 = """", """", IF('UF Inner Comms'!H18=""Alg"", ""Alg"" , IF(AND(REGEXMATCH('UF Inner Comms'!H18, ""^(E|S|M)'? *,|, *(E|S|M)'?$""), REGEXMATCH('UF Inner Comms'!H18, ""^(L|R|U)2'? *,|, *(L|R|U)2'?$"")), ""4-Mover"", IF(REGEXMATCH('UF"&amp;" Inner Comms'!H18, ""^(U)2?'? *,|, *(U)2?'?$""), ""U-Swap"", IF(REGEXMATCH('UF Inner Comms'!H18, ""^(M)2?'? *,|, *(M)2?'?$""), ""M-Swap"", IF(REGEXMATCH('UF Inner Comms'!H18, ""^(E)2?'? *,|, *(E)2?'?$""), ""E-Swap"", IF(REGEXMATCH('UF Inner Comms'!H18, """&amp;"^(S)2?'? *,|, *(S)2?'?$""), ""S-Swap"", IF(REGEXMATCH('UF Inner Comms'!H18, ""^(F)2?'? *,|, *(F)2?'?$""), ""F-Swap"", IF(REGEXMATCH('UF Inner Comms'!H18, ""^U'? *(S)'? *U'? *,|, *U'? *(S)'? *U'?$""), ""S-Insert"", ""Unknown"")))))))))"),"U-Swap")</f>
        <v>U-Swap</v>
      </c>
      <c r="I18" s="25" t="str">
        <f ca="1">IFERROR(__xludf.DUMMYFUNCTION("IF('UF Inner Comms'!I18 = """", """", IF('UF Inner Comms'!I18=""Alg"", ""Alg"" , IF(AND(REGEXMATCH('UF Inner Comms'!I18, ""^(E|S|M)'? *,|, *(E|S|M)'?$""), REGEXMATCH('UF Inner Comms'!I18, ""^(L|R|U)2'? *,|, *(L|R|U)2'?$"")), ""4-Mover"", IF(REGEXMATCH('UF"&amp;" Inner Comms'!I18, ""^(U)2?'? *,|, *(U)2?'?$""), ""U-Swap"", IF(REGEXMATCH('UF Inner Comms'!I18, ""^(M)2?'? *,|, *(M)2?'?$""), ""M-Swap"", IF(REGEXMATCH('UF Inner Comms'!I18, ""^(E)2?'? *,|, *(E)2?'?$""), ""E-Swap"", IF(REGEXMATCH('UF Inner Comms'!I18, """&amp;"^(S)2?'? *,|, *(S)2?'?$""), ""S-Swap"", IF(REGEXMATCH('UF Inner Comms'!I18, ""^(F)2?'? *,|, *(F)2?'?$""), ""F-Swap"", IF(REGEXMATCH('UF Inner Comms'!I18, ""^U'? *(S)'? *U'? *,|, *U'? *(S)'? *U'?$""), ""S-Insert"", ""Unknown"")))))))))"),"M-Swap")</f>
        <v>M-Swap</v>
      </c>
      <c r="J18" s="25" t="str">
        <f ca="1">IFERROR(__xludf.DUMMYFUNCTION("IF('UF Inner Comms'!J18 = """", """", IF('UF Inner Comms'!J18=""Alg"", ""Alg"" , IF(AND(REGEXMATCH('UF Inner Comms'!J18, ""^(E|S|M)'? *,|, *(E|S|M)'?$""), REGEXMATCH('UF Inner Comms'!J18, ""^(L|R|U)2'? *,|, *(L|R|U)2'?$"")), ""4-Mover"", IF(REGEXMATCH('UF"&amp;" Inner Comms'!J18, ""^(U)2?'? *,|, *(U)2?'?$""), ""U-Swap"", IF(REGEXMATCH('UF Inner Comms'!J18, ""^(M)2?'? *,|, *(M)2?'?$""), ""M-Swap"", IF(REGEXMATCH('UF Inner Comms'!J18, ""^(E)2?'? *,|, *(E)2?'?$""), ""E-Swap"", IF(REGEXMATCH('UF Inner Comms'!J18, """&amp;"^(S)2?'? *,|, *(S)2?'?$""), ""S-Swap"", IF(REGEXMATCH('UF Inner Comms'!J18, ""^(F)2?'? *,|, *(F)2?'?$""), ""F-Swap"", IF(REGEXMATCH('UF Inner Comms'!J18, ""^U'? *(S)'? *U'? *,|, *U'? *(S)'? *U'?$""), ""S-Insert"", ""Unknown"")))))))))"),"Alg")</f>
        <v>Alg</v>
      </c>
      <c r="K18" s="25" t="str">
        <f ca="1">IFERROR(__xludf.DUMMYFUNCTION("IF('UF Inner Comms'!K18 = """", """", IF('UF Inner Comms'!K18=""Alg"", ""Alg"" , IF(AND(REGEXMATCH('UF Inner Comms'!K18, ""^(E|S|M)'? *,|, *(E|S|M)'?$""), REGEXMATCH('UF Inner Comms'!K18, ""^(L|R|U)2'? *,|, *(L|R|U)2'?$"")), ""4-Mover"", IF(REGEXMATCH('UF"&amp;" Inner Comms'!K18, ""^(U)2?'? *,|, *(U)2?'?$""), ""U-Swap"", IF(REGEXMATCH('UF Inner Comms'!K18, ""^(M)2?'? *,|, *(M)2?'?$""), ""M-Swap"", IF(REGEXMATCH('UF Inner Comms'!K18, ""^(E)2?'? *,|, *(E)2?'?$""), ""E-Swap"", IF(REGEXMATCH('UF Inner Comms'!K18, """&amp;"^(S)2?'? *,|, *(S)2?'?$""), ""S-Swap"", IF(REGEXMATCH('UF Inner Comms'!K18, ""^(F)2?'? *,|, *(F)2?'?$""), ""F-Swap"", IF(REGEXMATCH('UF Inner Comms'!K18, ""^U'? *(S)'? *U'? *,|, *U'? *(S)'? *U'?$""), ""S-Insert"", ""Unknown"")))))))))"),"4-Mover")</f>
        <v>4-Mover</v>
      </c>
      <c r="L18" s="25" t="str">
        <f ca="1">IFERROR(__xludf.DUMMYFUNCTION("IF('UF Inner Comms'!L18 = """", """", IF('UF Inner Comms'!L18=""Alg"", ""Alg"" , IF(AND(REGEXMATCH('UF Inner Comms'!L18, ""^(E|S|M)'? *,|, *(E|S|M)'?$""), REGEXMATCH('UF Inner Comms'!L18, ""^(L|R|U)2'? *,|, *(L|R|U)2'?$"")), ""4-Mover"", IF(REGEXMATCH('UF"&amp;" Inner Comms'!L18, ""^(U)2?'? *,|, *(U)2?'?$""), ""U-Swap"", IF(REGEXMATCH('UF Inner Comms'!L18, ""^(M)2?'? *,|, *(M)2?'?$""), ""M-Swap"", IF(REGEXMATCH('UF Inner Comms'!L18, ""^(E)2?'? *,|, *(E)2?'?$""), ""E-Swap"", IF(REGEXMATCH('UF Inner Comms'!L18, """&amp;"^(S)2?'? *,|, *(S)2?'?$""), ""S-Swap"", IF(REGEXMATCH('UF Inner Comms'!L18, ""^(F)2?'? *,|, *(F)2?'?$""), ""F-Swap"", IF(REGEXMATCH('UF Inner Comms'!L18, ""^U'? *(S)'? *U'? *,|, *U'? *(S)'? *U'?$""), ""S-Insert"", ""Unknown"")))))))))"),"Alg")</f>
        <v>Alg</v>
      </c>
      <c r="M18" s="25" t="str">
        <f ca="1">IFERROR(__xludf.DUMMYFUNCTION("IF('UF Inner Comms'!M18 = """", """", IF('UF Inner Comms'!M18=""Alg"", ""Alg"" , IF(AND(REGEXMATCH('UF Inner Comms'!M18, ""^(E|S|M)'? *,|, *(E|S|M)'?$""), REGEXMATCH('UF Inner Comms'!M18, ""^(L|R|U)2'? *,|, *(L|R|U)2'?$"")), ""4-Mover"", IF(REGEXMATCH('UF"&amp;" Inner Comms'!M18, ""^(U)2?'? *,|, *(U)2?'?$""), ""U-Swap"", IF(REGEXMATCH('UF Inner Comms'!M18, ""^(M)2?'? *,|, *(M)2?'?$""), ""M-Swap"", IF(REGEXMATCH('UF Inner Comms'!M18, ""^(E)2?'? *,|, *(E)2?'?$""), ""E-Swap"", IF(REGEXMATCH('UF Inner Comms'!M18, """&amp;"^(S)2?'? *,|, *(S)2?'?$""), ""S-Swap"", IF(REGEXMATCH('UF Inner Comms'!M18, ""^(F)2?'? *,|, *(F)2?'?$""), ""F-Swap"", IF(REGEXMATCH('UF Inner Comms'!M18, ""^U'? *(S)'? *U'? *,|, *U'? *(S)'? *U'?$""), ""S-Insert"", ""Unknown"")))))))))"),"U-Swap")</f>
        <v>U-Swap</v>
      </c>
      <c r="N18" s="25" t="str">
        <f ca="1">IFERROR(__xludf.DUMMYFUNCTION("IF('UF Inner Comms'!N18 = """", """", IF('UF Inner Comms'!N18=""Alg"", ""Alg"" , IF(AND(REGEXMATCH('UF Inner Comms'!N18, ""^(E|S|M)'? *,|, *(E|S|M)'?$""), REGEXMATCH('UF Inner Comms'!N18, ""^(L|R|U)2'? *,|, *(L|R|U)2'?$"")), ""4-Mover"", IF(REGEXMATCH('UF"&amp;" Inner Comms'!N18, ""^(U)2?'? *,|, *(U)2?'?$""), ""U-Swap"", IF(REGEXMATCH('UF Inner Comms'!N18, ""^(M)2?'? *,|, *(M)2?'?$""), ""M-Swap"", IF(REGEXMATCH('UF Inner Comms'!N18, ""^(E)2?'? *,|, *(E)2?'?$""), ""E-Swap"", IF(REGEXMATCH('UF Inner Comms'!N18, """&amp;"^(S)2?'? *,|, *(S)2?'?$""), ""S-Swap"", IF(REGEXMATCH('UF Inner Comms'!N18, ""^(F)2?'? *,|, *(F)2?'?$""), ""F-Swap"", IF(REGEXMATCH('UF Inner Comms'!N18, ""^U'? *(S)'? *U'? *,|, *U'? *(S)'? *U'?$""), ""S-Insert"", ""Unknown"")))))))))"),"E-Swap")</f>
        <v>E-Swap</v>
      </c>
      <c r="O18" s="25" t="str">
        <f ca="1">IFERROR(__xludf.DUMMYFUNCTION("IF('UF Inner Comms'!O18 = """", """", IF('UF Inner Comms'!O18=""Alg"", ""Alg"" , IF(AND(REGEXMATCH('UF Inner Comms'!O18, ""^(E|S|M)'? *,|, *(E|S|M)'?$""), REGEXMATCH('UF Inner Comms'!O18, ""^(L|R|U)2'? *,|, *(L|R|U)2'?$"")), ""4-Mover"", IF(REGEXMATCH('UF"&amp;" Inner Comms'!O18, ""^(U)2?'? *,|, *(U)2?'?$""), ""U-Swap"", IF(REGEXMATCH('UF Inner Comms'!O18, ""^(M)2?'? *,|, *(M)2?'?$""), ""M-Swap"", IF(REGEXMATCH('UF Inner Comms'!O18, ""^(E)2?'? *,|, *(E)2?'?$""), ""E-Swap"", IF(REGEXMATCH('UF Inner Comms'!O18, """&amp;"^(S)2?'? *,|, *(S)2?'?$""), ""S-Swap"", IF(REGEXMATCH('UF Inner Comms'!O18, ""^(F)2?'? *,|, *(F)2?'?$""), ""F-Swap"", IF(REGEXMATCH('UF Inner Comms'!O18, ""^U'? *(S)'? *U'? *,|, *U'? *(S)'? *U'?$""), ""S-Insert"", ""Unknown"")))))))))"),"E-Swap")</f>
        <v>E-Swap</v>
      </c>
      <c r="P18" s="25" t="str">
        <f ca="1">IFERROR(__xludf.DUMMYFUNCTION("IF('UF Inner Comms'!P18 = """", """", IF('UF Inner Comms'!P18=""Alg"", ""Alg"" , IF(AND(REGEXMATCH('UF Inner Comms'!P18, ""^(E|S|M)'? *,|, *(E|S|M)'?$""), REGEXMATCH('UF Inner Comms'!P18, ""^(L|R|U)2'? *,|, *(L|R|U)2'?$"")), ""4-Mover"", IF(REGEXMATCH('UF"&amp;" Inner Comms'!P18, ""^(U)2?'? *,|, *(U)2?'?$""), ""U-Swap"", IF(REGEXMATCH('UF Inner Comms'!P18, ""^(M)2?'? *,|, *(M)2?'?$""), ""M-Swap"", IF(REGEXMATCH('UF Inner Comms'!P18, ""^(E)2?'? *,|, *(E)2?'?$""), ""E-Swap"", IF(REGEXMATCH('UF Inner Comms'!P18, """&amp;"^(S)2?'? *,|, *(S)2?'?$""), ""S-Swap"", IF(REGEXMATCH('UF Inner Comms'!P18, ""^(F)2?'? *,|, *(F)2?'?$""), ""F-Swap"", IF(REGEXMATCH('UF Inner Comms'!P18, ""^U'? *(S)'? *U'? *,|, *U'? *(S)'? *U'?$""), ""S-Insert"", ""Unknown"")))))))))"),"S-Swap")</f>
        <v>S-Swap</v>
      </c>
      <c r="Q18" s="25" t="str">
        <f ca="1">IFERROR(__xludf.DUMMYFUNCTION("IF('UF Inner Comms'!Q18 = """", """", IF('UF Inner Comms'!Q18=""Alg"", ""Alg"" , IF(AND(REGEXMATCH('UF Inner Comms'!Q18, ""^(E|S|M)'? *,|, *(E|S|M)'?$""), REGEXMATCH('UF Inner Comms'!Q18, ""^(L|R|U)2'? *,|, *(L|R|U)2'?$"")), ""4-Mover"", IF(REGEXMATCH('UF"&amp;" Inner Comms'!Q18, ""^(U)2?'? *,|, *(U)2?'?$""), ""U-Swap"", IF(REGEXMATCH('UF Inner Comms'!Q18, ""^(M)2?'? *,|, *(M)2?'?$""), ""M-Swap"", IF(REGEXMATCH('UF Inner Comms'!Q18, ""^(E)2?'? *,|, *(E)2?'?$""), ""E-Swap"", IF(REGEXMATCH('UF Inner Comms'!Q18, """&amp;"^(S)2?'? *,|, *(S)2?'?$""), ""S-Swap"", IF(REGEXMATCH('UF Inner Comms'!Q18, ""^(F)2?'? *,|, *(F)2?'?$""), ""F-Swap"", IF(REGEXMATCH('UF Inner Comms'!Q18, ""^U'? *(S)'? *U'? *,|, *U'? *(S)'? *U'?$""), ""S-Insert"", ""Unknown"")))))))))"),"M-Swap")</f>
        <v>M-Swap</v>
      </c>
      <c r="R18" s="25" t="str">
        <f ca="1">IFERROR(__xludf.DUMMYFUNCTION("IF('UF Inner Comms'!R18 = """", """", IF('UF Inner Comms'!R18=""Alg"", ""Alg"" , IF(AND(REGEXMATCH('UF Inner Comms'!R18, ""^(E|S|M)'? *,|, *(E|S|M)'?$""), REGEXMATCH('UF Inner Comms'!R18, ""^(L|R|U)2'? *,|, *(L|R|U)2'?$"")), ""4-Mover"", IF(REGEXMATCH('UF"&amp;" Inner Comms'!R18, ""^(U)2?'? *,|, *(U)2?'?$""), ""U-Swap"", IF(REGEXMATCH('UF Inner Comms'!R18, ""^(M)2?'? *,|, *(M)2?'?$""), ""M-Swap"", IF(REGEXMATCH('UF Inner Comms'!R18, ""^(E)2?'? *,|, *(E)2?'?$""), ""E-Swap"", IF(REGEXMATCH('UF Inner Comms'!R18, """&amp;"^(S)2?'? *,|, *(S)2?'?$""), ""S-Swap"", IF(REGEXMATCH('UF Inner Comms'!R18, ""^(F)2?'? *,|, *(F)2?'?$""), ""F-Swap"", IF(REGEXMATCH('UF Inner Comms'!R18, ""^U'? *(S)'? *U'? *,|, *U'? *(S)'? *U'?$""), ""S-Insert"", ""Unknown"")))))))))"),"")</f>
        <v/>
      </c>
      <c r="S18" s="25" t="str">
        <f ca="1">IFERROR(__xludf.DUMMYFUNCTION("IF('UF Inner Comms'!S18 = """", """", IF('UF Inner Comms'!S18=""Alg"", ""Alg"" , IF(AND(REGEXMATCH('UF Inner Comms'!S18, ""^(E|S|M)'? *,|, *(E|S|M)'?$""), REGEXMATCH('UF Inner Comms'!S18, ""^(L|R|U)2'? *,|, *(L|R|U)2'?$"")), ""4-Mover"", IF(REGEXMATCH('UF"&amp;" Inner Comms'!S18, ""^(U)2?'? *,|, *(U)2?'?$""), ""U-Swap"", IF(REGEXMATCH('UF Inner Comms'!S18, ""^(M)2?'? *,|, *(M)2?'?$""), ""M-Swap"", IF(REGEXMATCH('UF Inner Comms'!S18, ""^(E)2?'? *,|, *(E)2?'?$""), ""E-Swap"", IF(REGEXMATCH('UF Inner Comms'!S18, """&amp;"^(S)2?'? *,|, *(S)2?'?$""), ""S-Swap"", IF(REGEXMATCH('UF Inner Comms'!S18, ""^(F)2?'? *,|, *(F)2?'?$""), ""F-Swap"", IF(REGEXMATCH('UF Inner Comms'!S18, ""^U'? *(S)'? *U'? *,|, *U'? *(S)'? *U'?$""), ""S-Insert"", ""Unknown"")))))))))"),"M-Swap")</f>
        <v>M-Swap</v>
      </c>
      <c r="T18" s="25" t="str">
        <f ca="1">IFERROR(__xludf.DUMMYFUNCTION("IF('UF Inner Comms'!T18 = """", """", IF('UF Inner Comms'!T18=""Alg"", ""Alg"" , IF(AND(REGEXMATCH('UF Inner Comms'!T18, ""^(E|S|M)'? *,|, *(E|S|M)'?$""), REGEXMATCH('UF Inner Comms'!T18, ""^(L|R|U)2'? *,|, *(L|R|U)2'?$"")), ""4-Mover"", IF(REGEXMATCH('UF"&amp;" Inner Comms'!T18, ""^(U)2?'? *,|, *(U)2?'?$""), ""U-Swap"", IF(REGEXMATCH('UF Inner Comms'!T18, ""^(M)2?'? *,|, *(M)2?'?$""), ""M-Swap"", IF(REGEXMATCH('UF Inner Comms'!T18, ""^(E)2?'? *,|, *(E)2?'?$""), ""E-Swap"", IF(REGEXMATCH('UF Inner Comms'!T18, """&amp;"^(S)2?'? *,|, *(S)2?'?$""), ""S-Swap"", IF(REGEXMATCH('UF Inner Comms'!T18, ""^(F)2?'? *,|, *(F)2?'?$""), ""F-Swap"", IF(REGEXMATCH('UF Inner Comms'!T18, ""^U'? *(S)'? *U'? *,|, *U'? *(S)'? *U'?$""), ""S-Insert"", ""Unknown"")))))))))"),"S-Swap")</f>
        <v>S-Swap</v>
      </c>
      <c r="U18" s="25" t="str">
        <f ca="1">IFERROR(__xludf.DUMMYFUNCTION("IF('UF Inner Comms'!U18 = """", """", IF('UF Inner Comms'!U18=""Alg"", ""Alg"" , IF(AND(REGEXMATCH('UF Inner Comms'!U18, ""^(E|S|M)'? *,|, *(E|S|M)'?$""), REGEXMATCH('UF Inner Comms'!U18, ""^(L|R|U)2'? *,|, *(L|R|U)2'?$"")), ""4-Mover"", IF(REGEXMATCH('UF"&amp;" Inner Comms'!U18, ""^(U)2?'? *,|, *(U)2?'?$""), ""U-Swap"", IF(REGEXMATCH('UF Inner Comms'!U18, ""^(M)2?'? *,|, *(M)2?'?$""), ""M-Swap"", IF(REGEXMATCH('UF Inner Comms'!U18, ""^(E)2?'? *,|, *(E)2?'?$""), ""E-Swap"", IF(REGEXMATCH('UF Inner Comms'!U18, """&amp;"^(S)2?'? *,|, *(S)2?'?$""), ""S-Swap"", IF(REGEXMATCH('UF Inner Comms'!U18, ""^(F)2?'? *,|, *(F)2?'?$""), ""F-Swap"", IF(REGEXMATCH('UF Inner Comms'!U18, ""^U'? *(S)'? *U'? *,|, *U'? *(S)'? *U'?$""), ""S-Insert"", ""Unknown"")))))))))"),"4-Mover")</f>
        <v>4-Mover</v>
      </c>
      <c r="V18" s="25" t="str">
        <f ca="1">IFERROR(__xludf.DUMMYFUNCTION("IF('UF Inner Comms'!V18 = """", """", IF('UF Inner Comms'!V18=""Alg"", ""Alg"" , IF(AND(REGEXMATCH('UF Inner Comms'!V18, ""^(E|S|M)'? *,|, *(E|S|M)'?$""), REGEXMATCH('UF Inner Comms'!V18, ""^(L|R|U)2'? *,|, *(L|R|U)2'?$"")), ""4-Mover"", IF(REGEXMATCH('UF"&amp;" Inner Comms'!V18, ""^(U)2?'? *,|, *(U)2?'?$""), ""U-Swap"", IF(REGEXMATCH('UF Inner Comms'!V18, ""^(M)2?'? *,|, *(M)2?'?$""), ""M-Swap"", IF(REGEXMATCH('UF Inner Comms'!V18, ""^(E)2?'? *,|, *(E)2?'?$""), ""E-Swap"", IF(REGEXMATCH('UF Inner Comms'!V18, """&amp;"^(S)2?'? *,|, *(S)2?'?$""), ""S-Swap"", IF(REGEXMATCH('UF Inner Comms'!V18, ""^(F)2?'? *,|, *(F)2?'?$""), ""F-Swap"", IF(REGEXMATCH('UF Inner Comms'!V18, ""^U'? *(S)'? *U'? *,|, *U'? *(S)'? *U'?$""), ""S-Insert"", ""Unknown"")))))))))"),"")</f>
        <v/>
      </c>
      <c r="W18" s="25" t="str">
        <f ca="1">IFERROR(__xludf.DUMMYFUNCTION("IF('UF Inner Comms'!W18 = """", """", IF('UF Inner Comms'!W18=""Alg"", ""Alg"" , IF(AND(REGEXMATCH('UF Inner Comms'!W18, ""^(E|S|M)'? *,|, *(E|S|M)'?$""), REGEXMATCH('UF Inner Comms'!W18, ""^(L|R|U)2'? *,|, *(L|R|U)2'?$"")), ""4-Mover"", IF(REGEXMATCH('UF"&amp;" Inner Comms'!W18, ""^(U)2?'? *,|, *(U)2?'?$""), ""U-Swap"", IF(REGEXMATCH('UF Inner Comms'!W18, ""^(M)2?'? *,|, *(M)2?'?$""), ""M-Swap"", IF(REGEXMATCH('UF Inner Comms'!W18, ""^(E)2?'? *,|, *(E)2?'?$""), ""E-Swap"", IF(REGEXMATCH('UF Inner Comms'!W18, """&amp;"^(S)2?'? *,|, *(S)2?'?$""), ""S-Swap"", IF(REGEXMATCH('UF Inner Comms'!W18, ""^(F)2?'? *,|, *(F)2?'?$""), ""F-Swap"", IF(REGEXMATCH('UF Inner Comms'!W18, ""^U'? *(S)'? *U'? *,|, *U'? *(S)'? *U'?$""), ""S-Insert"", ""Unknown"")))))))))"),"4-Mover")</f>
        <v>4-Mover</v>
      </c>
    </row>
    <row r="19" spans="1:23">
      <c r="A19" s="24" t="str">
        <f>'UF Comms'!A19</f>
        <v>T (BR)</v>
      </c>
      <c r="B19" s="25" t="str">
        <f ca="1">IFERROR(__xludf.DUMMYFUNCTION("IF('UF Inner Comms'!B19 = """", """", IF('UF Inner Comms'!B19=""Alg"", ""Alg"" , IF(AND(REGEXMATCH('UF Inner Comms'!B19, ""^(E|S|M)'? *,|, *(E|S|M)'?$""), REGEXMATCH('UF Inner Comms'!B19, ""^(L|R|U)2'? *,|, *(L|R|U)2'?$"")), ""4-Mover"", IF(REGEXMATCH('UF"&amp;" Inner Comms'!B19, ""^(U)2?'? *,|, *(U)2?'?$""), ""U-Swap"", IF(REGEXMATCH('UF Inner Comms'!B19, ""^(M)2?'? *,|, *(M)2?'?$""), ""M-Swap"", IF(REGEXMATCH('UF Inner Comms'!B19, ""^(E)2?'? *,|, *(E)2?'?$""), ""E-Swap"", IF(REGEXMATCH('UF Inner Comms'!B19, """&amp;"^(S)2?'? *,|, *(S)2?'?$""), ""S-Swap"", IF(REGEXMATCH('UF Inner Comms'!B19, ""^(F)2?'? *,|, *(F)2?'?$""), ""F-Swap"", IF(REGEXMATCH('UF Inner Comms'!B19, ""^U'? *(S)'? *U'? *,|, *U'? *(S)'? *U'?$""), ""S-Insert"", ""Unknown"")))))))))"),"4-Mover")</f>
        <v>4-Mover</v>
      </c>
      <c r="C19" s="25" t="str">
        <f ca="1">IFERROR(__xludf.DUMMYFUNCTION("IF('UF Inner Comms'!C19 = """", """", IF('UF Inner Comms'!C19=""Alg"", ""Alg"" , IF(AND(REGEXMATCH('UF Inner Comms'!C19, ""^(E|S|M)'? *,|, *(E|S|M)'?$""), REGEXMATCH('UF Inner Comms'!C19, ""^(L|R|U)2'? *,|, *(L|R|U)2'?$"")), ""4-Mover"", IF(REGEXMATCH('UF"&amp;" Inner Comms'!C19, ""^(U)2?'? *,|, *(U)2?'?$""), ""U-Swap"", IF(REGEXMATCH('UF Inner Comms'!C19, ""^(M)2?'? *,|, *(M)2?'?$""), ""M-Swap"", IF(REGEXMATCH('UF Inner Comms'!C19, ""^(E)2?'? *,|, *(E)2?'?$""), ""E-Swap"", IF(REGEXMATCH('UF Inner Comms'!C19, """&amp;"^(S)2?'? *,|, *(S)2?'?$""), ""S-Swap"", IF(REGEXMATCH('UF Inner Comms'!C19, ""^(F)2?'? *,|, *(F)2?'?$""), ""F-Swap"", IF(REGEXMATCH('UF Inner Comms'!C19, ""^U'? *(S)'? *U'? *,|, *U'? *(S)'? *U'?$""), ""S-Insert"", ""Unknown"")))))))))"),"U-Swap")</f>
        <v>U-Swap</v>
      </c>
      <c r="D19" s="25" t="str">
        <f ca="1">IFERROR(__xludf.DUMMYFUNCTION("IF('UF Inner Comms'!D19 = """", """", IF('UF Inner Comms'!D19=""Alg"", ""Alg"" , IF(AND(REGEXMATCH('UF Inner Comms'!D19, ""^(E|S|M)'? *,|, *(E|S|M)'?$""), REGEXMATCH('UF Inner Comms'!D19, ""^(L|R|U)2'? *,|, *(L|R|U)2'?$"")), ""4-Mover"", IF(REGEXMATCH('UF"&amp;" Inner Comms'!D19, ""^(U)2?'? *,|, *(U)2?'?$""), ""U-Swap"", IF(REGEXMATCH('UF Inner Comms'!D19, ""^(M)2?'? *,|, *(M)2?'?$""), ""M-Swap"", IF(REGEXMATCH('UF Inner Comms'!D19, ""^(E)2?'? *,|, *(E)2?'?$""), ""E-Swap"", IF(REGEXMATCH('UF Inner Comms'!D19, """&amp;"^(S)2?'? *,|, *(S)2?'?$""), ""S-Swap"", IF(REGEXMATCH('UF Inner Comms'!D19, ""^(F)2?'? *,|, *(F)2?'?$""), ""F-Swap"", IF(REGEXMATCH('UF Inner Comms'!D19, ""^U'? *(S)'? *U'? *,|, *U'? *(S)'? *U'?$""), ""S-Insert"", ""Unknown"")))))))))"),"U-Swap")</f>
        <v>U-Swap</v>
      </c>
      <c r="E19" s="25" t="str">
        <f ca="1">IFERROR(__xludf.DUMMYFUNCTION("IF('UF Inner Comms'!E19 = """", """", IF('UF Inner Comms'!E19=""Alg"", ""Alg"" , IF(AND(REGEXMATCH('UF Inner Comms'!E19, ""^(E|S|M)'? *,|, *(E|S|M)'?$""), REGEXMATCH('UF Inner Comms'!E19, ""^(L|R|U)2'? *,|, *(L|R|U)2'?$"")), ""4-Mover"", IF(REGEXMATCH('UF"&amp;" Inner Comms'!E19, ""^(U)2?'? *,|, *(U)2?'?$""), ""U-Swap"", IF(REGEXMATCH('UF Inner Comms'!E19, ""^(M)2?'? *,|, *(M)2?'?$""), ""M-Swap"", IF(REGEXMATCH('UF Inner Comms'!E19, ""^(E)2?'? *,|, *(E)2?'?$""), ""E-Swap"", IF(REGEXMATCH('UF Inner Comms'!E19, """&amp;"^(S)2?'? *,|, *(S)2?'?$""), ""S-Swap"", IF(REGEXMATCH('UF Inner Comms'!E19, ""^(F)2?'? *,|, *(F)2?'?$""), ""F-Swap"", IF(REGEXMATCH('UF Inner Comms'!E19, ""^U'? *(S)'? *U'? *,|, *U'? *(S)'? *U'?$""), ""S-Insert"", ""Unknown"")))))))))"),"U-Swap")</f>
        <v>U-Swap</v>
      </c>
      <c r="F19" s="25" t="str">
        <f ca="1">IFERROR(__xludf.DUMMYFUNCTION("IF('UF Inner Comms'!F19 = """", """", IF('UF Inner Comms'!F19=""Alg"", ""Alg"" , IF(AND(REGEXMATCH('UF Inner Comms'!F19, ""^(E|S|M)'? *,|, *(E|S|M)'?$""), REGEXMATCH('UF Inner Comms'!F19, ""^(L|R|U)2'? *,|, *(L|R|U)2'?$"")), ""4-Mover"", IF(REGEXMATCH('UF"&amp;" Inner Comms'!F19, ""^(U)2?'? *,|, *(U)2?'?$""), ""U-Swap"", IF(REGEXMATCH('UF Inner Comms'!F19, ""^(M)2?'? *,|, *(M)2?'?$""), ""M-Swap"", IF(REGEXMATCH('UF Inner Comms'!F19, ""^(E)2?'? *,|, *(E)2?'?$""), ""E-Swap"", IF(REGEXMATCH('UF Inner Comms'!F19, """&amp;"^(S)2?'? *,|, *(S)2?'?$""), ""S-Swap"", IF(REGEXMATCH('UF Inner Comms'!F19, ""^(F)2?'? *,|, *(F)2?'?$""), ""F-Swap"", IF(REGEXMATCH('UF Inner Comms'!F19, ""^U'? *(S)'? *U'? *,|, *U'? *(S)'? *U'?$""), ""S-Insert"", ""Unknown"")))))))))"),"E-Swap")</f>
        <v>E-Swap</v>
      </c>
      <c r="G19" s="25" t="str">
        <f ca="1">IFERROR(__xludf.DUMMYFUNCTION("IF('UF Inner Comms'!G19 = """", """", IF('UF Inner Comms'!G19=""Alg"", ""Alg"" , IF(AND(REGEXMATCH('UF Inner Comms'!G19, ""^(E|S|M)'? *,|, *(E|S|M)'?$""), REGEXMATCH('UF Inner Comms'!G19, ""^(L|R|U)2'? *,|, *(L|R|U)2'?$"")), ""4-Mover"", IF(REGEXMATCH('UF"&amp;" Inner Comms'!G19, ""^(U)2?'? *,|, *(U)2?'?$""), ""U-Swap"", IF(REGEXMATCH('UF Inner Comms'!G19, ""^(M)2?'? *,|, *(M)2?'?$""), ""M-Swap"", IF(REGEXMATCH('UF Inner Comms'!G19, ""^(E)2?'? *,|, *(E)2?'?$""), ""E-Swap"", IF(REGEXMATCH('UF Inner Comms'!G19, """&amp;"^(S)2?'? *,|, *(S)2?'?$""), ""S-Swap"", IF(REGEXMATCH('UF Inner Comms'!G19, ""^(F)2?'? *,|, *(F)2?'?$""), ""F-Swap"", IF(REGEXMATCH('UF Inner Comms'!G19, ""^U'? *(S)'? *U'? *,|, *U'? *(S)'? *U'?$""), ""S-Insert"", ""Unknown"")))))))))"),"E-Swap")</f>
        <v>E-Swap</v>
      </c>
      <c r="H19" s="25" t="str">
        <f ca="1">IFERROR(__xludf.DUMMYFUNCTION("IF('UF Inner Comms'!H19 = """", """", IF('UF Inner Comms'!H19=""Alg"", ""Alg"" , IF(AND(REGEXMATCH('UF Inner Comms'!H19, ""^(E|S|M)'? *,|, *(E|S|M)'?$""), REGEXMATCH('UF Inner Comms'!H19, ""^(L|R|U)2'? *,|, *(L|R|U)2'?$"")), ""4-Mover"", IF(REGEXMATCH('UF"&amp;" Inner Comms'!H19, ""^(U)2?'? *,|, *(U)2?'?$""), ""U-Swap"", IF(REGEXMATCH('UF Inner Comms'!H19, ""^(M)2?'? *,|, *(M)2?'?$""), ""M-Swap"", IF(REGEXMATCH('UF Inner Comms'!H19, ""^(E)2?'? *,|, *(E)2?'?$""), ""E-Swap"", IF(REGEXMATCH('UF Inner Comms'!H19, """&amp;"^(S)2?'? *,|, *(S)2?'?$""), ""S-Swap"", IF(REGEXMATCH('UF Inner Comms'!H19, ""^(F)2?'? *,|, *(F)2?'?$""), ""F-Swap"", IF(REGEXMATCH('UF Inner Comms'!H19, ""^U'? *(S)'? *U'? *,|, *U'? *(S)'? *U'?$""), ""S-Insert"", ""Unknown"")))))))))"),"E-Swap")</f>
        <v>E-Swap</v>
      </c>
      <c r="I19" s="25" t="str">
        <f ca="1">IFERROR(__xludf.DUMMYFUNCTION("IF('UF Inner Comms'!I19 = """", """", IF('UF Inner Comms'!I19=""Alg"", ""Alg"" , IF(AND(REGEXMATCH('UF Inner Comms'!I19, ""^(E|S|M)'? *,|, *(E|S|M)'?$""), REGEXMATCH('UF Inner Comms'!I19, ""^(L|R|U)2'? *,|, *(L|R|U)2'?$"")), ""4-Mover"", IF(REGEXMATCH('UF"&amp;" Inner Comms'!I19, ""^(U)2?'? *,|, *(U)2?'?$""), ""U-Swap"", IF(REGEXMATCH('UF Inner Comms'!I19, ""^(M)2?'? *,|, *(M)2?'?$""), ""M-Swap"", IF(REGEXMATCH('UF Inner Comms'!I19, ""^(E)2?'? *,|, *(E)2?'?$""), ""E-Swap"", IF(REGEXMATCH('UF Inner Comms'!I19, """&amp;"^(S)2?'? *,|, *(S)2?'?$""), ""S-Swap"", IF(REGEXMATCH('UF Inner Comms'!I19, ""^(F)2?'? *,|, *(F)2?'?$""), ""F-Swap"", IF(REGEXMATCH('UF Inner Comms'!I19, ""^U'? *(S)'? *U'? *,|, *U'? *(S)'? *U'?$""), ""S-Insert"", ""Unknown"")))))))))"),"4-Mover")</f>
        <v>4-Mover</v>
      </c>
      <c r="J19" s="25" t="str">
        <f ca="1">IFERROR(__xludf.DUMMYFUNCTION("IF('UF Inner Comms'!J19 = """", """", IF('UF Inner Comms'!J19=""Alg"", ""Alg"" , IF(AND(REGEXMATCH('UF Inner Comms'!J19, ""^(E|S|M)'? *,|, *(E|S|M)'?$""), REGEXMATCH('UF Inner Comms'!J19, ""^(L|R|U)2'? *,|, *(L|R|U)2'?$"")), ""4-Mover"", IF(REGEXMATCH('UF"&amp;" Inner Comms'!J19, ""^(U)2?'? *,|, *(U)2?'?$""), ""U-Swap"", IF(REGEXMATCH('UF Inner Comms'!J19, ""^(M)2?'? *,|, *(M)2?'?$""), ""M-Swap"", IF(REGEXMATCH('UF Inner Comms'!J19, ""^(E)2?'? *,|, *(E)2?'?$""), ""E-Swap"", IF(REGEXMATCH('UF Inner Comms'!J19, """&amp;"^(S)2?'? *,|, *(S)2?'?$""), ""S-Swap"", IF(REGEXMATCH('UF Inner Comms'!J19, ""^(F)2?'? *,|, *(F)2?'?$""), ""F-Swap"", IF(REGEXMATCH('UF Inner Comms'!J19, ""^U'? *(S)'? *U'? *,|, *U'? *(S)'? *U'?$""), ""S-Insert"", ""Unknown"")))))))))"),"M-Swap")</f>
        <v>M-Swap</v>
      </c>
      <c r="K19" s="25" t="str">
        <f ca="1">IFERROR(__xludf.DUMMYFUNCTION("IF('UF Inner Comms'!K19 = """", """", IF('UF Inner Comms'!K19=""Alg"", ""Alg"" , IF(AND(REGEXMATCH('UF Inner Comms'!K19, ""^(E|S|M)'? *,|, *(E|S|M)'?$""), REGEXMATCH('UF Inner Comms'!K19, ""^(L|R|U)2'? *,|, *(L|R|U)2'?$"")), ""4-Mover"", IF(REGEXMATCH('UF"&amp;" Inner Comms'!K19, ""^(U)2?'? *,|, *(U)2?'?$""), ""U-Swap"", IF(REGEXMATCH('UF Inner Comms'!K19, ""^(M)2?'? *,|, *(M)2?'?$""), ""M-Swap"", IF(REGEXMATCH('UF Inner Comms'!K19, ""^(E)2?'? *,|, *(E)2?'?$""), ""E-Swap"", IF(REGEXMATCH('UF Inner Comms'!K19, """&amp;"^(S)2?'? *,|, *(S)2?'?$""), ""S-Swap"", IF(REGEXMATCH('UF Inner Comms'!K19, ""^(F)2?'? *,|, *(F)2?'?$""), ""F-Swap"", IF(REGEXMATCH('UF Inner Comms'!K19, ""^U'? *(S)'? *U'? *,|, *U'? *(S)'? *U'?$""), ""S-Insert"", ""Unknown"")))))))))"),"4-Mover")</f>
        <v>4-Mover</v>
      </c>
      <c r="L19" s="25" t="str">
        <f ca="1">IFERROR(__xludf.DUMMYFUNCTION("IF('UF Inner Comms'!L19 = """", """", IF('UF Inner Comms'!L19=""Alg"", ""Alg"" , IF(AND(REGEXMATCH('UF Inner Comms'!L19, ""^(E|S|M)'? *,|, *(E|S|M)'?$""), REGEXMATCH('UF Inner Comms'!L19, ""^(L|R|U)2'? *,|, *(L|R|U)2'?$"")), ""4-Mover"", IF(REGEXMATCH('UF"&amp;" Inner Comms'!L19, ""^(U)2?'? *,|, *(U)2?'?$""), ""U-Swap"", IF(REGEXMATCH('UF Inner Comms'!L19, ""^(M)2?'? *,|, *(M)2?'?$""), ""M-Swap"", IF(REGEXMATCH('UF Inner Comms'!L19, ""^(E)2?'? *,|, *(E)2?'?$""), ""E-Swap"", IF(REGEXMATCH('UF Inner Comms'!L19, """&amp;"^(S)2?'? *,|, *(S)2?'?$""), ""S-Swap"", IF(REGEXMATCH('UF Inner Comms'!L19, ""^(F)2?'? *,|, *(F)2?'?$""), ""F-Swap"", IF(REGEXMATCH('UF Inner Comms'!L19, ""^U'? *(S)'? *U'? *,|, *U'? *(S)'? *U'?$""), ""S-Insert"", ""Unknown"")))))))))"),"4-Mover")</f>
        <v>4-Mover</v>
      </c>
      <c r="M19" s="25" t="str">
        <f ca="1">IFERROR(__xludf.DUMMYFUNCTION("IF('UF Inner Comms'!M19 = """", """", IF('UF Inner Comms'!M19=""Alg"", ""Alg"" , IF(AND(REGEXMATCH('UF Inner Comms'!M19, ""^(E|S|M)'? *,|, *(E|S|M)'?$""), REGEXMATCH('UF Inner Comms'!M19, ""^(L|R|U)2'? *,|, *(L|R|U)2'?$"")), ""4-Mover"", IF(REGEXMATCH('UF"&amp;" Inner Comms'!M19, ""^(U)2?'? *,|, *(U)2?'?$""), ""U-Swap"", IF(REGEXMATCH('UF Inner Comms'!M19, ""^(M)2?'? *,|, *(M)2?'?$""), ""M-Swap"", IF(REGEXMATCH('UF Inner Comms'!M19, ""^(E)2?'? *,|, *(E)2?'?$""), ""E-Swap"", IF(REGEXMATCH('UF Inner Comms'!M19, """&amp;"^(S)2?'? *,|, *(S)2?'?$""), ""S-Swap"", IF(REGEXMATCH('UF Inner Comms'!M19, ""^(F)2?'? *,|, *(F)2?'?$""), ""F-Swap"", IF(REGEXMATCH('UF Inner Comms'!M19, ""^U'? *(S)'? *U'? *,|, *U'? *(S)'? *U'?$""), ""S-Insert"", ""Unknown"")))))))))"),"")</f>
        <v/>
      </c>
      <c r="N19" s="25" t="str">
        <f ca="1">IFERROR(__xludf.DUMMYFUNCTION("IF('UF Inner Comms'!N19 = """", """", IF('UF Inner Comms'!N19=""Alg"", ""Alg"" , IF(AND(REGEXMATCH('UF Inner Comms'!N19, ""^(E|S|M)'? *,|, *(E|S|M)'?$""), REGEXMATCH('UF Inner Comms'!N19, ""^(L|R|U)2'? *,|, *(L|R|U)2'?$"")), ""4-Mover"", IF(REGEXMATCH('UF"&amp;" Inner Comms'!N19, ""^(U)2?'? *,|, *(U)2?'?$""), ""U-Swap"", IF(REGEXMATCH('UF Inner Comms'!N19, ""^(M)2?'? *,|, *(M)2?'?$""), ""M-Swap"", IF(REGEXMATCH('UF Inner Comms'!N19, ""^(E)2?'? *,|, *(E)2?'?$""), ""E-Swap"", IF(REGEXMATCH('UF Inner Comms'!N19, """&amp;"^(S)2?'? *,|, *(S)2?'?$""), ""S-Swap"", IF(REGEXMATCH('UF Inner Comms'!N19, ""^(F)2?'? *,|, *(F)2?'?$""), ""F-Swap"", IF(REGEXMATCH('UF Inner Comms'!N19, ""^U'? *(S)'? *U'? *,|, *U'? *(S)'? *U'?$""), ""S-Insert"", ""Unknown"")))))))))"),"4-Mover")</f>
        <v>4-Mover</v>
      </c>
      <c r="O19" s="25" t="str">
        <f ca="1">IFERROR(__xludf.DUMMYFUNCTION("IF('UF Inner Comms'!O19 = """", """", IF('UF Inner Comms'!O19=""Alg"", ""Alg"" , IF(AND(REGEXMATCH('UF Inner Comms'!O19, ""^(E|S|M)'? *,|, *(E|S|M)'?$""), REGEXMATCH('UF Inner Comms'!O19, ""^(L|R|U)2'? *,|, *(L|R|U)2'?$"")), ""4-Mover"", IF(REGEXMATCH('UF"&amp;" Inner Comms'!O19, ""^(U)2?'? *,|, *(U)2?'?$""), ""U-Swap"", IF(REGEXMATCH('UF Inner Comms'!O19, ""^(M)2?'? *,|, *(M)2?'?$""), ""M-Swap"", IF(REGEXMATCH('UF Inner Comms'!O19, ""^(E)2?'? *,|, *(E)2?'?$""), ""E-Swap"", IF(REGEXMATCH('UF Inner Comms'!O19, """&amp;"^(S)2?'? *,|, *(S)2?'?$""), ""S-Swap"", IF(REGEXMATCH('UF Inner Comms'!O19, ""^(F)2?'? *,|, *(F)2?'?$""), ""F-Swap"", IF(REGEXMATCH('UF Inner Comms'!O19, ""^U'? *(S)'? *U'? *,|, *U'? *(S)'? *U'?$""), ""S-Insert"", ""Unknown"")))))))))"),"E-Swap")</f>
        <v>E-Swap</v>
      </c>
      <c r="P19" s="25" t="str">
        <f ca="1">IFERROR(__xludf.DUMMYFUNCTION("IF('UF Inner Comms'!P19 = """", """", IF('UF Inner Comms'!P19=""Alg"", ""Alg"" , IF(AND(REGEXMATCH('UF Inner Comms'!P19, ""^(E|S|M)'? *,|, *(E|S|M)'?$""), REGEXMATCH('UF Inner Comms'!P19, ""^(L|R|U)2'? *,|, *(L|R|U)2'?$"")), ""4-Mover"", IF(REGEXMATCH('UF"&amp;" Inner Comms'!P19, ""^(U)2?'? *,|, *(U)2?'?$""), ""U-Swap"", IF(REGEXMATCH('UF Inner Comms'!P19, ""^(M)2?'? *,|, *(M)2?'?$""), ""M-Swap"", IF(REGEXMATCH('UF Inner Comms'!P19, ""^(E)2?'? *,|, *(E)2?'?$""), ""E-Swap"", IF(REGEXMATCH('UF Inner Comms'!P19, """&amp;"^(S)2?'? *,|, *(S)2?'?$""), ""S-Swap"", IF(REGEXMATCH('UF Inner Comms'!P19, ""^(F)2?'? *,|, *(F)2?'?$""), ""F-Swap"", IF(REGEXMATCH('UF Inner Comms'!P19, ""^U'? *(S)'? *U'? *,|, *U'? *(S)'? *U'?$""), ""S-Insert"", ""Unknown"")))))))))"),"M-Swap")</f>
        <v>M-Swap</v>
      </c>
      <c r="Q19" s="25" t="str">
        <f ca="1">IFERROR(__xludf.DUMMYFUNCTION("IF('UF Inner Comms'!Q19 = """", """", IF('UF Inner Comms'!Q19=""Alg"", ""Alg"" , IF(AND(REGEXMATCH('UF Inner Comms'!Q19, ""^(E|S|M)'? *,|, *(E|S|M)'?$""), REGEXMATCH('UF Inner Comms'!Q19, ""^(L|R|U)2'? *,|, *(L|R|U)2'?$"")), ""4-Mover"", IF(REGEXMATCH('UF"&amp;" Inner Comms'!Q19, ""^(U)2?'? *,|, *(U)2?'?$""), ""U-Swap"", IF(REGEXMATCH('UF Inner Comms'!Q19, ""^(M)2?'? *,|, *(M)2?'?$""), ""M-Swap"", IF(REGEXMATCH('UF Inner Comms'!Q19, ""^(E)2?'? *,|, *(E)2?'?$""), ""E-Swap"", IF(REGEXMATCH('UF Inner Comms'!Q19, """&amp;"^(S)2?'? *,|, *(S)2?'?$""), ""S-Swap"", IF(REGEXMATCH('UF Inner Comms'!Q19, ""^(F)2?'? *,|, *(F)2?'?$""), ""F-Swap"", IF(REGEXMATCH('UF Inner Comms'!Q19, ""^U'? *(S)'? *U'? *,|, *U'? *(S)'? *U'?$""), ""S-Insert"", ""Unknown"")))))))))"),"4-Mover")</f>
        <v>4-Mover</v>
      </c>
      <c r="R19" s="25" t="str">
        <f ca="1">IFERROR(__xludf.DUMMYFUNCTION("IF('UF Inner Comms'!R19 = """", """", IF('UF Inner Comms'!R19=""Alg"", ""Alg"" , IF(AND(REGEXMATCH('UF Inner Comms'!R19, ""^(E|S|M)'? *,|, *(E|S|M)'?$""), REGEXMATCH('UF Inner Comms'!R19, ""^(L|R|U)2'? *,|, *(L|R|U)2'?$"")), ""4-Mover"", IF(REGEXMATCH('UF"&amp;" Inner Comms'!R19, ""^(U)2?'? *,|, *(U)2?'?$""), ""U-Swap"", IF(REGEXMATCH('UF Inner Comms'!R19, ""^(M)2?'? *,|, *(M)2?'?$""), ""M-Swap"", IF(REGEXMATCH('UF Inner Comms'!R19, ""^(E)2?'? *,|, *(E)2?'?$""), ""E-Swap"", IF(REGEXMATCH('UF Inner Comms'!R19, """&amp;"^(S)2?'? *,|, *(S)2?'?$""), ""S-Swap"", IF(REGEXMATCH('UF Inner Comms'!R19, ""^(F)2?'? *,|, *(F)2?'?$""), ""F-Swap"", IF(REGEXMATCH('UF Inner Comms'!R19, ""^U'? *(S)'? *U'? *,|, *U'? *(S)'? *U'?$""), ""S-Insert"", ""Unknown"")))))))))"),"M-Swap")</f>
        <v>M-Swap</v>
      </c>
      <c r="S19" s="25" t="str">
        <f ca="1">IFERROR(__xludf.DUMMYFUNCTION("IF('UF Inner Comms'!S19 = """", """", IF('UF Inner Comms'!S19=""Alg"", ""Alg"" , IF(AND(REGEXMATCH('UF Inner Comms'!S19, ""^(E|S|M)'? *,|, *(E|S|M)'?$""), REGEXMATCH('UF Inner Comms'!S19, ""^(L|R|U)2'? *,|, *(L|R|U)2'?$"")), ""4-Mover"", IF(REGEXMATCH('UF"&amp;" Inner Comms'!S19, ""^(U)2?'? *,|, *(U)2?'?$""), ""U-Swap"", IF(REGEXMATCH('UF Inner Comms'!S19, ""^(M)2?'? *,|, *(M)2?'?$""), ""M-Swap"", IF(REGEXMATCH('UF Inner Comms'!S19, ""^(E)2?'? *,|, *(E)2?'?$""), ""E-Swap"", IF(REGEXMATCH('UF Inner Comms'!S19, """&amp;"^(S)2?'? *,|, *(S)2?'?$""), ""S-Swap"", IF(REGEXMATCH('UF Inner Comms'!S19, ""^(F)2?'? *,|, *(F)2?'?$""), ""F-Swap"", IF(REGEXMATCH('UF Inner Comms'!S19, ""^U'? *(S)'? *U'? *,|, *U'? *(S)'? *U'?$""), ""S-Insert"", ""Unknown"")))))))))"),"")</f>
        <v/>
      </c>
      <c r="T19" s="25" t="str">
        <f ca="1">IFERROR(__xludf.DUMMYFUNCTION("IF('UF Inner Comms'!T19 = """", """", IF('UF Inner Comms'!T19=""Alg"", ""Alg"" , IF(AND(REGEXMATCH('UF Inner Comms'!T19, ""^(E|S|M)'? *,|, *(E|S|M)'?$""), REGEXMATCH('UF Inner Comms'!T19, ""^(L|R|U)2'? *,|, *(L|R|U)2'?$"")), ""4-Mover"", IF(REGEXMATCH('UF"&amp;" Inner Comms'!T19, ""^(U)2?'? *,|, *(U)2?'?$""), ""U-Swap"", IF(REGEXMATCH('UF Inner Comms'!T19, ""^(M)2?'? *,|, *(M)2?'?$""), ""M-Swap"", IF(REGEXMATCH('UF Inner Comms'!T19, ""^(E)2?'? *,|, *(E)2?'?$""), ""E-Swap"", IF(REGEXMATCH('UF Inner Comms'!T19, """&amp;"^(S)2?'? *,|, *(S)2?'?$""), ""S-Swap"", IF(REGEXMATCH('UF Inner Comms'!T19, ""^(F)2?'? *,|, *(F)2?'?$""), ""F-Swap"", IF(REGEXMATCH('UF Inner Comms'!T19, ""^U'? *(S)'? *U'? *,|, *U'? *(S)'? *U'?$""), ""S-Insert"", ""Unknown"")))))))))"),"4-Mover")</f>
        <v>4-Mover</v>
      </c>
      <c r="U19" s="25" t="str">
        <f ca="1">IFERROR(__xludf.DUMMYFUNCTION("IF('UF Inner Comms'!U19 = """", """", IF('UF Inner Comms'!U19=""Alg"", ""Alg"" , IF(AND(REGEXMATCH('UF Inner Comms'!U19, ""^(E|S|M)'? *,|, *(E|S|M)'?$""), REGEXMATCH('UF Inner Comms'!U19, ""^(L|R|U)2'? *,|, *(L|R|U)2'?$"")), ""4-Mover"", IF(REGEXMATCH('UF"&amp;" Inner Comms'!U19, ""^(U)2?'? *,|, *(U)2?'?$""), ""U-Swap"", IF(REGEXMATCH('UF Inner Comms'!U19, ""^(M)2?'? *,|, *(M)2?'?$""), ""M-Swap"", IF(REGEXMATCH('UF Inner Comms'!U19, ""^(E)2?'? *,|, *(E)2?'?$""), ""E-Swap"", IF(REGEXMATCH('UF Inner Comms'!U19, """&amp;"^(S)2?'? *,|, *(S)2?'?$""), ""S-Swap"", IF(REGEXMATCH('UF Inner Comms'!U19, ""^(F)2?'? *,|, *(F)2?'?$""), ""F-Swap"", IF(REGEXMATCH('UF Inner Comms'!U19, ""^U'? *(S)'? *U'? *,|, *U'? *(S)'? *U'?$""), ""S-Insert"", ""Unknown"")))))))))"),"Alg")</f>
        <v>Alg</v>
      </c>
      <c r="V19" s="25" t="str">
        <f ca="1">IFERROR(__xludf.DUMMYFUNCTION("IF('UF Inner Comms'!V19 = """", """", IF('UF Inner Comms'!V19=""Alg"", ""Alg"" , IF(AND(REGEXMATCH('UF Inner Comms'!V19, ""^(E|S|M)'? *,|, *(E|S|M)'?$""), REGEXMATCH('UF Inner Comms'!V19, ""^(L|R|U)2'? *,|, *(L|R|U)2'?$"")), ""4-Mover"", IF(REGEXMATCH('UF"&amp;" Inner Comms'!V19, ""^(U)2?'? *,|, *(U)2?'?$""), ""U-Swap"", IF(REGEXMATCH('UF Inner Comms'!V19, ""^(M)2?'? *,|, *(M)2?'?$""), ""M-Swap"", IF(REGEXMATCH('UF Inner Comms'!V19, ""^(E)2?'? *,|, *(E)2?'?$""), ""E-Swap"", IF(REGEXMATCH('UF Inner Comms'!V19, """&amp;"^(S)2?'? *,|, *(S)2?'?$""), ""S-Swap"", IF(REGEXMATCH('UF Inner Comms'!V19, ""^(F)2?'? *,|, *(F)2?'?$""), ""F-Swap"", IF(REGEXMATCH('UF Inner Comms'!V19, ""^U'? *(S)'? *U'? *,|, *U'? *(S)'? *U'?$""), ""S-Insert"", ""Unknown"")))))))))"),"M-Swap")</f>
        <v>M-Swap</v>
      </c>
      <c r="W19" s="25" t="str">
        <f ca="1">IFERROR(__xludf.DUMMYFUNCTION("IF('UF Inner Comms'!W19 = """", """", IF('UF Inner Comms'!W19=""Alg"", ""Alg"" , IF(AND(REGEXMATCH('UF Inner Comms'!W19, ""^(E|S|M)'? *,|, *(E|S|M)'?$""), REGEXMATCH('UF Inner Comms'!W19, ""^(L|R|U)2'? *,|, *(L|R|U)2'?$"")), ""4-Mover"", IF(REGEXMATCH('UF"&amp;" Inner Comms'!W19, ""^(U)2?'? *,|, *(U)2?'?$""), ""U-Swap"", IF(REGEXMATCH('UF Inner Comms'!W19, ""^(M)2?'? *,|, *(M)2?'?$""), ""M-Swap"", IF(REGEXMATCH('UF Inner Comms'!W19, ""^(E)2?'? *,|, *(E)2?'?$""), ""E-Swap"", IF(REGEXMATCH('UF Inner Comms'!W19, """&amp;"^(S)2?'? *,|, *(S)2?'?$""), ""S-Swap"", IF(REGEXMATCH('UF Inner Comms'!W19, ""^(F)2?'? *,|, *(F)2?'?$""), ""F-Swap"", IF(REGEXMATCH('UF Inner Comms'!W19, ""^U'? *(S)'? *U'? *,|, *U'? *(S)'? *U'?$""), ""S-Insert"", ""Unknown"")))))))))"),"4-Mover")</f>
        <v>4-Mover</v>
      </c>
    </row>
    <row r="20" spans="1:23">
      <c r="A20" s="24" t="str">
        <f>'UF Comms'!A20</f>
        <v>U (DF)</v>
      </c>
      <c r="B20" s="25" t="str">
        <f ca="1">IFERROR(__xludf.DUMMYFUNCTION("IF('UF Inner Comms'!B20 = """", """", IF('UF Inner Comms'!B20=""Alg"", ""Alg"" , IF(AND(REGEXMATCH('UF Inner Comms'!B20, ""^(E|S|M)'? *,|, *(E|S|M)'?$""), REGEXMATCH('UF Inner Comms'!B20, ""^(L|R|U)2'? *,|, *(L|R|U)2'?$"")), ""4-Mover"", IF(REGEXMATCH('UF"&amp;" Inner Comms'!B20, ""^(U)2?'? *,|, *(U)2?'?$""), ""U-Swap"", IF(REGEXMATCH('UF Inner Comms'!B20, ""^(M)2?'? *,|, *(M)2?'?$""), ""M-Swap"", IF(REGEXMATCH('UF Inner Comms'!B20, ""^(E)2?'? *,|, *(E)2?'?$""), ""E-Swap"", IF(REGEXMATCH('UF Inner Comms'!B20, """&amp;"^(S)2?'? *,|, *(S)2?'?$""), ""S-Swap"", IF(REGEXMATCH('UF Inner Comms'!B20, ""^(F)2?'? *,|, *(F)2?'?$""), ""F-Swap"", IF(REGEXMATCH('UF Inner Comms'!B20, ""^U'? *(S)'? *U'? *,|, *U'? *(S)'? *U'?$""), ""S-Insert"", ""Unknown"")))))))))"),"4-Mover")</f>
        <v>4-Mover</v>
      </c>
      <c r="C20" s="25" t="str">
        <f ca="1">IFERROR(__xludf.DUMMYFUNCTION("IF('UF Inner Comms'!C20 = """", """", IF('UF Inner Comms'!C20=""Alg"", ""Alg"" , IF(AND(REGEXMATCH('UF Inner Comms'!C20, ""^(E|S|M)'? *,|, *(E|S|M)'?$""), REGEXMATCH('UF Inner Comms'!C20, ""^(L|R|U)2'? *,|, *(L|R|U)2'?$"")), ""4-Mover"", IF(REGEXMATCH('UF"&amp;" Inner Comms'!C20, ""^(U)2?'? *,|, *(U)2?'?$""), ""U-Swap"", IF(REGEXMATCH('UF Inner Comms'!C20, ""^(M)2?'? *,|, *(M)2?'?$""), ""M-Swap"", IF(REGEXMATCH('UF Inner Comms'!C20, ""^(E)2?'? *,|, *(E)2?'?$""), ""E-Swap"", IF(REGEXMATCH('UF Inner Comms'!C20, """&amp;"^(S)2?'? *,|, *(S)2?'?$""), ""S-Swap"", IF(REGEXMATCH('UF Inner Comms'!C20, ""^(F)2?'? *,|, *(F)2?'?$""), ""F-Swap"", IF(REGEXMATCH('UF Inner Comms'!C20, ""^U'? *(S)'? *U'? *,|, *U'? *(S)'? *U'?$""), ""S-Insert"", ""Unknown"")))))))))"),"F-Swap")</f>
        <v>F-Swap</v>
      </c>
      <c r="D20" s="25" t="str">
        <f ca="1">IFERROR(__xludf.DUMMYFUNCTION("IF('UF Inner Comms'!D20 = """", """", IF('UF Inner Comms'!D20=""Alg"", ""Alg"" , IF(AND(REGEXMATCH('UF Inner Comms'!D20, ""^(E|S|M)'? *,|, *(E|S|M)'?$""), REGEXMATCH('UF Inner Comms'!D20, ""^(L|R|U)2'? *,|, *(L|R|U)2'?$"")), ""4-Mover"", IF(REGEXMATCH('UF"&amp;" Inner Comms'!D20, ""^(U)2?'? *,|, *(U)2?'?$""), ""U-Swap"", IF(REGEXMATCH('UF Inner Comms'!D20, ""^(M)2?'? *,|, *(M)2?'?$""), ""M-Swap"", IF(REGEXMATCH('UF Inner Comms'!D20, ""^(E)2?'? *,|, *(E)2?'?$""), ""E-Swap"", IF(REGEXMATCH('UF Inner Comms'!D20, """&amp;"^(S)2?'? *,|, *(S)2?'?$""), ""S-Swap"", IF(REGEXMATCH('UF Inner Comms'!D20, ""^(F)2?'? *,|, *(F)2?'?$""), ""F-Swap"", IF(REGEXMATCH('UF Inner Comms'!D20, ""^U'? *(S)'? *U'? *,|, *U'? *(S)'? *U'?$""), ""S-Insert"", ""Unknown"")))))))))"),"F-Swap")</f>
        <v>F-Swap</v>
      </c>
      <c r="E20" s="25" t="str">
        <f ca="1">IFERROR(__xludf.DUMMYFUNCTION("IF('UF Inner Comms'!E20 = """", """", IF('UF Inner Comms'!E20=""Alg"", ""Alg"" , IF(AND(REGEXMATCH('UF Inner Comms'!E20, ""^(E|S|M)'? *,|, *(E|S|M)'?$""), REGEXMATCH('UF Inner Comms'!E20, ""^(L|R|U)2'? *,|, *(L|R|U)2'?$"")), ""4-Mover"", IF(REGEXMATCH('UF"&amp;" Inner Comms'!E20, ""^(U)2?'? *,|, *(U)2?'?$""), ""U-Swap"", IF(REGEXMATCH('UF Inner Comms'!E20, ""^(M)2?'? *,|, *(M)2?'?$""), ""M-Swap"", IF(REGEXMATCH('UF Inner Comms'!E20, ""^(E)2?'? *,|, *(E)2?'?$""), ""E-Swap"", IF(REGEXMATCH('UF Inner Comms'!E20, """&amp;"^(S)2?'? *,|, *(S)2?'?$""), ""S-Swap"", IF(REGEXMATCH('UF Inner Comms'!E20, ""^(F)2?'? *,|, *(F)2?'?$""), ""F-Swap"", IF(REGEXMATCH('UF Inner Comms'!E20, ""^U'? *(S)'? *U'? *,|, *U'? *(S)'? *U'?$""), ""S-Insert"", ""Unknown"")))))))))"),"4-Mover")</f>
        <v>4-Mover</v>
      </c>
      <c r="F20" s="25" t="str">
        <f ca="1">IFERROR(__xludf.DUMMYFUNCTION("IF('UF Inner Comms'!F20 = """", """", IF('UF Inner Comms'!F20=""Alg"", ""Alg"" , IF(AND(REGEXMATCH('UF Inner Comms'!F20, ""^(E|S|M)'? *,|, *(E|S|M)'?$""), REGEXMATCH('UF Inner Comms'!F20, ""^(L|R|U)2'? *,|, *(L|R|U)2'?$"")), ""4-Mover"", IF(REGEXMATCH('UF"&amp;" Inner Comms'!F20, ""^(U)2?'? *,|, *(U)2?'?$""), ""U-Swap"", IF(REGEXMATCH('UF Inner Comms'!F20, ""^(M)2?'? *,|, *(M)2?'?$""), ""M-Swap"", IF(REGEXMATCH('UF Inner Comms'!F20, ""^(E)2?'? *,|, *(E)2?'?$""), ""E-Swap"", IF(REGEXMATCH('UF Inner Comms'!F20, """&amp;"^(S)2?'? *,|, *(S)2?'?$""), ""S-Swap"", IF(REGEXMATCH('UF Inner Comms'!F20, ""^(F)2?'? *,|, *(F)2?'?$""), ""F-Swap"", IF(REGEXMATCH('UF Inner Comms'!F20, ""^U'? *(S)'? *U'? *,|, *U'? *(S)'? *U'?$""), ""S-Insert"", ""Unknown"")))))))))"),"F-Swap")</f>
        <v>F-Swap</v>
      </c>
      <c r="G20" s="25" t="str">
        <f ca="1">IFERROR(__xludf.DUMMYFUNCTION("IF('UF Inner Comms'!G20 = """", """", IF('UF Inner Comms'!G20=""Alg"", ""Alg"" , IF(AND(REGEXMATCH('UF Inner Comms'!G20, ""^(E|S|M)'? *,|, *(E|S|M)'?$""), REGEXMATCH('UF Inner Comms'!G20, ""^(L|R|U)2'? *,|, *(L|R|U)2'?$"")), ""4-Mover"", IF(REGEXMATCH('UF"&amp;" Inner Comms'!G20, ""^(U)2?'? *,|, *(U)2?'?$""), ""U-Swap"", IF(REGEXMATCH('UF Inner Comms'!G20, ""^(M)2?'? *,|, *(M)2?'?$""), ""M-Swap"", IF(REGEXMATCH('UF Inner Comms'!G20, ""^(E)2?'? *,|, *(E)2?'?$""), ""E-Swap"", IF(REGEXMATCH('UF Inner Comms'!G20, """&amp;"^(S)2?'? *,|, *(S)2?'?$""), ""S-Swap"", IF(REGEXMATCH('UF Inner Comms'!G20, ""^(F)2?'? *,|, *(F)2?'?$""), ""F-Swap"", IF(REGEXMATCH('UF Inner Comms'!G20, ""^U'? *(S)'? *U'? *,|, *U'? *(S)'? *U'?$""), ""S-Insert"", ""Unknown"")))))))))"),"4-Mover")</f>
        <v>4-Mover</v>
      </c>
      <c r="H20" s="25" t="str">
        <f ca="1">IFERROR(__xludf.DUMMYFUNCTION("IF('UF Inner Comms'!H20 = """", """", IF('UF Inner Comms'!H20=""Alg"", ""Alg"" , IF(AND(REGEXMATCH('UF Inner Comms'!H20, ""^(E|S|M)'? *,|, *(E|S|M)'?$""), REGEXMATCH('UF Inner Comms'!H20, ""^(L|R|U)2'? *,|, *(L|R|U)2'?$"")), ""4-Mover"", IF(REGEXMATCH('UF"&amp;" Inner Comms'!H20, ""^(U)2?'? *,|, *(U)2?'?$""), ""U-Swap"", IF(REGEXMATCH('UF Inner Comms'!H20, ""^(M)2?'? *,|, *(M)2?'?$""), ""M-Swap"", IF(REGEXMATCH('UF Inner Comms'!H20, ""^(E)2?'? *,|, *(E)2?'?$""), ""E-Swap"", IF(REGEXMATCH('UF Inner Comms'!H20, """&amp;"^(S)2?'? *,|, *(S)2?'?$""), ""S-Swap"", IF(REGEXMATCH('UF Inner Comms'!H20, ""^(F)2?'? *,|, *(F)2?'?$""), ""F-Swap"", IF(REGEXMATCH('UF Inner Comms'!H20, ""^U'? *(S)'? *U'? *,|, *U'? *(S)'? *U'?$""), ""S-Insert"", ""Unknown"")))))))))"),"4-Mover")</f>
        <v>4-Mover</v>
      </c>
      <c r="I20" s="25" t="str">
        <f ca="1">IFERROR(__xludf.DUMMYFUNCTION("IF('UF Inner Comms'!I20 = """", """", IF('UF Inner Comms'!I20=""Alg"", ""Alg"" , IF(AND(REGEXMATCH('UF Inner Comms'!I20, ""^(E|S|M)'? *,|, *(E|S|M)'?$""), REGEXMATCH('UF Inner Comms'!I20, ""^(L|R|U)2'? *,|, *(L|R|U)2'?$"")), ""4-Mover"", IF(REGEXMATCH('UF"&amp;" Inner Comms'!I20, ""^(U)2?'? *,|, *(U)2?'?$""), ""U-Swap"", IF(REGEXMATCH('UF Inner Comms'!I20, ""^(M)2?'? *,|, *(M)2?'?$""), ""M-Swap"", IF(REGEXMATCH('UF Inner Comms'!I20, ""^(E)2?'? *,|, *(E)2?'?$""), ""E-Swap"", IF(REGEXMATCH('UF Inner Comms'!I20, """&amp;"^(S)2?'? *,|, *(S)2?'?$""), ""S-Swap"", IF(REGEXMATCH('UF Inner Comms'!I20, ""^(F)2?'? *,|, *(F)2?'?$""), ""F-Swap"", IF(REGEXMATCH('UF Inner Comms'!I20, ""^U'? *(S)'? *U'? *,|, *U'? *(S)'? *U'?$""), ""S-Insert"", ""Unknown"")))))))))"),"4-Mover")</f>
        <v>4-Mover</v>
      </c>
      <c r="J20" s="25" t="str">
        <f ca="1">IFERROR(__xludf.DUMMYFUNCTION("IF('UF Inner Comms'!J20 = """", """", IF('UF Inner Comms'!J20=""Alg"", ""Alg"" , IF(AND(REGEXMATCH('UF Inner Comms'!J20, ""^(E|S|M)'? *,|, *(E|S|M)'?$""), REGEXMATCH('UF Inner Comms'!J20, ""^(L|R|U)2'? *,|, *(L|R|U)2'?$"")), ""4-Mover"", IF(REGEXMATCH('UF"&amp;" Inner Comms'!J20, ""^(U)2?'? *,|, *(U)2?'?$""), ""U-Swap"", IF(REGEXMATCH('UF Inner Comms'!J20, ""^(M)2?'? *,|, *(M)2?'?$""), ""M-Swap"", IF(REGEXMATCH('UF Inner Comms'!J20, ""^(E)2?'? *,|, *(E)2?'?$""), ""E-Swap"", IF(REGEXMATCH('UF Inner Comms'!J20, """&amp;"^(S)2?'? *,|, *(S)2?'?$""), ""S-Swap"", IF(REGEXMATCH('UF Inner Comms'!J20, ""^(F)2?'? *,|, *(F)2?'?$""), ""F-Swap"", IF(REGEXMATCH('UF Inner Comms'!J20, ""^U'? *(S)'? *U'? *,|, *U'? *(S)'? *U'?$""), ""S-Insert"", ""Unknown"")))))))))"),"")</f>
        <v/>
      </c>
      <c r="K20" s="25" t="str">
        <f ca="1">IFERROR(__xludf.DUMMYFUNCTION("IF('UF Inner Comms'!K20 = """", """", IF('UF Inner Comms'!K20=""Alg"", ""Alg"" , IF(AND(REGEXMATCH('UF Inner Comms'!K20, ""^(E|S|M)'? *,|, *(E|S|M)'?$""), REGEXMATCH('UF Inner Comms'!K20, ""^(L|R|U)2'? *,|, *(L|R|U)2'?$"")), ""4-Mover"", IF(REGEXMATCH('UF"&amp;" Inner Comms'!K20, ""^(U)2?'? *,|, *(U)2?'?$""), ""U-Swap"", IF(REGEXMATCH('UF Inner Comms'!K20, ""^(M)2?'? *,|, *(M)2?'?$""), ""M-Swap"", IF(REGEXMATCH('UF Inner Comms'!K20, ""^(E)2?'? *,|, *(E)2?'?$""), ""E-Swap"", IF(REGEXMATCH('UF Inner Comms'!K20, """&amp;"^(S)2?'? *,|, *(S)2?'?$""), ""S-Swap"", IF(REGEXMATCH('UF Inner Comms'!K20, ""^(F)2?'? *,|, *(F)2?'?$""), ""F-Swap"", IF(REGEXMATCH('UF Inner Comms'!K20, ""^U'? *(S)'? *U'? *,|, *U'? *(S)'? *U'?$""), ""S-Insert"", ""Unknown"")))))))))"),"4-Mover")</f>
        <v>4-Mover</v>
      </c>
      <c r="L20" s="25" t="str">
        <f ca="1">IFERROR(__xludf.DUMMYFUNCTION("IF('UF Inner Comms'!L20 = """", """", IF('UF Inner Comms'!L20=""Alg"", ""Alg"" , IF(AND(REGEXMATCH('UF Inner Comms'!L20, ""^(E|S|M)'? *,|, *(E|S|M)'?$""), REGEXMATCH('UF Inner Comms'!L20, ""^(L|R|U)2'? *,|, *(L|R|U)2'?$"")), ""4-Mover"", IF(REGEXMATCH('UF"&amp;" Inner Comms'!L20, ""^(U)2?'? *,|, *(U)2?'?$""), ""U-Swap"", IF(REGEXMATCH('UF Inner Comms'!L20, ""^(M)2?'? *,|, *(M)2?'?$""), ""M-Swap"", IF(REGEXMATCH('UF Inner Comms'!L20, ""^(E)2?'? *,|, *(E)2?'?$""), ""E-Swap"", IF(REGEXMATCH('UF Inner Comms'!L20, """&amp;"^(S)2?'? *,|, *(S)2?'?$""), ""S-Swap"", IF(REGEXMATCH('UF Inner Comms'!L20, ""^(F)2?'? *,|, *(F)2?'?$""), ""F-Swap"", IF(REGEXMATCH('UF Inner Comms'!L20, ""^U'? *(S)'? *U'? *,|, *U'? *(S)'? *U'?$""), ""S-Insert"", ""Unknown"")))))))))"),"4-Mover")</f>
        <v>4-Mover</v>
      </c>
      <c r="M20" s="25" t="str">
        <f ca="1">IFERROR(__xludf.DUMMYFUNCTION("IF('UF Inner Comms'!M20 = """", """", IF('UF Inner Comms'!M20=""Alg"", ""Alg"" , IF(AND(REGEXMATCH('UF Inner Comms'!M20, ""^(E|S|M)'? *,|, *(E|S|M)'?$""), REGEXMATCH('UF Inner Comms'!M20, ""^(L|R|U)2'? *,|, *(L|R|U)2'?$"")), ""4-Mover"", IF(REGEXMATCH('UF"&amp;" Inner Comms'!M20, ""^(U)2?'? *,|, *(U)2?'?$""), ""U-Swap"", IF(REGEXMATCH('UF Inner Comms'!M20, ""^(M)2?'? *,|, *(M)2?'?$""), ""M-Swap"", IF(REGEXMATCH('UF Inner Comms'!M20, ""^(E)2?'? *,|, *(E)2?'?$""), ""E-Swap"", IF(REGEXMATCH('UF Inner Comms'!M20, """&amp;"^(S)2?'? *,|, *(S)2?'?$""), ""S-Swap"", IF(REGEXMATCH('UF Inner Comms'!M20, ""^(F)2?'? *,|, *(F)2?'?$""), ""F-Swap"", IF(REGEXMATCH('UF Inner Comms'!M20, ""^U'? *(S)'? *U'? *,|, *U'? *(S)'? *U'?$""), ""S-Insert"", ""Unknown"")))))))))"),"4-Mover")</f>
        <v>4-Mover</v>
      </c>
      <c r="N20" s="25" t="str">
        <f ca="1">IFERROR(__xludf.DUMMYFUNCTION("IF('UF Inner Comms'!N20 = """", """", IF('UF Inner Comms'!N20=""Alg"", ""Alg"" , IF(AND(REGEXMATCH('UF Inner Comms'!N20, ""^(E|S|M)'? *,|, *(E|S|M)'?$""), REGEXMATCH('UF Inner Comms'!N20, ""^(L|R|U)2'? *,|, *(L|R|U)2'?$"")), ""4-Mover"", IF(REGEXMATCH('UF"&amp;" Inner Comms'!N20, ""^(U)2?'? *,|, *(U)2?'?$""), ""U-Swap"", IF(REGEXMATCH('UF Inner Comms'!N20, ""^(M)2?'? *,|, *(M)2?'?$""), ""M-Swap"", IF(REGEXMATCH('UF Inner Comms'!N20, ""^(E)2?'? *,|, *(E)2?'?$""), ""E-Swap"", IF(REGEXMATCH('UF Inner Comms'!N20, """&amp;"^(S)2?'? *,|, *(S)2?'?$""), ""S-Swap"", IF(REGEXMATCH('UF Inner Comms'!N20, ""^(F)2?'? *,|, *(F)2?'?$""), ""F-Swap"", IF(REGEXMATCH('UF Inner Comms'!N20, ""^U'? *(S)'? *U'? *,|, *U'? *(S)'? *U'?$""), ""S-Insert"", ""Unknown"")))))))))"),"4-Mover")</f>
        <v>4-Mover</v>
      </c>
      <c r="O20" s="25" t="str">
        <f ca="1">IFERROR(__xludf.DUMMYFUNCTION("IF('UF Inner Comms'!O20 = """", """", IF('UF Inner Comms'!O20=""Alg"", ""Alg"" , IF(AND(REGEXMATCH('UF Inner Comms'!O20, ""^(E|S|M)'? *,|, *(E|S|M)'?$""), REGEXMATCH('UF Inner Comms'!O20, ""^(L|R|U)2'? *,|, *(L|R|U)2'?$"")), ""4-Mover"", IF(REGEXMATCH('UF"&amp;" Inner Comms'!O20, ""^(U)2?'? *,|, *(U)2?'?$""), ""U-Swap"", IF(REGEXMATCH('UF Inner Comms'!O20, ""^(M)2?'? *,|, *(M)2?'?$""), ""M-Swap"", IF(REGEXMATCH('UF Inner Comms'!O20, ""^(E)2?'? *,|, *(E)2?'?$""), ""E-Swap"", IF(REGEXMATCH('UF Inner Comms'!O20, """&amp;"^(S)2?'? *,|, *(S)2?'?$""), ""S-Swap"", IF(REGEXMATCH('UF Inner Comms'!O20, ""^(F)2?'? *,|, *(F)2?'?$""), ""F-Swap"", IF(REGEXMATCH('UF Inner Comms'!O20, ""^U'? *(S)'? *U'? *,|, *U'? *(S)'? *U'?$""), ""S-Insert"", ""Unknown"")))))))))"),"F-Swap")</f>
        <v>F-Swap</v>
      </c>
      <c r="P20" s="25" t="str">
        <f ca="1">IFERROR(__xludf.DUMMYFUNCTION("IF('UF Inner Comms'!P20 = """", """", IF('UF Inner Comms'!P20=""Alg"", ""Alg"" , IF(AND(REGEXMATCH('UF Inner Comms'!P20, ""^(E|S|M)'? *,|, *(E|S|M)'?$""), REGEXMATCH('UF Inner Comms'!P20, ""^(L|R|U)2'? *,|, *(L|R|U)2'?$"")), ""4-Mover"", IF(REGEXMATCH('UF"&amp;" Inner Comms'!P20, ""^(U)2?'? *,|, *(U)2?'?$""), ""U-Swap"", IF(REGEXMATCH('UF Inner Comms'!P20, ""^(M)2?'? *,|, *(M)2?'?$""), ""M-Swap"", IF(REGEXMATCH('UF Inner Comms'!P20, ""^(E)2?'? *,|, *(E)2?'?$""), ""E-Swap"", IF(REGEXMATCH('UF Inner Comms'!P20, """&amp;"^(S)2?'? *,|, *(S)2?'?$""), ""S-Swap"", IF(REGEXMATCH('UF Inner Comms'!P20, ""^(F)2?'? *,|, *(F)2?'?$""), ""F-Swap"", IF(REGEXMATCH('UF Inner Comms'!P20, ""^U'? *(S)'? *U'? *,|, *U'? *(S)'? *U'?$""), ""S-Insert"", ""Unknown"")))))))))"),"S-Swap")</f>
        <v>S-Swap</v>
      </c>
      <c r="Q20" s="25" t="str">
        <f ca="1">IFERROR(__xludf.DUMMYFUNCTION("IF('UF Inner Comms'!Q20 = """", """", IF('UF Inner Comms'!Q20=""Alg"", ""Alg"" , IF(AND(REGEXMATCH('UF Inner Comms'!Q20, ""^(E|S|M)'? *,|, *(E|S|M)'?$""), REGEXMATCH('UF Inner Comms'!Q20, ""^(L|R|U)2'? *,|, *(L|R|U)2'?$"")), ""4-Mover"", IF(REGEXMATCH('UF"&amp;" Inner Comms'!Q20, ""^(U)2?'? *,|, *(U)2?'?$""), ""U-Swap"", IF(REGEXMATCH('UF Inner Comms'!Q20, ""^(M)2?'? *,|, *(M)2?'?$""), ""M-Swap"", IF(REGEXMATCH('UF Inner Comms'!Q20, ""^(E)2?'? *,|, *(E)2?'?$""), ""E-Swap"", IF(REGEXMATCH('UF Inner Comms'!Q20, """&amp;"^(S)2?'? *,|, *(S)2?'?$""), ""S-Swap"", IF(REGEXMATCH('UF Inner Comms'!Q20, ""^(F)2?'? *,|, *(F)2?'?$""), ""F-Swap"", IF(REGEXMATCH('UF Inner Comms'!Q20, ""^U'? *(S)'? *U'? *,|, *U'? *(S)'? *U'?$""), ""S-Insert"", ""Unknown"")))))))))"),"4-Mover")</f>
        <v>4-Mover</v>
      </c>
      <c r="R20" s="25" t="str">
        <f ca="1">IFERROR(__xludf.DUMMYFUNCTION("IF('UF Inner Comms'!R20 = """", """", IF('UF Inner Comms'!R20=""Alg"", ""Alg"" , IF(AND(REGEXMATCH('UF Inner Comms'!R20, ""^(E|S|M)'? *,|, *(E|S|M)'?$""), REGEXMATCH('UF Inner Comms'!R20, ""^(L|R|U)2'? *,|, *(L|R|U)2'?$"")), ""4-Mover"", IF(REGEXMATCH('UF"&amp;" Inner Comms'!R20, ""^(U)2?'? *,|, *(U)2?'?$""), ""U-Swap"", IF(REGEXMATCH('UF Inner Comms'!R20, ""^(M)2?'? *,|, *(M)2?'?$""), ""M-Swap"", IF(REGEXMATCH('UF Inner Comms'!R20, ""^(E)2?'? *,|, *(E)2?'?$""), ""E-Swap"", IF(REGEXMATCH('UF Inner Comms'!R20, """&amp;"^(S)2?'? *,|, *(S)2?'?$""), ""S-Swap"", IF(REGEXMATCH('UF Inner Comms'!R20, ""^(F)2?'? *,|, *(F)2?'?$""), ""F-Swap"", IF(REGEXMATCH('UF Inner Comms'!R20, ""^U'? *(S)'? *U'? *,|, *U'? *(S)'? *U'?$""), ""S-Insert"", ""Unknown"")))))))))"),"S-Swap")</f>
        <v>S-Swap</v>
      </c>
      <c r="S20" s="25" t="str">
        <f ca="1">IFERROR(__xludf.DUMMYFUNCTION("IF('UF Inner Comms'!S20 = """", """", IF('UF Inner Comms'!S20=""Alg"", ""Alg"" , IF(AND(REGEXMATCH('UF Inner Comms'!S20, ""^(E|S|M)'? *,|, *(E|S|M)'?$""), REGEXMATCH('UF Inner Comms'!S20, ""^(L|R|U)2'? *,|, *(L|R|U)2'?$"")), ""4-Mover"", IF(REGEXMATCH('UF"&amp;" Inner Comms'!S20, ""^(U)2?'? *,|, *(U)2?'?$""), ""U-Swap"", IF(REGEXMATCH('UF Inner Comms'!S20, ""^(M)2?'? *,|, *(M)2?'?$""), ""M-Swap"", IF(REGEXMATCH('UF Inner Comms'!S20, ""^(E)2?'? *,|, *(E)2?'?$""), ""E-Swap"", IF(REGEXMATCH('UF Inner Comms'!S20, """&amp;"^(S)2?'? *,|, *(S)2?'?$""), ""S-Swap"", IF(REGEXMATCH('UF Inner Comms'!S20, ""^(F)2?'? *,|, *(F)2?'?$""), ""F-Swap"", IF(REGEXMATCH('UF Inner Comms'!S20, ""^U'? *(S)'? *U'? *,|, *U'? *(S)'? *U'?$""), ""S-Insert"", ""Unknown"")))))))))"),"4-Mover")</f>
        <v>4-Mover</v>
      </c>
      <c r="T20" s="25" t="str">
        <f ca="1">IFERROR(__xludf.DUMMYFUNCTION("IF('UF Inner Comms'!T20 = """", """", IF('UF Inner Comms'!T20=""Alg"", ""Alg"" , IF(AND(REGEXMATCH('UF Inner Comms'!T20, ""^(E|S|M)'? *,|, *(E|S|M)'?$""), REGEXMATCH('UF Inner Comms'!T20, ""^(L|R|U)2'? *,|, *(L|R|U)2'?$"")), ""4-Mover"", IF(REGEXMATCH('UF"&amp;" Inner Comms'!T20, ""^(U)2?'? *,|, *(U)2?'?$""), ""U-Swap"", IF(REGEXMATCH('UF Inner Comms'!T20, ""^(M)2?'? *,|, *(M)2?'?$""), ""M-Swap"", IF(REGEXMATCH('UF Inner Comms'!T20, ""^(E)2?'? *,|, *(E)2?'?$""), ""E-Swap"", IF(REGEXMATCH('UF Inner Comms'!T20, """&amp;"^(S)2?'? *,|, *(S)2?'?$""), ""S-Swap"", IF(REGEXMATCH('UF Inner Comms'!T20, ""^(F)2?'? *,|, *(F)2?'?$""), ""F-Swap"", IF(REGEXMATCH('UF Inner Comms'!T20, ""^U'? *(S)'? *U'? *,|, *U'? *(S)'? *U'?$""), ""S-Insert"", ""Unknown"")))))))))"),"")</f>
        <v/>
      </c>
      <c r="U20" s="25" t="str">
        <f ca="1">IFERROR(__xludf.DUMMYFUNCTION("IF('UF Inner Comms'!U20 = """", """", IF('UF Inner Comms'!U20=""Alg"", ""Alg"" , IF(AND(REGEXMATCH('UF Inner Comms'!U20, ""^(E|S|M)'? *,|, *(E|S|M)'?$""), REGEXMATCH('UF Inner Comms'!U20, ""^(L|R|U)2'? *,|, *(L|R|U)2'?$"")), ""4-Mover"", IF(REGEXMATCH('UF"&amp;" Inner Comms'!U20, ""^(U)2?'? *,|, *(U)2?'?$""), ""U-Swap"", IF(REGEXMATCH('UF Inner Comms'!U20, ""^(M)2?'? *,|, *(M)2?'?$""), ""M-Swap"", IF(REGEXMATCH('UF Inner Comms'!U20, ""^(E)2?'? *,|, *(E)2?'?$""), ""E-Swap"", IF(REGEXMATCH('UF Inner Comms'!U20, """&amp;"^(S)2?'? *,|, *(S)2?'?$""), ""S-Swap"", IF(REGEXMATCH('UF Inner Comms'!U20, ""^(F)2?'? *,|, *(F)2?'?$""), ""F-Swap"", IF(REGEXMATCH('UF Inner Comms'!U20, ""^U'? *(S)'? *U'? *,|, *U'? *(S)'? *U'?$""), ""S-Insert"", ""Unknown"")))))))))"),"F-Swap")</f>
        <v>F-Swap</v>
      </c>
      <c r="V20" s="25" t="str">
        <f ca="1">IFERROR(__xludf.DUMMYFUNCTION("IF('UF Inner Comms'!V20 = """", """", IF('UF Inner Comms'!V20=""Alg"", ""Alg"" , IF(AND(REGEXMATCH('UF Inner Comms'!V20, ""^(E|S|M)'? *,|, *(E|S|M)'?$""), REGEXMATCH('UF Inner Comms'!V20, ""^(L|R|U)2'? *,|, *(L|R|U)2'?$"")), ""4-Mover"", IF(REGEXMATCH('UF"&amp;" Inner Comms'!V20, ""^(U)2?'? *,|, *(U)2?'?$""), ""U-Swap"", IF(REGEXMATCH('UF Inner Comms'!V20, ""^(M)2?'? *,|, *(M)2?'?$""), ""M-Swap"", IF(REGEXMATCH('UF Inner Comms'!V20, ""^(E)2?'? *,|, *(E)2?'?$""), ""E-Swap"", IF(REGEXMATCH('UF Inner Comms'!V20, """&amp;"^(S)2?'? *,|, *(S)2?'?$""), ""S-Swap"", IF(REGEXMATCH('UF Inner Comms'!V20, ""^(F)2?'? *,|, *(F)2?'?$""), ""F-Swap"", IF(REGEXMATCH('UF Inner Comms'!V20, ""^U'? *(S)'? *U'? *,|, *U'? *(S)'? *U'?$""), ""S-Insert"", ""Unknown"")))))))))"),"Alg")</f>
        <v>Alg</v>
      </c>
      <c r="W20" s="25" t="str">
        <f ca="1">IFERROR(__xludf.DUMMYFUNCTION("IF('UF Inner Comms'!W20 = """", """", IF('UF Inner Comms'!W20=""Alg"", ""Alg"" , IF(AND(REGEXMATCH('UF Inner Comms'!W20, ""^(E|S|M)'? *,|, *(E|S|M)'?$""), REGEXMATCH('UF Inner Comms'!W20, ""^(L|R|U)2'? *,|, *(L|R|U)2'?$"")), ""4-Mover"", IF(REGEXMATCH('UF"&amp;" Inner Comms'!W20, ""^(U)2?'? *,|, *(U)2?'?$""), ""U-Swap"", IF(REGEXMATCH('UF Inner Comms'!W20, ""^(M)2?'? *,|, *(M)2?'?$""), ""M-Swap"", IF(REGEXMATCH('UF Inner Comms'!W20, ""^(E)2?'? *,|, *(E)2?'?$""), ""E-Swap"", IF(REGEXMATCH('UF Inner Comms'!W20, """&amp;"^(S)2?'? *,|, *(S)2?'?$""), ""S-Swap"", IF(REGEXMATCH('UF Inner Comms'!W20, ""^(F)2?'? *,|, *(F)2?'?$""), ""F-Swap"", IF(REGEXMATCH('UF Inner Comms'!W20, ""^U'? *(S)'? *U'? *,|, *U'? *(S)'? *U'?$""), ""S-Insert"", ""Unknown"")))))))))"),"F-Swap")</f>
        <v>F-Swap</v>
      </c>
    </row>
    <row r="21" spans="1:23">
      <c r="A21" s="24" t="str">
        <f>'UF Comms'!A21</f>
        <v>V (DR)</v>
      </c>
      <c r="B21" s="25" t="str">
        <f ca="1">IFERROR(__xludf.DUMMYFUNCTION("IF('UF Inner Comms'!B21 = """", """", IF('UF Inner Comms'!B21=""Alg"", ""Alg"" , IF(AND(REGEXMATCH('UF Inner Comms'!B21, ""^(E|S|M)'? *,|, *(E|S|M)'?$""), REGEXMATCH('UF Inner Comms'!B21, ""^(L|R|U)2'? *,|, *(L|R|U)2'?$"")), ""4-Mover"", IF(REGEXMATCH('UF"&amp;" Inner Comms'!B21, ""^(U)2?'? *,|, *(U)2?'?$""), ""U-Swap"", IF(REGEXMATCH('UF Inner Comms'!B21, ""^(M)2?'? *,|, *(M)2?'?$""), ""M-Swap"", IF(REGEXMATCH('UF Inner Comms'!B21, ""^(E)2?'? *,|, *(E)2?'?$""), ""E-Swap"", IF(REGEXMATCH('UF Inner Comms'!B21, """&amp;"^(S)2?'? *,|, *(S)2?'?$""), ""S-Swap"", IF(REGEXMATCH('UF Inner Comms'!B21, ""^(F)2?'? *,|, *(F)2?'?$""), ""F-Swap"", IF(REGEXMATCH('UF Inner Comms'!B21, ""^U'? *(S)'? *U'? *,|, *U'? *(S)'? *U'?$""), ""S-Insert"", ""Unknown"")))))))))"),"4-Mover")</f>
        <v>4-Mover</v>
      </c>
      <c r="C21" s="25" t="str">
        <f ca="1">IFERROR(__xludf.DUMMYFUNCTION("IF('UF Inner Comms'!C21 = """", """", IF('UF Inner Comms'!C21=""Alg"", ""Alg"" , IF(AND(REGEXMATCH('UF Inner Comms'!C21, ""^(E|S|M)'? *,|, *(E|S|M)'?$""), REGEXMATCH('UF Inner Comms'!C21, ""^(L|R|U)2'? *,|, *(L|R|U)2'?$"")), ""4-Mover"", IF(REGEXMATCH('UF"&amp;" Inner Comms'!C21, ""^(U)2?'? *,|, *(U)2?'?$""), ""U-Swap"", IF(REGEXMATCH('UF Inner Comms'!C21, ""^(M)2?'? *,|, *(M)2?'?$""), ""M-Swap"", IF(REGEXMATCH('UF Inner Comms'!C21, ""^(E)2?'? *,|, *(E)2?'?$""), ""E-Swap"", IF(REGEXMATCH('UF Inner Comms'!C21, """&amp;"^(S)2?'? *,|, *(S)2?'?$""), ""S-Swap"", IF(REGEXMATCH('UF Inner Comms'!C21, ""^(F)2?'? *,|, *(F)2?'?$""), ""F-Swap"", IF(REGEXMATCH('UF Inner Comms'!C21, ""^U'? *(S)'? *U'? *,|, *U'? *(S)'? *U'?$""), ""S-Insert"", ""Unknown"")))))))))"),"4-Mover")</f>
        <v>4-Mover</v>
      </c>
      <c r="D21" s="25" t="str">
        <f ca="1">IFERROR(__xludf.DUMMYFUNCTION("IF('UF Inner Comms'!D21 = """", """", IF('UF Inner Comms'!D21=""Alg"", ""Alg"" , IF(AND(REGEXMATCH('UF Inner Comms'!D21, ""^(E|S|M)'? *,|, *(E|S|M)'?$""), REGEXMATCH('UF Inner Comms'!D21, ""^(L|R|U)2'? *,|, *(L|R|U)2'?$"")), ""4-Mover"", IF(REGEXMATCH('UF"&amp;" Inner Comms'!D21, ""^(U)2?'? *,|, *(U)2?'?$""), ""U-Swap"", IF(REGEXMATCH('UF Inner Comms'!D21, ""^(M)2?'? *,|, *(M)2?'?$""), ""M-Swap"", IF(REGEXMATCH('UF Inner Comms'!D21, ""^(E)2?'? *,|, *(E)2?'?$""), ""E-Swap"", IF(REGEXMATCH('UF Inner Comms'!D21, """&amp;"^(S)2?'? *,|, *(S)2?'?$""), ""S-Swap"", IF(REGEXMATCH('UF Inner Comms'!D21, ""^(F)2?'? *,|, *(F)2?'?$""), ""F-Swap"", IF(REGEXMATCH('UF Inner Comms'!D21, ""^U'? *(S)'? *U'? *,|, *U'? *(S)'? *U'?$""), ""S-Insert"", ""Unknown"")))))))))"),"Alg")</f>
        <v>Alg</v>
      </c>
      <c r="E21" s="25" t="str">
        <f ca="1">IFERROR(__xludf.DUMMYFUNCTION("IF('UF Inner Comms'!E21 = """", """", IF('UF Inner Comms'!E21=""Alg"", ""Alg"" , IF(AND(REGEXMATCH('UF Inner Comms'!E21, ""^(E|S|M)'? *,|, *(E|S|M)'?$""), REGEXMATCH('UF Inner Comms'!E21, ""^(L|R|U)2'? *,|, *(L|R|U)2'?$"")), ""4-Mover"", IF(REGEXMATCH('UF"&amp;" Inner Comms'!E21, ""^(U)2?'? *,|, *(U)2?'?$""), ""U-Swap"", IF(REGEXMATCH('UF Inner Comms'!E21, ""^(M)2?'? *,|, *(M)2?'?$""), ""M-Swap"", IF(REGEXMATCH('UF Inner Comms'!E21, ""^(E)2?'? *,|, *(E)2?'?$""), ""E-Swap"", IF(REGEXMATCH('UF Inner Comms'!E21, """&amp;"^(S)2?'? *,|, *(S)2?'?$""), ""S-Swap"", IF(REGEXMATCH('UF Inner Comms'!E21, ""^(F)2?'? *,|, *(F)2?'?$""), ""F-Swap"", IF(REGEXMATCH('UF Inner Comms'!E21, ""^U'? *(S)'? *U'? *,|, *U'? *(S)'? *U'?$""), ""S-Insert"", ""Unknown"")))))))))"),"S-Swap")</f>
        <v>S-Swap</v>
      </c>
      <c r="F21" s="25" t="str">
        <f ca="1">IFERROR(__xludf.DUMMYFUNCTION("IF('UF Inner Comms'!F21 = """", """", IF('UF Inner Comms'!F21=""Alg"", ""Alg"" , IF(AND(REGEXMATCH('UF Inner Comms'!F21, ""^(E|S|M)'? *,|, *(E|S|M)'?$""), REGEXMATCH('UF Inner Comms'!F21, ""^(L|R|U)2'? *,|, *(L|R|U)2'?$"")), ""4-Mover"", IF(REGEXMATCH('UF"&amp;" Inner Comms'!F21, ""^(U)2?'? *,|, *(U)2?'?$""), ""U-Swap"", IF(REGEXMATCH('UF Inner Comms'!F21, ""^(M)2?'? *,|, *(M)2?'?$""), ""M-Swap"", IF(REGEXMATCH('UF Inner Comms'!F21, ""^(E)2?'? *,|, *(E)2?'?$""), ""E-Swap"", IF(REGEXMATCH('UF Inner Comms'!F21, """&amp;"^(S)2?'? *,|, *(S)2?'?$""), ""S-Swap"", IF(REGEXMATCH('UF Inner Comms'!F21, ""^(F)2?'? *,|, *(F)2?'?$""), ""F-Swap"", IF(REGEXMATCH('UF Inner Comms'!F21, ""^U'? *(S)'? *U'? *,|, *U'? *(S)'? *U'?$""), ""S-Insert"", ""Unknown"")))))))))"),"4-Mover")</f>
        <v>4-Mover</v>
      </c>
      <c r="G21" s="25" t="str">
        <f ca="1">IFERROR(__xludf.DUMMYFUNCTION("IF('UF Inner Comms'!G21 = """", """", IF('UF Inner Comms'!G21=""Alg"", ""Alg"" , IF(AND(REGEXMATCH('UF Inner Comms'!G21, ""^(E|S|M)'? *,|, *(E|S|M)'?$""), REGEXMATCH('UF Inner Comms'!G21, ""^(L|R|U)2'? *,|, *(L|R|U)2'?$"")), ""4-Mover"", IF(REGEXMATCH('UF"&amp;" Inner Comms'!G21, ""^(U)2?'? *,|, *(U)2?'?$""), ""U-Swap"", IF(REGEXMATCH('UF Inner Comms'!G21, ""^(M)2?'? *,|, *(M)2?'?$""), ""M-Swap"", IF(REGEXMATCH('UF Inner Comms'!G21, ""^(E)2?'? *,|, *(E)2?'?$""), ""E-Swap"", IF(REGEXMATCH('UF Inner Comms'!G21, """&amp;"^(S)2?'? *,|, *(S)2?'?$""), ""S-Swap"", IF(REGEXMATCH('UF Inner Comms'!G21, ""^(F)2?'? *,|, *(F)2?'?$""), ""F-Swap"", IF(REGEXMATCH('UF Inner Comms'!G21, ""^U'? *(S)'? *U'? *,|, *U'? *(S)'? *U'?$""), ""S-Insert"", ""Unknown"")))))))))"),"S-Swap")</f>
        <v>S-Swap</v>
      </c>
      <c r="H21" s="25" t="str">
        <f ca="1">IFERROR(__xludf.DUMMYFUNCTION("IF('UF Inner Comms'!H21 = """", """", IF('UF Inner Comms'!H21=""Alg"", ""Alg"" , IF(AND(REGEXMATCH('UF Inner Comms'!H21, ""^(E|S|M)'? *,|, *(E|S|M)'?$""), REGEXMATCH('UF Inner Comms'!H21, ""^(L|R|U)2'? *,|, *(L|R|U)2'?$"")), ""4-Mover"", IF(REGEXMATCH('UF"&amp;" Inner Comms'!H21, ""^(U)2?'? *,|, *(U)2?'?$""), ""U-Swap"", IF(REGEXMATCH('UF Inner Comms'!H21, ""^(M)2?'? *,|, *(M)2?'?$""), ""M-Swap"", IF(REGEXMATCH('UF Inner Comms'!H21, ""^(E)2?'? *,|, *(E)2?'?$""), ""E-Swap"", IF(REGEXMATCH('UF Inner Comms'!H21, """&amp;"^(S)2?'? *,|, *(S)2?'?$""), ""S-Swap"", IF(REGEXMATCH('UF Inner Comms'!H21, ""^(F)2?'? *,|, *(F)2?'?$""), ""F-Swap"", IF(REGEXMATCH('UF Inner Comms'!H21, ""^U'? *(S)'? *U'? *,|, *U'? *(S)'? *U'?$""), ""S-Insert"", ""Unknown"")))))))))"),"4-Mover")</f>
        <v>4-Mover</v>
      </c>
      <c r="I21" s="25" t="str">
        <f ca="1">IFERROR(__xludf.DUMMYFUNCTION("IF('UF Inner Comms'!I21 = """", """", IF('UF Inner Comms'!I21=""Alg"", ""Alg"" , IF(AND(REGEXMATCH('UF Inner Comms'!I21, ""^(E|S|M)'? *,|, *(E|S|M)'?$""), REGEXMATCH('UF Inner Comms'!I21, ""^(L|R|U)2'? *,|, *(L|R|U)2'?$"")), ""4-Mover"", IF(REGEXMATCH('UF"&amp;" Inner Comms'!I21, ""^(U)2?'? *,|, *(U)2?'?$""), ""U-Swap"", IF(REGEXMATCH('UF Inner Comms'!I21, ""^(M)2?'? *,|, *(M)2?'?$""), ""M-Swap"", IF(REGEXMATCH('UF Inner Comms'!I21, ""^(E)2?'? *,|, *(E)2?'?$""), ""E-Swap"", IF(REGEXMATCH('UF Inner Comms'!I21, """&amp;"^(S)2?'? *,|, *(S)2?'?$""), ""S-Swap"", IF(REGEXMATCH('UF Inner Comms'!I21, ""^(F)2?'? *,|, *(F)2?'?$""), ""F-Swap"", IF(REGEXMATCH('UF Inner Comms'!I21, ""^U'? *(S)'? *U'? *,|, *U'? *(S)'? *U'?$""), ""S-Insert"", ""Unknown"")))))))))"),"Alg")</f>
        <v>Alg</v>
      </c>
      <c r="J21" s="25" t="str">
        <f ca="1">IFERROR(__xludf.DUMMYFUNCTION("IF('UF Inner Comms'!J21 = """", """", IF('UF Inner Comms'!J21=""Alg"", ""Alg"" , IF(AND(REGEXMATCH('UF Inner Comms'!J21, ""^(E|S|M)'? *,|, *(E|S|M)'?$""), REGEXMATCH('UF Inner Comms'!J21, ""^(L|R|U)2'? *,|, *(L|R|U)2'?$"")), ""4-Mover"", IF(REGEXMATCH('UF"&amp;" Inner Comms'!J21, ""^(U)2?'? *,|, *(U)2?'?$""), ""U-Swap"", IF(REGEXMATCH('UF Inner Comms'!J21, ""^(M)2?'? *,|, *(M)2?'?$""), ""M-Swap"", IF(REGEXMATCH('UF Inner Comms'!J21, ""^(E)2?'? *,|, *(E)2?'?$""), ""E-Swap"", IF(REGEXMATCH('UF Inner Comms'!J21, """&amp;"^(S)2?'? *,|, *(S)2?'?$""), ""S-Swap"", IF(REGEXMATCH('UF Inner Comms'!J21, ""^(F)2?'? *,|, *(F)2?'?$""), ""F-Swap"", IF(REGEXMATCH('UF Inner Comms'!J21, ""^U'? *(S)'? *U'? *,|, *U'? *(S)'? *U'?$""), ""S-Insert"", ""Unknown"")))))))))"),"4-Mover")</f>
        <v>4-Mover</v>
      </c>
      <c r="K21" s="25" t="str">
        <f ca="1">IFERROR(__xludf.DUMMYFUNCTION("IF('UF Inner Comms'!K21 = """", """", IF('UF Inner Comms'!K21=""Alg"", ""Alg"" , IF(AND(REGEXMATCH('UF Inner Comms'!K21, ""^(E|S|M)'? *,|, *(E|S|M)'?$""), REGEXMATCH('UF Inner Comms'!K21, ""^(L|R|U)2'? *,|, *(L|R|U)2'?$"")), ""4-Mover"", IF(REGEXMATCH('UF"&amp;" Inner Comms'!K21, ""^(U)2?'? *,|, *(U)2?'?$""), ""U-Swap"", IF(REGEXMATCH('UF Inner Comms'!K21, ""^(M)2?'? *,|, *(M)2?'?$""), ""M-Swap"", IF(REGEXMATCH('UF Inner Comms'!K21, ""^(E)2?'? *,|, *(E)2?'?$""), ""E-Swap"", IF(REGEXMATCH('UF Inner Comms'!K21, """&amp;"^(S)2?'? *,|, *(S)2?'?$""), ""S-Swap"", IF(REGEXMATCH('UF Inner Comms'!K21, ""^(F)2?'? *,|, *(F)2?'?$""), ""F-Swap"", IF(REGEXMATCH('UF Inner Comms'!K21, ""^U'? *(S)'? *U'? *,|, *U'? *(S)'? *U'?$""), ""S-Insert"", ""Unknown"")))))))))"),"4-Mover")</f>
        <v>4-Mover</v>
      </c>
      <c r="L21" s="25" t="str">
        <f ca="1">IFERROR(__xludf.DUMMYFUNCTION("IF('UF Inner Comms'!L21 = """", """", IF('UF Inner Comms'!L21=""Alg"", ""Alg"" , IF(AND(REGEXMATCH('UF Inner Comms'!L21, ""^(E|S|M)'? *,|, *(E|S|M)'?$""), REGEXMATCH('UF Inner Comms'!L21, ""^(L|R|U)2'? *,|, *(L|R|U)2'?$"")), ""4-Mover"", IF(REGEXMATCH('UF"&amp;" Inner Comms'!L21, ""^(U)2?'? *,|, *(U)2?'?$""), ""U-Swap"", IF(REGEXMATCH('UF Inner Comms'!L21, ""^(M)2?'? *,|, *(M)2?'?$""), ""M-Swap"", IF(REGEXMATCH('UF Inner Comms'!L21, ""^(E)2?'? *,|, *(E)2?'?$""), ""E-Swap"", IF(REGEXMATCH('UF Inner Comms'!L21, """&amp;"^(S)2?'? *,|, *(S)2?'?$""), ""S-Swap"", IF(REGEXMATCH('UF Inner Comms'!L21, ""^(F)2?'? *,|, *(F)2?'?$""), ""F-Swap"", IF(REGEXMATCH('UF Inner Comms'!L21, ""^U'? *(S)'? *U'? *,|, *U'? *(S)'? *U'?$""), ""S-Insert"", ""Unknown"")))))))))"),"S-Swap")</f>
        <v>S-Swap</v>
      </c>
      <c r="M21" s="25" t="str">
        <f ca="1">IFERROR(__xludf.DUMMYFUNCTION("IF('UF Inner Comms'!M21 = """", """", IF('UF Inner Comms'!M21=""Alg"", ""Alg"" , IF(AND(REGEXMATCH('UF Inner Comms'!M21, ""^(E|S|M)'? *,|, *(E|S|M)'?$""), REGEXMATCH('UF Inner Comms'!M21, ""^(L|R|U)2'? *,|, *(L|R|U)2'?$"")), ""4-Mover"", IF(REGEXMATCH('UF"&amp;" Inner Comms'!M21, ""^(U)2?'? *,|, *(U)2?'?$""), ""U-Swap"", IF(REGEXMATCH('UF Inner Comms'!M21, ""^(M)2?'? *,|, *(M)2?'?$""), ""M-Swap"", IF(REGEXMATCH('UF Inner Comms'!M21, ""^(E)2?'? *,|, *(E)2?'?$""), ""E-Swap"", IF(REGEXMATCH('UF Inner Comms'!M21, """&amp;"^(S)2?'? *,|, *(S)2?'?$""), ""S-Swap"", IF(REGEXMATCH('UF Inner Comms'!M21, ""^(F)2?'? *,|, *(F)2?'?$""), ""F-Swap"", IF(REGEXMATCH('UF Inner Comms'!M21, ""^U'? *(S)'? *U'? *,|, *U'? *(S)'? *U'?$""), ""S-Insert"", ""Unknown"")))))))))"),"4-Mover")</f>
        <v>4-Mover</v>
      </c>
      <c r="N21" s="25" t="str">
        <f ca="1">IFERROR(__xludf.DUMMYFUNCTION("IF('UF Inner Comms'!N21 = """", """", IF('UF Inner Comms'!N21=""Alg"", ""Alg"" , IF(AND(REGEXMATCH('UF Inner Comms'!N21, ""^(E|S|M)'? *,|, *(E|S|M)'?$""), REGEXMATCH('UF Inner Comms'!N21, ""^(L|R|U)2'? *,|, *(L|R|U)2'?$"")), ""4-Mover"", IF(REGEXMATCH('UF"&amp;" Inner Comms'!N21, ""^(U)2?'? *,|, *(U)2?'?$""), ""U-Swap"", IF(REGEXMATCH('UF Inner Comms'!N21, ""^(M)2?'? *,|, *(M)2?'?$""), ""M-Swap"", IF(REGEXMATCH('UF Inner Comms'!N21, ""^(E)2?'? *,|, *(E)2?'?$""), ""E-Swap"", IF(REGEXMATCH('UF Inner Comms'!N21, """&amp;"^(S)2?'? *,|, *(S)2?'?$""), ""S-Swap"", IF(REGEXMATCH('UF Inner Comms'!N21, ""^(F)2?'? *,|, *(F)2?'?$""), ""F-Swap"", IF(REGEXMATCH('UF Inner Comms'!N21, ""^U'? *(S)'? *U'? *,|, *U'? *(S)'? *U'?$""), ""S-Insert"", ""Unknown"")))))))))"),"")</f>
        <v/>
      </c>
      <c r="O21" s="25" t="str">
        <f ca="1">IFERROR(__xludf.DUMMYFUNCTION("IF('UF Inner Comms'!O21 = """", """", IF('UF Inner Comms'!O21=""Alg"", ""Alg"" , IF(AND(REGEXMATCH('UF Inner Comms'!O21, ""^(E|S|M)'? *,|, *(E|S|M)'?$""), REGEXMATCH('UF Inner Comms'!O21, ""^(L|R|U)2'? *,|, *(L|R|U)2'?$"")), ""4-Mover"", IF(REGEXMATCH('UF"&amp;" Inner Comms'!O21, ""^(U)2?'? *,|, *(U)2?'?$""), ""U-Swap"", IF(REGEXMATCH('UF Inner Comms'!O21, ""^(M)2?'? *,|, *(M)2?'?$""), ""M-Swap"", IF(REGEXMATCH('UF Inner Comms'!O21, ""^(E)2?'? *,|, *(E)2?'?$""), ""E-Swap"", IF(REGEXMATCH('UF Inner Comms'!O21, """&amp;"^(S)2?'? *,|, *(S)2?'?$""), ""S-Swap"", IF(REGEXMATCH('UF Inner Comms'!O21, ""^(F)2?'? *,|, *(F)2?'?$""), ""F-Swap"", IF(REGEXMATCH('UF Inner Comms'!O21, ""^U'? *(S)'? *U'? *,|, *U'? *(S)'? *U'?$""), ""S-Insert"", ""Unknown"")))))))))"),"4-Mover")</f>
        <v>4-Mover</v>
      </c>
      <c r="P21" s="25" t="str">
        <f ca="1">IFERROR(__xludf.DUMMYFUNCTION("IF('UF Inner Comms'!P21 = """", """", IF('UF Inner Comms'!P21=""Alg"", ""Alg"" , IF(AND(REGEXMATCH('UF Inner Comms'!P21, ""^(E|S|M)'? *,|, *(E|S|M)'?$""), REGEXMATCH('UF Inner Comms'!P21, ""^(L|R|U)2'? *,|, *(L|R|U)2'?$"")), ""4-Mover"", IF(REGEXMATCH('UF"&amp;" Inner Comms'!P21, ""^(U)2?'? *,|, *(U)2?'?$""), ""U-Swap"", IF(REGEXMATCH('UF Inner Comms'!P21, ""^(M)2?'? *,|, *(M)2?'?$""), ""M-Swap"", IF(REGEXMATCH('UF Inner Comms'!P21, ""^(E)2?'? *,|, *(E)2?'?$""), ""E-Swap"", IF(REGEXMATCH('UF Inner Comms'!P21, """&amp;"^(S)2?'? *,|, *(S)2?'?$""), ""S-Swap"", IF(REGEXMATCH('UF Inner Comms'!P21, ""^(F)2?'? *,|, *(F)2?'?$""), ""F-Swap"", IF(REGEXMATCH('UF Inner Comms'!P21, ""^U'? *(S)'? *U'? *,|, *U'? *(S)'? *U'?$""), ""S-Insert"", ""Unknown"")))))))))"),"M-Swap")</f>
        <v>M-Swap</v>
      </c>
      <c r="Q21" s="25" t="str">
        <f ca="1">IFERROR(__xludf.DUMMYFUNCTION("IF('UF Inner Comms'!Q21 = """", """", IF('UF Inner Comms'!Q21=""Alg"", ""Alg"" , IF(AND(REGEXMATCH('UF Inner Comms'!Q21, ""^(E|S|M)'? *,|, *(E|S|M)'?$""), REGEXMATCH('UF Inner Comms'!Q21, ""^(L|R|U)2'? *,|, *(L|R|U)2'?$"")), ""4-Mover"", IF(REGEXMATCH('UF"&amp;" Inner Comms'!Q21, ""^(U)2?'? *,|, *(U)2?'?$""), ""U-Swap"", IF(REGEXMATCH('UF Inner Comms'!Q21, ""^(M)2?'? *,|, *(M)2?'?$""), ""M-Swap"", IF(REGEXMATCH('UF Inner Comms'!Q21, ""^(E)2?'? *,|, *(E)2?'?$""), ""E-Swap"", IF(REGEXMATCH('UF Inner Comms'!Q21, """&amp;"^(S)2?'? *,|, *(S)2?'?$""), ""S-Swap"", IF(REGEXMATCH('UF Inner Comms'!Q21, ""^(F)2?'? *,|, *(F)2?'?$""), ""F-Swap"", IF(REGEXMATCH('UF Inner Comms'!Q21, ""^U'? *(S)'? *U'? *,|, *U'? *(S)'? *U'?$""), ""S-Insert"", ""Unknown"")))))))))"),"4-Mover")</f>
        <v>4-Mover</v>
      </c>
      <c r="R21" s="25" t="str">
        <f ca="1">IFERROR(__xludf.DUMMYFUNCTION("IF('UF Inner Comms'!R21 = """", """", IF('UF Inner Comms'!R21=""Alg"", ""Alg"" , IF(AND(REGEXMATCH('UF Inner Comms'!R21, ""^(E|S|M)'? *,|, *(E|S|M)'?$""), REGEXMATCH('UF Inner Comms'!R21, ""^(L|R|U)2'? *,|, *(L|R|U)2'?$"")), ""4-Mover"", IF(REGEXMATCH('UF"&amp;" Inner Comms'!R21, ""^(U)2?'? *,|, *(U)2?'?$""), ""U-Swap"", IF(REGEXMATCH('UF Inner Comms'!R21, ""^(M)2?'? *,|, *(M)2?'?$""), ""M-Swap"", IF(REGEXMATCH('UF Inner Comms'!R21, ""^(E)2?'? *,|, *(E)2?'?$""), ""E-Swap"", IF(REGEXMATCH('UF Inner Comms'!R21, """&amp;"^(S)2?'? *,|, *(S)2?'?$""), ""S-Swap"", IF(REGEXMATCH('UF Inner Comms'!R21, ""^(F)2?'? *,|, *(F)2?'?$""), ""F-Swap"", IF(REGEXMATCH('UF Inner Comms'!R21, ""^U'? *(S)'? *U'? *,|, *U'? *(S)'? *U'?$""), ""S-Insert"", ""Unknown"")))))))))"),"4-Mover")</f>
        <v>4-Mover</v>
      </c>
      <c r="S21" s="25" t="str">
        <f ca="1">IFERROR(__xludf.DUMMYFUNCTION("IF('UF Inner Comms'!S21 = """", """", IF('UF Inner Comms'!S21=""Alg"", ""Alg"" , IF(AND(REGEXMATCH('UF Inner Comms'!S21, ""^(E|S|M)'? *,|, *(E|S|M)'?$""), REGEXMATCH('UF Inner Comms'!S21, ""^(L|R|U)2'? *,|, *(L|R|U)2'?$"")), ""4-Mover"", IF(REGEXMATCH('UF"&amp;" Inner Comms'!S21, ""^(U)2?'? *,|, *(U)2?'?$""), ""U-Swap"", IF(REGEXMATCH('UF Inner Comms'!S21, ""^(M)2?'? *,|, *(M)2?'?$""), ""M-Swap"", IF(REGEXMATCH('UF Inner Comms'!S21, ""^(E)2?'? *,|, *(E)2?'?$""), ""E-Swap"", IF(REGEXMATCH('UF Inner Comms'!S21, """&amp;"^(S)2?'? *,|, *(S)2?'?$""), ""S-Swap"", IF(REGEXMATCH('UF Inner Comms'!S21, ""^(F)2?'? *,|, *(F)2?'?$""), ""F-Swap"", IF(REGEXMATCH('UF Inner Comms'!S21, ""^U'? *(S)'? *U'? *,|, *U'? *(S)'? *U'?$""), ""S-Insert"", ""Unknown"")))))))))"),"Alg")</f>
        <v>Alg</v>
      </c>
      <c r="T21" s="25" t="str">
        <f ca="1">IFERROR(__xludf.DUMMYFUNCTION("IF('UF Inner Comms'!T21 = """", """", IF('UF Inner Comms'!T21=""Alg"", ""Alg"" , IF(AND(REGEXMATCH('UF Inner Comms'!T21, ""^(E|S|M)'? *,|, *(E|S|M)'?$""), REGEXMATCH('UF Inner Comms'!T21, ""^(L|R|U)2'? *,|, *(L|R|U)2'?$"")), ""4-Mover"", IF(REGEXMATCH('UF"&amp;" Inner Comms'!T21, ""^(U)2?'? *,|, *(U)2?'?$""), ""U-Swap"", IF(REGEXMATCH('UF Inner Comms'!T21, ""^(M)2?'? *,|, *(M)2?'?$""), ""M-Swap"", IF(REGEXMATCH('UF Inner Comms'!T21, ""^(E)2?'? *,|, *(E)2?'?$""), ""E-Swap"", IF(REGEXMATCH('UF Inner Comms'!T21, """&amp;"^(S)2?'? *,|, *(S)2?'?$""), ""S-Swap"", IF(REGEXMATCH('UF Inner Comms'!T21, ""^(F)2?'? *,|, *(F)2?'?$""), ""F-Swap"", IF(REGEXMATCH('UF Inner Comms'!T21, ""^U'? *(S)'? *U'? *,|, *U'? *(S)'? *U'?$""), ""S-Insert"", ""Unknown"")))))))))"),"F-Swap")</f>
        <v>F-Swap</v>
      </c>
      <c r="U21" s="25" t="str">
        <f ca="1">IFERROR(__xludf.DUMMYFUNCTION("IF('UF Inner Comms'!U21 = """", """", IF('UF Inner Comms'!U21=""Alg"", ""Alg"" , IF(AND(REGEXMATCH('UF Inner Comms'!U21, ""^(E|S|M)'? *,|, *(E|S|M)'?$""), REGEXMATCH('UF Inner Comms'!U21, ""^(L|R|U)2'? *,|, *(L|R|U)2'?$"")), ""4-Mover"", IF(REGEXMATCH('UF"&amp;" Inner Comms'!U21, ""^(U)2?'? *,|, *(U)2?'?$""), ""U-Swap"", IF(REGEXMATCH('UF Inner Comms'!U21, ""^(M)2?'? *,|, *(M)2?'?$""), ""M-Swap"", IF(REGEXMATCH('UF Inner Comms'!U21, ""^(E)2?'? *,|, *(E)2?'?$""), ""E-Swap"", IF(REGEXMATCH('UF Inner Comms'!U21, """&amp;"^(S)2?'? *,|, *(S)2?'?$""), ""S-Swap"", IF(REGEXMATCH('UF Inner Comms'!U21, ""^(F)2?'? *,|, *(F)2?'?$""), ""F-Swap"", IF(REGEXMATCH('UF Inner Comms'!U21, ""^U'? *(S)'? *U'? *,|, *U'? *(S)'? *U'?$""), ""S-Insert"", ""Unknown"")))))))))"),"")</f>
        <v/>
      </c>
      <c r="V21" s="25" t="str">
        <f ca="1">IFERROR(__xludf.DUMMYFUNCTION("IF('UF Inner Comms'!V21 = """", """", IF('UF Inner Comms'!V21=""Alg"", ""Alg"" , IF(AND(REGEXMATCH('UF Inner Comms'!V21, ""^(E|S|M)'? *,|, *(E|S|M)'?$""), REGEXMATCH('UF Inner Comms'!V21, ""^(L|R|U)2'? *,|, *(L|R|U)2'?$"")), ""4-Mover"", IF(REGEXMATCH('UF"&amp;" Inner Comms'!V21, ""^(U)2?'? *,|, *(U)2?'?$""), ""U-Swap"", IF(REGEXMATCH('UF Inner Comms'!V21, ""^(M)2?'? *,|, *(M)2?'?$""), ""M-Swap"", IF(REGEXMATCH('UF Inner Comms'!V21, ""^(E)2?'? *,|, *(E)2?'?$""), ""E-Swap"", IF(REGEXMATCH('UF Inner Comms'!V21, """&amp;"^(S)2?'? *,|, *(S)2?'?$""), ""S-Swap"", IF(REGEXMATCH('UF Inner Comms'!V21, ""^(F)2?'? *,|, *(F)2?'?$""), ""F-Swap"", IF(REGEXMATCH('UF Inner Comms'!V21, ""^U'? *(S)'? *U'? *,|, *U'? *(S)'? *U'?$""), ""S-Insert"", ""Unknown"")))))))))"),"F-Swap")</f>
        <v>F-Swap</v>
      </c>
      <c r="W21" s="25" t="str">
        <f ca="1">IFERROR(__xludf.DUMMYFUNCTION("IF('UF Inner Comms'!W21 = """", """", IF('UF Inner Comms'!W21=""Alg"", ""Alg"" , IF(AND(REGEXMATCH('UF Inner Comms'!W21, ""^(E|S|M)'? *,|, *(E|S|M)'?$""), REGEXMATCH('UF Inner Comms'!W21, ""^(L|R|U)2'? *,|, *(L|R|U)2'?$"")), ""4-Mover"", IF(REGEXMATCH('UF"&amp;" Inner Comms'!W21, ""^(U)2?'? *,|, *(U)2?'?$""), ""U-Swap"", IF(REGEXMATCH('UF Inner Comms'!W21, ""^(M)2?'? *,|, *(M)2?'?$""), ""M-Swap"", IF(REGEXMATCH('UF Inner Comms'!W21, ""^(E)2?'? *,|, *(E)2?'?$""), ""E-Swap"", IF(REGEXMATCH('UF Inner Comms'!W21, """&amp;"^(S)2?'? *,|, *(S)2?'?$""), ""S-Swap"", IF(REGEXMATCH('UF Inner Comms'!W21, ""^(F)2?'? *,|, *(F)2?'?$""), ""F-Swap"", IF(REGEXMATCH('UF Inner Comms'!W21, ""^U'? *(S)'? *U'? *,|, *U'? *(S)'? *U'?$""), ""S-Insert"", ""Unknown"")))))))))"),"4-Mover")</f>
        <v>4-Mover</v>
      </c>
    </row>
    <row r="22" spans="1:23">
      <c r="A22" s="24" t="str">
        <f>'UF Comms'!A22</f>
        <v>W (DB)</v>
      </c>
      <c r="B22" s="25" t="str">
        <f ca="1">IFERROR(__xludf.DUMMYFUNCTION("IF('UF Inner Comms'!B22 = """", """", IF('UF Inner Comms'!B22=""Alg"", ""Alg"" , IF(AND(REGEXMATCH('UF Inner Comms'!B22, ""^(E|S|M)'? *,|, *(E|S|M)'?$""), REGEXMATCH('UF Inner Comms'!B22, ""^(L|R|U)2'? *,|, *(L|R|U)2'?$"")), ""4-Mover"", IF(REGEXMATCH('UF"&amp;" Inner Comms'!B22, ""^(U)2?'? *,|, *(U)2?'?$""), ""U-Swap"", IF(REGEXMATCH('UF Inner Comms'!B22, ""^(M)2?'? *,|, *(M)2?'?$""), ""M-Swap"", IF(REGEXMATCH('UF Inner Comms'!B22, ""^(E)2?'? *,|, *(E)2?'?$""), ""E-Swap"", IF(REGEXMATCH('UF Inner Comms'!B22, """&amp;"^(S)2?'? *,|, *(S)2?'?$""), ""S-Swap"", IF(REGEXMATCH('UF Inner Comms'!B22, ""^(F)2?'? *,|, *(F)2?'?$""), ""F-Swap"", IF(REGEXMATCH('UF Inner Comms'!B22, ""^U'? *(S)'? *U'? *,|, *U'? *(S)'? *U'?$""), ""S-Insert"", ""Unknown"")))))))))"),"4-Mover")</f>
        <v>4-Mover</v>
      </c>
      <c r="C22" s="25" t="str">
        <f ca="1">IFERROR(__xludf.DUMMYFUNCTION("IF('UF Inner Comms'!C22 = """", """", IF('UF Inner Comms'!C22=""Alg"", ""Alg"" , IF(AND(REGEXMATCH('UF Inner Comms'!C22, ""^(E|S|M)'? *,|, *(E|S|M)'?$""), REGEXMATCH('UF Inner Comms'!C22, ""^(L|R|U)2'? *,|, *(L|R|U)2'?$"")), ""4-Mover"", IF(REGEXMATCH('UF"&amp;" Inner Comms'!C22, ""^(U)2?'? *,|, *(U)2?'?$""), ""U-Swap"", IF(REGEXMATCH('UF Inner Comms'!C22, ""^(M)2?'? *,|, *(M)2?'?$""), ""M-Swap"", IF(REGEXMATCH('UF Inner Comms'!C22, ""^(E)2?'? *,|, *(E)2?'?$""), ""E-Swap"", IF(REGEXMATCH('UF Inner Comms'!C22, """&amp;"^(S)2?'? *,|, *(S)2?'?$""), ""S-Swap"", IF(REGEXMATCH('UF Inner Comms'!C22, ""^(F)2?'? *,|, *(F)2?'?$""), ""F-Swap"", IF(REGEXMATCH('UF Inner Comms'!C22, ""^U'? *(S)'? *U'? *,|, *U'? *(S)'? *U'?$""), ""S-Insert"", ""Unknown"")))))))))"),"M-Swap")</f>
        <v>M-Swap</v>
      </c>
      <c r="D22" s="25" t="str">
        <f ca="1">IFERROR(__xludf.DUMMYFUNCTION("IF('UF Inner Comms'!D22 = """", """", IF('UF Inner Comms'!D22=""Alg"", ""Alg"" , IF(AND(REGEXMATCH('UF Inner Comms'!D22, ""^(E|S|M)'? *,|, *(E|S|M)'?$""), REGEXMATCH('UF Inner Comms'!D22, ""^(L|R|U)2'? *,|, *(L|R|U)2'?$"")), ""4-Mover"", IF(REGEXMATCH('UF"&amp;" Inner Comms'!D22, ""^(U)2?'? *,|, *(U)2?'?$""), ""U-Swap"", IF(REGEXMATCH('UF Inner Comms'!D22, ""^(M)2?'? *,|, *(M)2?'?$""), ""M-Swap"", IF(REGEXMATCH('UF Inner Comms'!D22, ""^(E)2?'? *,|, *(E)2?'?$""), ""E-Swap"", IF(REGEXMATCH('UF Inner Comms'!D22, """&amp;"^(S)2?'? *,|, *(S)2?'?$""), ""S-Swap"", IF(REGEXMATCH('UF Inner Comms'!D22, ""^(F)2?'? *,|, *(F)2?'?$""), ""F-Swap"", IF(REGEXMATCH('UF Inner Comms'!D22, ""^U'? *(S)'? *U'? *,|, *U'? *(S)'? *U'?$""), ""S-Insert"", ""Unknown"")))))))))"),"M-Swap")</f>
        <v>M-Swap</v>
      </c>
      <c r="E22" s="25" t="str">
        <f ca="1">IFERROR(__xludf.DUMMYFUNCTION("IF('UF Inner Comms'!E22 = """", """", IF('UF Inner Comms'!E22=""Alg"", ""Alg"" , IF(AND(REGEXMATCH('UF Inner Comms'!E22, ""^(E|S|M)'? *,|, *(E|S|M)'?$""), REGEXMATCH('UF Inner Comms'!E22, ""^(L|R|U)2'? *,|, *(L|R|U)2'?$"")), ""4-Mover"", IF(REGEXMATCH('UF"&amp;" Inner Comms'!E22, ""^(U)2?'? *,|, *(U)2?'?$""), ""U-Swap"", IF(REGEXMATCH('UF Inner Comms'!E22, ""^(M)2?'? *,|, *(M)2?'?$""), ""M-Swap"", IF(REGEXMATCH('UF Inner Comms'!E22, ""^(E)2?'? *,|, *(E)2?'?$""), ""E-Swap"", IF(REGEXMATCH('UF Inner Comms'!E22, """&amp;"^(S)2?'? *,|, *(S)2?'?$""), ""S-Swap"", IF(REGEXMATCH('UF Inner Comms'!E22, ""^(F)2?'? *,|, *(F)2?'?$""), ""F-Swap"", IF(REGEXMATCH('UF Inner Comms'!E22, ""^U'? *(S)'? *U'? *,|, *U'? *(S)'? *U'?$""), ""S-Insert"", ""Unknown"")))))))))"),"M-Swap")</f>
        <v>M-Swap</v>
      </c>
      <c r="F22" s="25" t="str">
        <f ca="1">IFERROR(__xludf.DUMMYFUNCTION("IF('UF Inner Comms'!F22 = """", """", IF('UF Inner Comms'!F22=""Alg"", ""Alg"" , IF(AND(REGEXMATCH('UF Inner Comms'!F22, ""^(E|S|M)'? *,|, *(E|S|M)'?$""), REGEXMATCH('UF Inner Comms'!F22, ""^(L|R|U)2'? *,|, *(L|R|U)2'?$"")), ""4-Mover"", IF(REGEXMATCH('UF"&amp;" Inner Comms'!F22, ""^(U)2?'? *,|, *(U)2?'?$""), ""U-Swap"", IF(REGEXMATCH('UF Inner Comms'!F22, ""^(M)2?'? *,|, *(M)2?'?$""), ""M-Swap"", IF(REGEXMATCH('UF Inner Comms'!F22, ""^(E)2?'? *,|, *(E)2?'?$""), ""E-Swap"", IF(REGEXMATCH('UF Inner Comms'!F22, """&amp;"^(S)2?'? *,|, *(S)2?'?$""), ""S-Swap"", IF(REGEXMATCH('UF Inner Comms'!F22, ""^(F)2?'? *,|, *(F)2?'?$""), ""F-Swap"", IF(REGEXMATCH('UF Inner Comms'!F22, ""^U'? *(S)'? *U'? *,|, *U'? *(S)'? *U'?$""), ""S-Insert"", ""Unknown"")))))))))"),"M-Swap")</f>
        <v>M-Swap</v>
      </c>
      <c r="G22" s="25" t="str">
        <f ca="1">IFERROR(__xludf.DUMMYFUNCTION("IF('UF Inner Comms'!G22 = """", """", IF('UF Inner Comms'!G22=""Alg"", ""Alg"" , IF(AND(REGEXMATCH('UF Inner Comms'!G22, ""^(E|S|M)'? *,|, *(E|S|M)'?$""), REGEXMATCH('UF Inner Comms'!G22, ""^(L|R|U)2'? *,|, *(L|R|U)2'?$"")), ""4-Mover"", IF(REGEXMATCH('UF"&amp;" Inner Comms'!G22, ""^(U)2?'? *,|, *(U)2?'?$""), ""U-Swap"", IF(REGEXMATCH('UF Inner Comms'!G22, ""^(M)2?'? *,|, *(M)2?'?$""), ""M-Swap"", IF(REGEXMATCH('UF Inner Comms'!G22, ""^(E)2?'? *,|, *(E)2?'?$""), ""E-Swap"", IF(REGEXMATCH('UF Inner Comms'!G22, """&amp;"^(S)2?'? *,|, *(S)2?'?$""), ""S-Swap"", IF(REGEXMATCH('UF Inner Comms'!G22, ""^(F)2?'? *,|, *(F)2?'?$""), ""F-Swap"", IF(REGEXMATCH('UF Inner Comms'!G22, ""^U'? *(S)'? *U'? *,|, *U'? *(S)'? *U'?$""), ""S-Insert"", ""Unknown"")))))))))"),"S-Swap")</f>
        <v>S-Swap</v>
      </c>
      <c r="H22" s="25" t="str">
        <f ca="1">IFERROR(__xludf.DUMMYFUNCTION("IF('UF Inner Comms'!H22 = """", """", IF('UF Inner Comms'!H22=""Alg"", ""Alg"" , IF(AND(REGEXMATCH('UF Inner Comms'!H22, ""^(E|S|M)'? *,|, *(E|S|M)'?$""), REGEXMATCH('UF Inner Comms'!H22, ""^(L|R|U)2'? *,|, *(L|R|U)2'?$"")), ""4-Mover"", IF(REGEXMATCH('UF"&amp;" Inner Comms'!H22, ""^(U)2?'? *,|, *(U)2?'?$""), ""U-Swap"", IF(REGEXMATCH('UF Inner Comms'!H22, ""^(M)2?'? *,|, *(M)2?'?$""), ""M-Swap"", IF(REGEXMATCH('UF Inner Comms'!H22, ""^(E)2?'? *,|, *(E)2?'?$""), ""E-Swap"", IF(REGEXMATCH('UF Inner Comms'!H22, """&amp;"^(S)2?'? *,|, *(S)2?'?$""), ""S-Swap"", IF(REGEXMATCH('UF Inner Comms'!H22, ""^(F)2?'? *,|, *(F)2?'?$""), ""F-Swap"", IF(REGEXMATCH('UF Inner Comms'!H22, ""^U'? *(S)'? *U'? *,|, *U'? *(S)'? *U'?$""), ""S-Insert"", ""Unknown"")))))))))"),"M-Swap")</f>
        <v>M-Swap</v>
      </c>
      <c r="I22" s="25" t="str">
        <f ca="1">IFERROR(__xludf.DUMMYFUNCTION("IF('UF Inner Comms'!I22 = """", """", IF('UF Inner Comms'!I22=""Alg"", ""Alg"" , IF(AND(REGEXMATCH('UF Inner Comms'!I22, ""^(E|S|M)'? *,|, *(E|S|M)'?$""), REGEXMATCH('UF Inner Comms'!I22, ""^(L|R|U)2'? *,|, *(L|R|U)2'?$"")), ""4-Mover"", IF(REGEXMATCH('UF"&amp;" Inner Comms'!I22, ""^(U)2?'? *,|, *(U)2?'?$""), ""U-Swap"", IF(REGEXMATCH('UF Inner Comms'!I22, ""^(M)2?'? *,|, *(M)2?'?$""), ""M-Swap"", IF(REGEXMATCH('UF Inner Comms'!I22, ""^(E)2?'? *,|, *(E)2?'?$""), ""E-Swap"", IF(REGEXMATCH('UF Inner Comms'!I22, """&amp;"^(S)2?'? *,|, *(S)2?'?$""), ""S-Swap"", IF(REGEXMATCH('UF Inner Comms'!I22, ""^(F)2?'? *,|, *(F)2?'?$""), ""F-Swap"", IF(REGEXMATCH('UF Inner Comms'!I22, ""^U'? *(S)'? *U'? *,|, *U'? *(S)'? *U'?$""), ""S-Insert"", ""Unknown"")))))))))"),"M-Swap")</f>
        <v>M-Swap</v>
      </c>
      <c r="J22" s="25" t="str">
        <f ca="1">IFERROR(__xludf.DUMMYFUNCTION("IF('UF Inner Comms'!J22 = """", """", IF('UF Inner Comms'!J22=""Alg"", ""Alg"" , IF(AND(REGEXMATCH('UF Inner Comms'!J22, ""^(E|S|M)'? *,|, *(E|S|M)'?$""), REGEXMATCH('UF Inner Comms'!J22, ""^(L|R|U)2'? *,|, *(L|R|U)2'?$"")), ""4-Mover"", IF(REGEXMATCH('UF"&amp;" Inner Comms'!J22, ""^(U)2?'? *,|, *(U)2?'?$""), ""U-Swap"", IF(REGEXMATCH('UF Inner Comms'!J22, ""^(M)2?'? *,|, *(M)2?'?$""), ""M-Swap"", IF(REGEXMATCH('UF Inner Comms'!J22, ""^(E)2?'? *,|, *(E)2?'?$""), ""E-Swap"", IF(REGEXMATCH('UF Inner Comms'!J22, """&amp;"^(S)2?'? *,|, *(S)2?'?$""), ""S-Swap"", IF(REGEXMATCH('UF Inner Comms'!J22, ""^(F)2?'? *,|, *(F)2?'?$""), ""F-Swap"", IF(REGEXMATCH('UF Inner Comms'!J22, ""^U'? *(S)'? *U'? *,|, *U'? *(S)'? *U'?$""), ""S-Insert"", ""Unknown"")))))))))"),"S-Swap")</f>
        <v>S-Swap</v>
      </c>
      <c r="K22" s="25" t="str">
        <f ca="1">IFERROR(__xludf.DUMMYFUNCTION("IF('UF Inner Comms'!K22 = """", """", IF('UF Inner Comms'!K22=""Alg"", ""Alg"" , IF(AND(REGEXMATCH('UF Inner Comms'!K22, ""^(E|S|M)'? *,|, *(E|S|M)'?$""), REGEXMATCH('UF Inner Comms'!K22, ""^(L|R|U)2'? *,|, *(L|R|U)2'?$"")), ""4-Mover"", IF(REGEXMATCH('UF"&amp;" Inner Comms'!K22, ""^(U)2?'? *,|, *(U)2?'?$""), ""U-Swap"", IF(REGEXMATCH('UF Inner Comms'!K22, ""^(M)2?'? *,|, *(M)2?'?$""), ""M-Swap"", IF(REGEXMATCH('UF Inner Comms'!K22, ""^(E)2?'? *,|, *(E)2?'?$""), ""E-Swap"", IF(REGEXMATCH('UF Inner Comms'!K22, """&amp;"^(S)2?'? *,|, *(S)2?'?$""), ""S-Swap"", IF(REGEXMATCH('UF Inner Comms'!K22, ""^(F)2?'? *,|, *(F)2?'?$""), ""F-Swap"", IF(REGEXMATCH('UF Inner Comms'!K22, ""^U'? *(S)'? *U'? *,|, *U'? *(S)'? *U'?$""), ""S-Insert"", ""Unknown"")))))))))"),"M-Swap")</f>
        <v>M-Swap</v>
      </c>
      <c r="L22" s="25" t="str">
        <f ca="1">IFERROR(__xludf.DUMMYFUNCTION("IF('UF Inner Comms'!L22 = """", """", IF('UF Inner Comms'!L22=""Alg"", ""Alg"" , IF(AND(REGEXMATCH('UF Inner Comms'!L22, ""^(E|S|M)'? *,|, *(E|S|M)'?$""), REGEXMATCH('UF Inner Comms'!L22, ""^(L|R|U)2'? *,|, *(L|R|U)2'?$"")), ""4-Mover"", IF(REGEXMATCH('UF"&amp;" Inner Comms'!L22, ""^(U)2?'? *,|, *(U)2?'?$""), ""U-Swap"", IF(REGEXMATCH('UF Inner Comms'!L22, ""^(M)2?'? *,|, *(M)2?'?$""), ""M-Swap"", IF(REGEXMATCH('UF Inner Comms'!L22, ""^(E)2?'? *,|, *(E)2?'?$""), ""E-Swap"", IF(REGEXMATCH('UF Inner Comms'!L22, """&amp;"^(S)2?'? *,|, *(S)2?'?$""), ""S-Swap"", IF(REGEXMATCH('UF Inner Comms'!L22, ""^(F)2?'? *,|, *(F)2?'?$""), ""F-Swap"", IF(REGEXMATCH('UF Inner Comms'!L22, ""^U'? *(S)'? *U'? *,|, *U'? *(S)'? *U'?$""), ""S-Insert"", ""Unknown"")))))))))"),"M-Swap")</f>
        <v>M-Swap</v>
      </c>
      <c r="M22" s="25" t="str">
        <f ca="1">IFERROR(__xludf.DUMMYFUNCTION("IF('UF Inner Comms'!M22 = """", """", IF('UF Inner Comms'!M22=""Alg"", ""Alg"" , IF(AND(REGEXMATCH('UF Inner Comms'!M22, ""^(E|S|M)'? *,|, *(E|S|M)'?$""), REGEXMATCH('UF Inner Comms'!M22, ""^(L|R|U)2'? *,|, *(L|R|U)2'?$"")), ""4-Mover"", IF(REGEXMATCH('UF"&amp;" Inner Comms'!M22, ""^(U)2?'? *,|, *(U)2?'?$""), ""U-Swap"", IF(REGEXMATCH('UF Inner Comms'!M22, ""^(M)2?'? *,|, *(M)2?'?$""), ""M-Swap"", IF(REGEXMATCH('UF Inner Comms'!M22, ""^(E)2?'? *,|, *(E)2?'?$""), ""E-Swap"", IF(REGEXMATCH('UF Inner Comms'!M22, """&amp;"^(S)2?'? *,|, *(S)2?'?$""), ""S-Swap"", IF(REGEXMATCH('UF Inner Comms'!M22, ""^(F)2?'? *,|, *(F)2?'?$""), ""F-Swap"", IF(REGEXMATCH('UF Inner Comms'!M22, ""^U'? *(S)'? *U'? *,|, *U'? *(S)'? *U'?$""), ""S-Insert"", ""Unknown"")))))))))"),"M-Swap")</f>
        <v>M-Swap</v>
      </c>
      <c r="N22" s="25" t="str">
        <f ca="1">IFERROR(__xludf.DUMMYFUNCTION("IF('UF Inner Comms'!N22 = """", """", IF('UF Inner Comms'!N22=""Alg"", ""Alg"" , IF(AND(REGEXMATCH('UF Inner Comms'!N22, ""^(E|S|M)'? *,|, *(E|S|M)'?$""), REGEXMATCH('UF Inner Comms'!N22, ""^(L|R|U)2'? *,|, *(L|R|U)2'?$"")), ""4-Mover"", IF(REGEXMATCH('UF"&amp;" Inner Comms'!N22, ""^(U)2?'? *,|, *(U)2?'?$""), ""U-Swap"", IF(REGEXMATCH('UF Inner Comms'!N22, ""^(M)2?'? *,|, *(M)2?'?$""), ""M-Swap"", IF(REGEXMATCH('UF Inner Comms'!N22, ""^(E)2?'? *,|, *(E)2?'?$""), ""E-Swap"", IF(REGEXMATCH('UF Inner Comms'!N22, """&amp;"^(S)2?'? *,|, *(S)2?'?$""), ""S-Swap"", IF(REGEXMATCH('UF Inner Comms'!N22, ""^(F)2?'? *,|, *(F)2?'?$""), ""F-Swap"", IF(REGEXMATCH('UF Inner Comms'!N22, ""^U'? *(S)'? *U'? *,|, *U'? *(S)'? *U'?$""), ""S-Insert"", ""Unknown"")))))))))"),"S-Swap")</f>
        <v>S-Swap</v>
      </c>
      <c r="O22" s="25" t="str">
        <f ca="1">IFERROR(__xludf.DUMMYFUNCTION("IF('UF Inner Comms'!O22 = """", """", IF('UF Inner Comms'!O22=""Alg"", ""Alg"" , IF(AND(REGEXMATCH('UF Inner Comms'!O22, ""^(E|S|M)'? *,|, *(E|S|M)'?$""), REGEXMATCH('UF Inner Comms'!O22, ""^(L|R|U)2'? *,|, *(L|R|U)2'?$"")), ""4-Mover"", IF(REGEXMATCH('UF"&amp;" Inner Comms'!O22, ""^(U)2?'? *,|, *(U)2?'?$""), ""U-Swap"", IF(REGEXMATCH('UF Inner Comms'!O22, ""^(M)2?'? *,|, *(M)2?'?$""), ""M-Swap"", IF(REGEXMATCH('UF Inner Comms'!O22, ""^(E)2?'? *,|, *(E)2?'?$""), ""E-Swap"", IF(REGEXMATCH('UF Inner Comms'!O22, """&amp;"^(S)2?'? *,|, *(S)2?'?$""), ""S-Swap"", IF(REGEXMATCH('UF Inner Comms'!O22, ""^(F)2?'? *,|, *(F)2?'?$""), ""F-Swap"", IF(REGEXMATCH('UF Inner Comms'!O22, ""^U'? *(S)'? *U'? *,|, *U'? *(S)'? *U'?$""), ""S-Insert"", ""Unknown"")))))))))"),"M-Swap")</f>
        <v>M-Swap</v>
      </c>
      <c r="P22" s="25" t="str">
        <f ca="1">IFERROR(__xludf.DUMMYFUNCTION("IF('UF Inner Comms'!P22 = """", """", IF('UF Inner Comms'!P22=""Alg"", ""Alg"" , IF(AND(REGEXMATCH('UF Inner Comms'!P22, ""^(E|S|M)'? *,|, *(E|S|M)'?$""), REGEXMATCH('UF Inner Comms'!P22, ""^(L|R|U)2'? *,|, *(L|R|U)2'?$"")), ""4-Mover"", IF(REGEXMATCH('UF"&amp;" Inner Comms'!P22, ""^(U)2?'? *,|, *(U)2?'?$""), ""U-Swap"", IF(REGEXMATCH('UF Inner Comms'!P22, ""^(M)2?'? *,|, *(M)2?'?$""), ""M-Swap"", IF(REGEXMATCH('UF Inner Comms'!P22, ""^(E)2?'? *,|, *(E)2?'?$""), ""E-Swap"", IF(REGEXMATCH('UF Inner Comms'!P22, """&amp;"^(S)2?'? *,|, *(S)2?'?$""), ""S-Swap"", IF(REGEXMATCH('UF Inner Comms'!P22, ""^(F)2?'? *,|, *(F)2?'?$""), ""F-Swap"", IF(REGEXMATCH('UF Inner Comms'!P22, ""^U'? *(S)'? *U'? *,|, *U'? *(S)'? *U'?$""), ""S-Insert"", ""Unknown"")))))))))"),"S-Swap")</f>
        <v>S-Swap</v>
      </c>
      <c r="Q22" s="25" t="str">
        <f ca="1">IFERROR(__xludf.DUMMYFUNCTION("IF('UF Inner Comms'!Q22 = """", """", IF('UF Inner Comms'!Q22=""Alg"", ""Alg"" , IF(AND(REGEXMATCH('UF Inner Comms'!Q22, ""^(E|S|M)'? *,|, *(E|S|M)'?$""), REGEXMATCH('UF Inner Comms'!Q22, ""^(L|R|U)2'? *,|, *(L|R|U)2'?$"")), ""4-Mover"", IF(REGEXMATCH('UF"&amp;" Inner Comms'!Q22, ""^(U)2?'? *,|, *(U)2?'?$""), ""U-Swap"", IF(REGEXMATCH('UF Inner Comms'!Q22, ""^(M)2?'? *,|, *(M)2?'?$""), ""M-Swap"", IF(REGEXMATCH('UF Inner Comms'!Q22, ""^(E)2?'? *,|, *(E)2?'?$""), ""E-Swap"", IF(REGEXMATCH('UF Inner Comms'!Q22, """&amp;"^(S)2?'? *,|, *(S)2?'?$""), ""S-Swap"", IF(REGEXMATCH('UF Inner Comms'!Q22, ""^(F)2?'? *,|, *(F)2?'?$""), ""F-Swap"", IF(REGEXMATCH('UF Inner Comms'!Q22, ""^U'? *(S)'? *U'? *,|, *U'? *(S)'? *U'?$""), ""S-Insert"", ""Unknown"")))))))))"),"M-Swap")</f>
        <v>M-Swap</v>
      </c>
      <c r="R22" s="25" t="str">
        <f ca="1">IFERROR(__xludf.DUMMYFUNCTION("IF('UF Inner Comms'!R22 = """", """", IF('UF Inner Comms'!R22=""Alg"", ""Alg"" , IF(AND(REGEXMATCH('UF Inner Comms'!R22, ""^(E|S|M)'? *,|, *(E|S|M)'?$""), REGEXMATCH('UF Inner Comms'!R22, ""^(L|R|U)2'? *,|, *(L|R|U)2'?$"")), ""4-Mover"", IF(REGEXMATCH('UF"&amp;" Inner Comms'!R22, ""^(U)2?'? *,|, *(U)2?'?$""), ""U-Swap"", IF(REGEXMATCH('UF Inner Comms'!R22, ""^(M)2?'? *,|, *(M)2?'?$""), ""M-Swap"", IF(REGEXMATCH('UF Inner Comms'!R22, ""^(E)2?'? *,|, *(E)2?'?$""), ""E-Swap"", IF(REGEXMATCH('UF Inner Comms'!R22, """&amp;"^(S)2?'? *,|, *(S)2?'?$""), ""S-Swap"", IF(REGEXMATCH('UF Inner Comms'!R22, ""^(F)2?'? *,|, *(F)2?'?$""), ""F-Swap"", IF(REGEXMATCH('UF Inner Comms'!R22, ""^U'? *(S)'? *U'? *,|, *U'? *(S)'? *U'?$""), ""S-Insert"", ""Unknown"")))))))))"),"")</f>
        <v/>
      </c>
      <c r="S22" s="25" t="str">
        <f ca="1">IFERROR(__xludf.DUMMYFUNCTION("IF('UF Inner Comms'!S22 = """", """", IF('UF Inner Comms'!S22=""Alg"", ""Alg"" , IF(AND(REGEXMATCH('UF Inner Comms'!S22, ""^(E|S|M)'? *,|, *(E|S|M)'?$""), REGEXMATCH('UF Inner Comms'!S22, ""^(L|R|U)2'? *,|, *(L|R|U)2'?$"")), ""4-Mover"", IF(REGEXMATCH('UF"&amp;" Inner Comms'!S22, ""^(U)2?'? *,|, *(U)2?'?$""), ""U-Swap"", IF(REGEXMATCH('UF Inner Comms'!S22, ""^(M)2?'? *,|, *(M)2?'?$""), ""M-Swap"", IF(REGEXMATCH('UF Inner Comms'!S22, ""^(E)2?'? *,|, *(E)2?'?$""), ""E-Swap"", IF(REGEXMATCH('UF Inner Comms'!S22, """&amp;"^(S)2?'? *,|, *(S)2?'?$""), ""S-Swap"", IF(REGEXMATCH('UF Inner Comms'!S22, ""^(F)2?'? *,|, *(F)2?'?$""), ""F-Swap"", IF(REGEXMATCH('UF Inner Comms'!S22, ""^U'? *(S)'? *U'? *,|, *U'? *(S)'? *U'?$""), ""S-Insert"", ""Unknown"")))))))))"),"M-Swap")</f>
        <v>M-Swap</v>
      </c>
      <c r="T22" s="25" t="str">
        <f ca="1">IFERROR(__xludf.DUMMYFUNCTION("IF('UF Inner Comms'!T22 = """", """", IF('UF Inner Comms'!T22=""Alg"", ""Alg"" , IF(AND(REGEXMATCH('UF Inner Comms'!T22, ""^(E|S|M)'? *,|, *(E|S|M)'?$""), REGEXMATCH('UF Inner Comms'!T22, ""^(L|R|U)2'? *,|, *(L|R|U)2'?$"")), ""4-Mover"", IF(REGEXMATCH('UF"&amp;" Inner Comms'!T22, ""^(U)2?'? *,|, *(U)2?'?$""), ""U-Swap"", IF(REGEXMATCH('UF Inner Comms'!T22, ""^(M)2?'? *,|, *(M)2?'?$""), ""M-Swap"", IF(REGEXMATCH('UF Inner Comms'!T22, ""^(E)2?'? *,|, *(E)2?'?$""), ""E-Swap"", IF(REGEXMATCH('UF Inner Comms'!T22, """&amp;"^(S)2?'? *,|, *(S)2?'?$""), ""S-Swap"", IF(REGEXMATCH('UF Inner Comms'!T22, ""^(F)2?'? *,|, *(F)2?'?$""), ""F-Swap"", IF(REGEXMATCH('UF Inner Comms'!T22, ""^U'? *(S)'? *U'? *,|, *U'? *(S)'? *U'?$""), ""S-Insert"", ""Unknown"")))))))))"),"Alg")</f>
        <v>Alg</v>
      </c>
      <c r="U22" s="25" t="str">
        <f ca="1">IFERROR(__xludf.DUMMYFUNCTION("IF('UF Inner Comms'!U22 = """", """", IF('UF Inner Comms'!U22=""Alg"", ""Alg"" , IF(AND(REGEXMATCH('UF Inner Comms'!U22, ""^(E|S|M)'? *,|, *(E|S|M)'?$""), REGEXMATCH('UF Inner Comms'!U22, ""^(L|R|U)2'? *,|, *(L|R|U)2'?$"")), ""4-Mover"", IF(REGEXMATCH('UF"&amp;" Inner Comms'!U22, ""^(U)2?'? *,|, *(U)2?'?$""), ""U-Swap"", IF(REGEXMATCH('UF Inner Comms'!U22, ""^(M)2?'? *,|, *(M)2?'?$""), ""M-Swap"", IF(REGEXMATCH('UF Inner Comms'!U22, ""^(E)2?'? *,|, *(E)2?'?$""), ""E-Swap"", IF(REGEXMATCH('UF Inner Comms'!U22, """&amp;"^(S)2?'? *,|, *(S)2?'?$""), ""S-Swap"", IF(REGEXMATCH('UF Inner Comms'!U22, ""^(F)2?'? *,|, *(F)2?'?$""), ""F-Swap"", IF(REGEXMATCH('UF Inner Comms'!U22, ""^U'? *(S)'? *U'? *,|, *U'? *(S)'? *U'?$""), ""S-Insert"", ""Unknown"")))))))))"),"F-Swap")</f>
        <v>F-Swap</v>
      </c>
      <c r="V22" s="25" t="str">
        <f ca="1">IFERROR(__xludf.DUMMYFUNCTION("IF('UF Inner Comms'!V22 = """", """", IF('UF Inner Comms'!V22=""Alg"", ""Alg"" , IF(AND(REGEXMATCH('UF Inner Comms'!V22, ""^(E|S|M)'? *,|, *(E|S|M)'?$""), REGEXMATCH('UF Inner Comms'!V22, ""^(L|R|U)2'? *,|, *(L|R|U)2'?$"")), ""4-Mover"", IF(REGEXMATCH('UF"&amp;" Inner Comms'!V22, ""^(U)2?'? *,|, *(U)2?'?$""), ""U-Swap"", IF(REGEXMATCH('UF Inner Comms'!V22, ""^(M)2?'? *,|, *(M)2?'?$""), ""M-Swap"", IF(REGEXMATCH('UF Inner Comms'!V22, ""^(E)2?'? *,|, *(E)2?'?$""), ""E-Swap"", IF(REGEXMATCH('UF Inner Comms'!V22, """&amp;"^(S)2?'? *,|, *(S)2?'?$""), ""S-Swap"", IF(REGEXMATCH('UF Inner Comms'!V22, ""^(F)2?'? *,|, *(F)2?'?$""), ""F-Swap"", IF(REGEXMATCH('UF Inner Comms'!V22, ""^U'? *(S)'? *U'? *,|, *U'? *(S)'? *U'?$""), ""S-Insert"", ""Unknown"")))))))))"),"")</f>
        <v/>
      </c>
      <c r="W22" s="25" t="str">
        <f ca="1">IFERROR(__xludf.DUMMYFUNCTION("IF('UF Inner Comms'!W22 = """", """", IF('UF Inner Comms'!W22=""Alg"", ""Alg"" , IF(AND(REGEXMATCH('UF Inner Comms'!W22, ""^(E|S|M)'? *,|, *(E|S|M)'?$""), REGEXMATCH('UF Inner Comms'!W22, ""^(L|R|U)2'? *,|, *(L|R|U)2'?$"")), ""4-Mover"", IF(REGEXMATCH('UF"&amp;" Inner Comms'!W22, ""^(U)2?'? *,|, *(U)2?'?$""), ""U-Swap"", IF(REGEXMATCH('UF Inner Comms'!W22, ""^(M)2?'? *,|, *(M)2?'?$""), ""M-Swap"", IF(REGEXMATCH('UF Inner Comms'!W22, ""^(E)2?'? *,|, *(E)2?'?$""), ""E-Swap"", IF(REGEXMATCH('UF Inner Comms'!W22, """&amp;"^(S)2?'? *,|, *(S)2?'?$""), ""S-Swap"", IF(REGEXMATCH('UF Inner Comms'!W22, ""^(F)2?'? *,|, *(F)2?'?$""), ""F-Swap"", IF(REGEXMATCH('UF Inner Comms'!W22, ""^U'? *(S)'? *U'? *,|, *U'? *(S)'? *U'?$""), ""S-Insert"", ""Unknown"")))))))))"),"F-Swap")</f>
        <v>F-Swap</v>
      </c>
    </row>
    <row r="23" spans="1:23">
      <c r="A23" s="24" t="str">
        <f>'UF Comms'!A23</f>
        <v>X (DL)</v>
      </c>
      <c r="B23" s="25" t="str">
        <f ca="1">IFERROR(__xludf.DUMMYFUNCTION("IF('UF Inner Comms'!B23 = """", """", IF('UF Inner Comms'!B23=""Alg"", ""Alg"" , IF(AND(REGEXMATCH('UF Inner Comms'!B23, ""^(E|S|M)'? *,|, *(E|S|M)'?$""), REGEXMATCH('UF Inner Comms'!B23, ""^(L|R|U)2'? *,|, *(L|R|U)2'?$"")), ""4-Mover"", IF(REGEXMATCH('UF"&amp;" Inner Comms'!B23, ""^(U)2?'? *,|, *(U)2?'?$""), ""U-Swap"", IF(REGEXMATCH('UF Inner Comms'!B23, ""^(M)2?'? *,|, *(M)2?'?$""), ""M-Swap"", IF(REGEXMATCH('UF Inner Comms'!B23, ""^(E)2?'? *,|, *(E)2?'?$""), ""E-Swap"", IF(REGEXMATCH('UF Inner Comms'!B23, """&amp;"^(S)2?'? *,|, *(S)2?'?$""), ""S-Swap"", IF(REGEXMATCH('UF Inner Comms'!B23, ""^(F)2?'? *,|, *(F)2?'?$""), ""F-Swap"", IF(REGEXMATCH('UF Inner Comms'!B23, ""^U'? *(S)'? *U'? *,|, *U'? *(S)'? *U'?$""), ""S-Insert"", ""Unknown"")))))))))"),"4-Mover")</f>
        <v>4-Mover</v>
      </c>
      <c r="C23" s="25" t="str">
        <f ca="1">IFERROR(__xludf.DUMMYFUNCTION("IF('UF Inner Comms'!C23 = """", """", IF('UF Inner Comms'!C23=""Alg"", ""Alg"" , IF(AND(REGEXMATCH('UF Inner Comms'!C23, ""^(E|S|M)'? *,|, *(E|S|M)'?$""), REGEXMATCH('UF Inner Comms'!C23, ""^(L|R|U)2'? *,|, *(L|R|U)2'?$"")), ""4-Mover"", IF(REGEXMATCH('UF"&amp;" Inner Comms'!C23, ""^(U)2?'? *,|, *(U)2?'?$""), ""U-Swap"", IF(REGEXMATCH('UF Inner Comms'!C23, ""^(M)2?'? *,|, *(M)2?'?$""), ""M-Swap"", IF(REGEXMATCH('UF Inner Comms'!C23, ""^(E)2?'? *,|, *(E)2?'?$""), ""E-Swap"", IF(REGEXMATCH('UF Inner Comms'!C23, """&amp;"^(S)2?'? *,|, *(S)2?'?$""), ""S-Swap"", IF(REGEXMATCH('UF Inner Comms'!C23, ""^(F)2?'? *,|, *(F)2?'?$""), ""F-Swap"", IF(REGEXMATCH('UF Inner Comms'!C23, ""^U'? *(S)'? *U'? *,|, *U'? *(S)'? *U'?$""), ""S-Insert"", ""Unknown"")))))))))"),"Alg")</f>
        <v>Alg</v>
      </c>
      <c r="D23" s="25" t="str">
        <f ca="1">IFERROR(__xludf.DUMMYFUNCTION("IF('UF Inner Comms'!D23 = """", """", IF('UF Inner Comms'!D23=""Alg"", ""Alg"" , IF(AND(REGEXMATCH('UF Inner Comms'!D23, ""^(E|S|M)'? *,|, *(E|S|M)'?$""), REGEXMATCH('UF Inner Comms'!D23, ""^(L|R|U)2'? *,|, *(L|R|U)2'?$"")), ""4-Mover"", IF(REGEXMATCH('UF"&amp;" Inner Comms'!D23, ""^(U)2?'? *,|, *(U)2?'?$""), ""U-Swap"", IF(REGEXMATCH('UF Inner Comms'!D23, ""^(M)2?'? *,|, *(M)2?'?$""), ""M-Swap"", IF(REGEXMATCH('UF Inner Comms'!D23, ""^(E)2?'? *,|, *(E)2?'?$""), ""E-Swap"", IF(REGEXMATCH('UF Inner Comms'!D23, """&amp;"^(S)2?'? *,|, *(S)2?'?$""), ""S-Swap"", IF(REGEXMATCH('UF Inner Comms'!D23, ""^(F)2?'? *,|, *(F)2?'?$""), ""F-Swap"", IF(REGEXMATCH('UF Inner Comms'!D23, ""^U'? *(S)'? *U'? *,|, *U'? *(S)'? *U'?$""), ""S-Insert"", ""Unknown"")))))))))"),"4-Mover")</f>
        <v>4-Mover</v>
      </c>
      <c r="E23" s="25" t="str">
        <f ca="1">IFERROR(__xludf.DUMMYFUNCTION("IF('UF Inner Comms'!E23 = """", """", IF('UF Inner Comms'!E23=""Alg"", ""Alg"" , IF(AND(REGEXMATCH('UF Inner Comms'!E23, ""^(E|S|M)'? *,|, *(E|S|M)'?$""), REGEXMATCH('UF Inner Comms'!E23, ""^(L|R|U)2'? *,|, *(L|R|U)2'?$"")), ""4-Mover"", IF(REGEXMATCH('UF"&amp;" Inner Comms'!E23, ""^(U)2?'? *,|, *(U)2?'?$""), ""U-Swap"", IF(REGEXMATCH('UF Inner Comms'!E23, ""^(M)2?'? *,|, *(M)2?'?$""), ""M-Swap"", IF(REGEXMATCH('UF Inner Comms'!E23, ""^(E)2?'? *,|, *(E)2?'?$""), ""E-Swap"", IF(REGEXMATCH('UF Inner Comms'!E23, """&amp;"^(S)2?'? *,|, *(S)2?'?$""), ""S-Swap"", IF(REGEXMATCH('UF Inner Comms'!E23, ""^(F)2?'? *,|, *(F)2?'?$""), ""F-Swap"", IF(REGEXMATCH('UF Inner Comms'!E23, ""^U'? *(S)'? *U'? *,|, *U'? *(S)'? *U'?$""), ""S-Insert"", ""Unknown"")))))))))"),"S-Swap")</f>
        <v>S-Swap</v>
      </c>
      <c r="F23" s="25" t="str">
        <f ca="1">IFERROR(__xludf.DUMMYFUNCTION("IF('UF Inner Comms'!F23 = """", """", IF('UF Inner Comms'!F23=""Alg"", ""Alg"" , IF(AND(REGEXMATCH('UF Inner Comms'!F23, ""^(E|S|M)'? *,|, *(E|S|M)'?$""), REGEXMATCH('UF Inner Comms'!F23, ""^(L|R|U)2'? *,|, *(L|R|U)2'?$"")), ""4-Mover"", IF(REGEXMATCH('UF"&amp;" Inner Comms'!F23, ""^(U)2?'? *,|, *(U)2?'?$""), ""U-Swap"", IF(REGEXMATCH('UF Inner Comms'!F23, ""^(M)2?'? *,|, *(M)2?'?$""), ""M-Swap"", IF(REGEXMATCH('UF Inner Comms'!F23, ""^(E)2?'? *,|, *(E)2?'?$""), ""E-Swap"", IF(REGEXMATCH('UF Inner Comms'!F23, """&amp;"^(S)2?'? *,|, *(S)2?'?$""), ""S-Swap"", IF(REGEXMATCH('UF Inner Comms'!F23, ""^(F)2?'? *,|, *(F)2?'?$""), ""F-Swap"", IF(REGEXMATCH('UF Inner Comms'!F23, ""^U'? *(S)'? *U'? *,|, *U'? *(S)'? *U'?$""), ""S-Insert"", ""Unknown"")))))))))"),"4-Mover")</f>
        <v>4-Mover</v>
      </c>
      <c r="G23" s="25" t="str">
        <f ca="1">IFERROR(__xludf.DUMMYFUNCTION("IF('UF Inner Comms'!G23 = """", """", IF('UF Inner Comms'!G23=""Alg"", ""Alg"" , IF(AND(REGEXMATCH('UF Inner Comms'!G23, ""^(E|S|M)'? *,|, *(E|S|M)'?$""), REGEXMATCH('UF Inner Comms'!G23, ""^(L|R|U)2'? *,|, *(L|R|U)2'?$"")), ""4-Mover"", IF(REGEXMATCH('UF"&amp;" Inner Comms'!G23, ""^(U)2?'? *,|, *(U)2?'?$""), ""U-Swap"", IF(REGEXMATCH('UF Inner Comms'!G23, ""^(M)2?'? *,|, *(M)2?'?$""), ""M-Swap"", IF(REGEXMATCH('UF Inner Comms'!G23, ""^(E)2?'? *,|, *(E)2?'?$""), ""E-Swap"", IF(REGEXMATCH('UF Inner Comms'!G23, """&amp;"^(S)2?'? *,|, *(S)2?'?$""), ""S-Swap"", IF(REGEXMATCH('UF Inner Comms'!G23, ""^(F)2?'? *,|, *(F)2?'?$""), ""F-Swap"", IF(REGEXMATCH('UF Inner Comms'!G23, ""^U'? *(S)'? *U'? *,|, *U'? *(S)'? *U'?$""), ""S-Insert"", ""Unknown"")))))))))"),"")</f>
        <v/>
      </c>
      <c r="H23" s="25" t="str">
        <f ca="1">IFERROR(__xludf.DUMMYFUNCTION("IF('UF Inner Comms'!H23 = """", """", IF('UF Inner Comms'!H23=""Alg"", ""Alg"" , IF(AND(REGEXMATCH('UF Inner Comms'!H23, ""^(E|S|M)'? *,|, *(E|S|M)'?$""), REGEXMATCH('UF Inner Comms'!H23, ""^(L|R|U)2'? *,|, *(L|R|U)2'?$"")), ""4-Mover"", IF(REGEXMATCH('UF"&amp;" Inner Comms'!H23, ""^(U)2?'? *,|, *(U)2?'?$""), ""U-Swap"", IF(REGEXMATCH('UF Inner Comms'!H23, ""^(M)2?'? *,|, *(M)2?'?$""), ""M-Swap"", IF(REGEXMATCH('UF Inner Comms'!H23, ""^(E)2?'? *,|, *(E)2?'?$""), ""E-Swap"", IF(REGEXMATCH('UF Inner Comms'!H23, """&amp;"^(S)2?'? *,|, *(S)2?'?$""), ""S-Swap"", IF(REGEXMATCH('UF Inner Comms'!H23, ""^(F)2?'? *,|, *(F)2?'?$""), ""F-Swap"", IF(REGEXMATCH('UF Inner Comms'!H23, ""^U'? *(S)'? *U'? *,|, *U'? *(S)'? *U'?$""), ""S-Insert"", ""Unknown"")))))))))"),"4-Mover")</f>
        <v>4-Mover</v>
      </c>
      <c r="I23" s="25" t="str">
        <f ca="1">IFERROR(__xludf.DUMMYFUNCTION("IF('UF Inner Comms'!I23 = """", """", IF('UF Inner Comms'!I23=""Alg"", ""Alg"" , IF(AND(REGEXMATCH('UF Inner Comms'!I23, ""^(E|S|M)'? *,|, *(E|S|M)'?$""), REGEXMATCH('UF Inner Comms'!I23, ""^(L|R|U)2'? *,|, *(L|R|U)2'?$"")), ""4-Mover"", IF(REGEXMATCH('UF"&amp;" Inner Comms'!I23, ""^(U)2?'? *,|, *(U)2?'?$""), ""U-Swap"", IF(REGEXMATCH('UF Inner Comms'!I23, ""^(M)2?'? *,|, *(M)2?'?$""), ""M-Swap"", IF(REGEXMATCH('UF Inner Comms'!I23, ""^(E)2?'? *,|, *(E)2?'?$""), ""E-Swap"", IF(REGEXMATCH('UF Inner Comms'!I23, """&amp;"^(S)2?'? *,|, *(S)2?'?$""), ""S-Swap"", IF(REGEXMATCH('UF Inner Comms'!I23, ""^(F)2?'? *,|, *(F)2?'?$""), ""F-Swap"", IF(REGEXMATCH('UF Inner Comms'!I23, ""^U'? *(S)'? *U'? *,|, *U'? *(S)'? *U'?$""), ""S-Insert"", ""Unknown"")))))))))"),"4-Mover")</f>
        <v>4-Mover</v>
      </c>
      <c r="J23" s="25" t="str">
        <f ca="1">IFERROR(__xludf.DUMMYFUNCTION("IF('UF Inner Comms'!J23 = """", """", IF('UF Inner Comms'!J23=""Alg"", ""Alg"" , IF(AND(REGEXMATCH('UF Inner Comms'!J23, ""^(E|S|M)'? *,|, *(E|S|M)'?$""), REGEXMATCH('UF Inner Comms'!J23, ""^(L|R|U)2'? *,|, *(L|R|U)2'?$"")), ""4-Mover"", IF(REGEXMATCH('UF"&amp;" Inner Comms'!J23, ""^(U)2?'? *,|, *(U)2?'?$""), ""U-Swap"", IF(REGEXMATCH('UF Inner Comms'!J23, ""^(M)2?'? *,|, *(M)2?'?$""), ""M-Swap"", IF(REGEXMATCH('UF Inner Comms'!J23, ""^(E)2?'? *,|, *(E)2?'?$""), ""E-Swap"", IF(REGEXMATCH('UF Inner Comms'!J23, """&amp;"^(S)2?'? *,|, *(S)2?'?$""), ""S-Swap"", IF(REGEXMATCH('UF Inner Comms'!J23, ""^(F)2?'? *,|, *(F)2?'?$""), ""F-Swap"", IF(REGEXMATCH('UF Inner Comms'!J23, ""^U'? *(S)'? *U'? *,|, *U'? *(S)'? *U'?$""), ""S-Insert"", ""Unknown"")))))))))"),"4-Mover")</f>
        <v>4-Mover</v>
      </c>
      <c r="K23" s="25" t="str">
        <f ca="1">IFERROR(__xludf.DUMMYFUNCTION("IF('UF Inner Comms'!K23 = """", """", IF('UF Inner Comms'!K23=""Alg"", ""Alg"" , IF(AND(REGEXMATCH('UF Inner Comms'!K23, ""^(E|S|M)'? *,|, *(E|S|M)'?$""), REGEXMATCH('UF Inner Comms'!K23, ""^(L|R|U)2'? *,|, *(L|R|U)2'?$"")), ""4-Mover"", IF(REGEXMATCH('UF"&amp;" Inner Comms'!K23, ""^(U)2?'? *,|, *(U)2?'?$""), ""U-Swap"", IF(REGEXMATCH('UF Inner Comms'!K23, ""^(M)2?'? *,|, *(M)2?'?$""), ""M-Swap"", IF(REGEXMATCH('UF Inner Comms'!K23, ""^(E)2?'? *,|, *(E)2?'?$""), ""E-Swap"", IF(REGEXMATCH('UF Inner Comms'!K23, """&amp;"^(S)2?'? *,|, *(S)2?'?$""), ""S-Swap"", IF(REGEXMATCH('UF Inner Comms'!K23, ""^(F)2?'? *,|, *(F)2?'?$""), ""F-Swap"", IF(REGEXMATCH('UF Inner Comms'!K23, ""^U'? *(S)'? *U'? *,|, *U'? *(S)'? *U'?$""), ""S-Insert"", ""Unknown"")))))))))"),"Alg")</f>
        <v>Alg</v>
      </c>
      <c r="L23" s="25" t="str">
        <f ca="1">IFERROR(__xludf.DUMMYFUNCTION("IF('UF Inner Comms'!L23 = """", """", IF('UF Inner Comms'!L23=""Alg"", ""Alg"" , IF(AND(REGEXMATCH('UF Inner Comms'!L23, ""^(E|S|M)'? *,|, *(E|S|M)'?$""), REGEXMATCH('UF Inner Comms'!L23, ""^(L|R|U)2'? *,|, *(L|R|U)2'?$"")), ""4-Mover"", IF(REGEXMATCH('UF"&amp;" Inner Comms'!L23, ""^(U)2?'? *,|, *(U)2?'?$""), ""U-Swap"", IF(REGEXMATCH('UF Inner Comms'!L23, ""^(M)2?'? *,|, *(M)2?'?$""), ""M-Swap"", IF(REGEXMATCH('UF Inner Comms'!L23, ""^(E)2?'? *,|, *(E)2?'?$""), ""E-Swap"", IF(REGEXMATCH('UF Inner Comms'!L23, """&amp;"^(S)2?'? *,|, *(S)2?'?$""), ""S-Swap"", IF(REGEXMATCH('UF Inner Comms'!L23, ""^(F)2?'? *,|, *(F)2?'?$""), ""F-Swap"", IF(REGEXMATCH('UF Inner Comms'!L23, ""^U'? *(S)'? *U'? *,|, *U'? *(S)'? *U'?$""), ""S-Insert"", ""Unknown"")))))))))"),"S-Swap")</f>
        <v>S-Swap</v>
      </c>
      <c r="M23" s="25" t="str">
        <f ca="1">IFERROR(__xludf.DUMMYFUNCTION("IF('UF Inner Comms'!M23 = """", """", IF('UF Inner Comms'!M23=""Alg"", ""Alg"" , IF(AND(REGEXMATCH('UF Inner Comms'!M23, ""^(E|S|M)'? *,|, *(E|S|M)'?$""), REGEXMATCH('UF Inner Comms'!M23, ""^(L|R|U)2'? *,|, *(L|R|U)2'?$"")), ""4-Mover"", IF(REGEXMATCH('UF"&amp;" Inner Comms'!M23, ""^(U)2?'? *,|, *(U)2?'?$""), ""U-Swap"", IF(REGEXMATCH('UF Inner Comms'!M23, ""^(M)2?'? *,|, *(M)2?'?$""), ""M-Swap"", IF(REGEXMATCH('UF Inner Comms'!M23, ""^(E)2?'? *,|, *(E)2?'?$""), ""E-Swap"", IF(REGEXMATCH('UF Inner Comms'!M23, """&amp;"^(S)2?'? *,|, *(S)2?'?$""), ""S-Swap"", IF(REGEXMATCH('UF Inner Comms'!M23, ""^(F)2?'? *,|, *(F)2?'?$""), ""F-Swap"", IF(REGEXMATCH('UF Inner Comms'!M23, ""^U'? *(S)'? *U'? *,|, *U'? *(S)'? *U'?$""), ""S-Insert"", ""Unknown"")))))))))"),"4-Mover")</f>
        <v>4-Mover</v>
      </c>
      <c r="N23" s="25" t="str">
        <f ca="1">IFERROR(__xludf.DUMMYFUNCTION("IF('UF Inner Comms'!N23 = """", """", IF('UF Inner Comms'!N23=""Alg"", ""Alg"" , IF(AND(REGEXMATCH('UF Inner Comms'!N23, ""^(E|S|M)'? *,|, *(E|S|M)'?$""), REGEXMATCH('UF Inner Comms'!N23, ""^(L|R|U)2'? *,|, *(L|R|U)2'?$"")), ""4-Mover"", IF(REGEXMATCH('UF"&amp;" Inner Comms'!N23, ""^(U)2?'? *,|, *(U)2?'?$""), ""U-Swap"", IF(REGEXMATCH('UF Inner Comms'!N23, ""^(M)2?'? *,|, *(M)2?'?$""), ""M-Swap"", IF(REGEXMATCH('UF Inner Comms'!N23, ""^(E)2?'? *,|, *(E)2?'?$""), ""E-Swap"", IF(REGEXMATCH('UF Inner Comms'!N23, """&amp;"^(S)2?'? *,|, *(S)2?'?$""), ""S-Swap"", IF(REGEXMATCH('UF Inner Comms'!N23, ""^(F)2?'? *,|, *(F)2?'?$""), ""F-Swap"", IF(REGEXMATCH('UF Inner Comms'!N23, ""^U'? *(S)'? *U'? *,|, *U'? *(S)'? *U'?$""), ""S-Insert"", ""Unknown"")))))))))"),"S-Swap")</f>
        <v>S-Swap</v>
      </c>
      <c r="O23" s="25" t="str">
        <f ca="1">IFERROR(__xludf.DUMMYFUNCTION("IF('UF Inner Comms'!O23 = """", """", IF('UF Inner Comms'!O23=""Alg"", ""Alg"" , IF(AND(REGEXMATCH('UF Inner Comms'!O23, ""^(E|S|M)'? *,|, *(E|S|M)'?$""), REGEXMATCH('UF Inner Comms'!O23, ""^(L|R|U)2'? *,|, *(L|R|U)2'?$"")), ""4-Mover"", IF(REGEXMATCH('UF"&amp;" Inner Comms'!O23, ""^(U)2?'? *,|, *(U)2?'?$""), ""U-Swap"", IF(REGEXMATCH('UF Inner Comms'!O23, ""^(M)2?'? *,|, *(M)2?'?$""), ""M-Swap"", IF(REGEXMATCH('UF Inner Comms'!O23, ""^(E)2?'? *,|, *(E)2?'?$""), ""E-Swap"", IF(REGEXMATCH('UF Inner Comms'!O23, """&amp;"^(S)2?'? *,|, *(S)2?'?$""), ""S-Swap"", IF(REGEXMATCH('UF Inner Comms'!O23, ""^(F)2?'? *,|, *(F)2?'?$""), ""F-Swap"", IF(REGEXMATCH('UF Inner Comms'!O23, ""^U'? *(S)'? *U'? *,|, *U'? *(S)'? *U'?$""), ""S-Insert"", ""Unknown"")))))))))"),"4-Mover")</f>
        <v>4-Mover</v>
      </c>
      <c r="P23" s="25" t="str">
        <f ca="1">IFERROR(__xludf.DUMMYFUNCTION("IF('UF Inner Comms'!P23 = """", """", IF('UF Inner Comms'!P23=""Alg"", ""Alg"" , IF(AND(REGEXMATCH('UF Inner Comms'!P23, ""^(E|S|M)'? *,|, *(E|S|M)'?$""), REGEXMATCH('UF Inner Comms'!P23, ""^(L|R|U)2'? *,|, *(L|R|U)2'?$"")), ""4-Mover"", IF(REGEXMATCH('UF"&amp;" Inner Comms'!P23, ""^(U)2?'? *,|, *(U)2?'?$""), ""U-Swap"", IF(REGEXMATCH('UF Inner Comms'!P23, ""^(M)2?'? *,|, *(M)2?'?$""), ""M-Swap"", IF(REGEXMATCH('UF Inner Comms'!P23, ""^(E)2?'? *,|, *(E)2?'?$""), ""E-Swap"", IF(REGEXMATCH('UF Inner Comms'!P23, """&amp;"^(S)2?'? *,|, *(S)2?'?$""), ""S-Swap"", IF(REGEXMATCH('UF Inner Comms'!P23, ""^(F)2?'? *,|, *(F)2?'?$""), ""F-Swap"", IF(REGEXMATCH('UF Inner Comms'!P23, ""^U'? *(S)'? *U'? *,|, *U'? *(S)'? *U'?$""), ""S-Insert"", ""Unknown"")))))))))"),"M-Swap")</f>
        <v>M-Swap</v>
      </c>
      <c r="Q23" s="25" t="str">
        <f ca="1">IFERROR(__xludf.DUMMYFUNCTION("IF('UF Inner Comms'!Q23 = """", """", IF('UF Inner Comms'!Q23=""Alg"", ""Alg"" , IF(AND(REGEXMATCH('UF Inner Comms'!Q23, ""^(E|S|M)'? *,|, *(E|S|M)'?$""), REGEXMATCH('UF Inner Comms'!Q23, ""^(L|R|U)2'? *,|, *(L|R|U)2'?$"")), ""4-Mover"", IF(REGEXMATCH('UF"&amp;" Inner Comms'!Q23, ""^(U)2?'? *,|, *(U)2?'?$""), ""U-Swap"", IF(REGEXMATCH('UF Inner Comms'!Q23, ""^(M)2?'? *,|, *(M)2?'?$""), ""M-Swap"", IF(REGEXMATCH('UF Inner Comms'!Q23, ""^(E)2?'? *,|, *(E)2?'?$""), ""E-Swap"", IF(REGEXMATCH('UF Inner Comms'!Q23, """&amp;"^(S)2?'? *,|, *(S)2?'?$""), ""S-Swap"", IF(REGEXMATCH('UF Inner Comms'!Q23, ""^(F)2?'? *,|, *(F)2?'?$""), ""F-Swap"", IF(REGEXMATCH('UF Inner Comms'!Q23, ""^U'? *(S)'? *U'? *,|, *U'? *(S)'? *U'?$""), ""S-Insert"", ""Unknown"")))))))))"),"Alg")</f>
        <v>Alg</v>
      </c>
      <c r="R23" s="25" t="str">
        <f ca="1">IFERROR(__xludf.DUMMYFUNCTION("IF('UF Inner Comms'!R23 = """", """", IF('UF Inner Comms'!R23=""Alg"", ""Alg"" , IF(AND(REGEXMATCH('UF Inner Comms'!R23, ""^(E|S|M)'? *,|, *(E|S|M)'?$""), REGEXMATCH('UF Inner Comms'!R23, ""^(L|R|U)2'? *,|, *(L|R|U)2'?$"")), ""4-Mover"", IF(REGEXMATCH('UF"&amp;" Inner Comms'!R23, ""^(U)2?'? *,|, *(U)2?'?$""), ""U-Swap"", IF(REGEXMATCH('UF Inner Comms'!R23, ""^(M)2?'? *,|, *(M)2?'?$""), ""M-Swap"", IF(REGEXMATCH('UF Inner Comms'!R23, ""^(E)2?'? *,|, *(E)2?'?$""), ""E-Swap"", IF(REGEXMATCH('UF Inner Comms'!R23, """&amp;"^(S)2?'? *,|, *(S)2?'?$""), ""S-Swap"", IF(REGEXMATCH('UF Inner Comms'!R23, ""^(F)2?'? *,|, *(F)2?'?$""), ""F-Swap"", IF(REGEXMATCH('UF Inner Comms'!R23, ""^U'? *(S)'? *U'? *,|, *U'? *(S)'? *U'?$""), ""S-Insert"", ""Unknown"")))))))))"),"4-Mover")</f>
        <v>4-Mover</v>
      </c>
      <c r="S23" s="25" t="str">
        <f ca="1">IFERROR(__xludf.DUMMYFUNCTION("IF('UF Inner Comms'!S23 = """", """", IF('UF Inner Comms'!S23=""Alg"", ""Alg"" , IF(AND(REGEXMATCH('UF Inner Comms'!S23, ""^(E|S|M)'? *,|, *(E|S|M)'?$""), REGEXMATCH('UF Inner Comms'!S23, ""^(L|R|U)2'? *,|, *(L|R|U)2'?$"")), ""4-Mover"", IF(REGEXMATCH('UF"&amp;" Inner Comms'!S23, ""^(U)2?'? *,|, *(U)2?'?$""), ""U-Swap"", IF(REGEXMATCH('UF Inner Comms'!S23, ""^(M)2?'? *,|, *(M)2?'?$""), ""M-Swap"", IF(REGEXMATCH('UF Inner Comms'!S23, ""^(E)2?'? *,|, *(E)2?'?$""), ""E-Swap"", IF(REGEXMATCH('UF Inner Comms'!S23, """&amp;"^(S)2?'? *,|, *(S)2?'?$""), ""S-Swap"", IF(REGEXMATCH('UF Inner Comms'!S23, ""^(F)2?'? *,|, *(F)2?'?$""), ""F-Swap"", IF(REGEXMATCH('UF Inner Comms'!S23, ""^U'? *(S)'? *U'? *,|, *U'? *(S)'? *U'?$""), ""S-Insert"", ""Unknown"")))))))))"),"4-Mover")</f>
        <v>4-Mover</v>
      </c>
      <c r="T23" s="25" t="str">
        <f ca="1">IFERROR(__xludf.DUMMYFUNCTION("IF('UF Inner Comms'!T23 = """", """", IF('UF Inner Comms'!T23=""Alg"", ""Alg"" , IF(AND(REGEXMATCH('UF Inner Comms'!T23, ""^(E|S|M)'? *,|, *(E|S|M)'?$""), REGEXMATCH('UF Inner Comms'!T23, ""^(L|R|U)2'? *,|, *(L|R|U)2'?$"")), ""4-Mover"", IF(REGEXMATCH('UF"&amp;" Inner Comms'!T23, ""^(U)2?'? *,|, *(U)2?'?$""), ""U-Swap"", IF(REGEXMATCH('UF Inner Comms'!T23, ""^(M)2?'? *,|, *(M)2?'?$""), ""M-Swap"", IF(REGEXMATCH('UF Inner Comms'!T23, ""^(E)2?'? *,|, *(E)2?'?$""), ""E-Swap"", IF(REGEXMATCH('UF Inner Comms'!T23, """&amp;"^(S)2?'? *,|, *(S)2?'?$""), ""S-Swap"", IF(REGEXMATCH('UF Inner Comms'!T23, ""^(F)2?'? *,|, *(F)2?'?$""), ""F-Swap"", IF(REGEXMATCH('UF Inner Comms'!T23, ""^U'? *(S)'? *U'? *,|, *U'? *(S)'? *U'?$""), ""S-Insert"", ""Unknown"")))))))))"),"F-Swap")</f>
        <v>F-Swap</v>
      </c>
      <c r="U23" s="25" t="str">
        <f ca="1">IFERROR(__xludf.DUMMYFUNCTION("IF('UF Inner Comms'!U23 = """", """", IF('UF Inner Comms'!U23=""Alg"", ""Alg"" , IF(AND(REGEXMATCH('UF Inner Comms'!U23, ""^(E|S|M)'? *,|, *(E|S|M)'?$""), REGEXMATCH('UF Inner Comms'!U23, ""^(L|R|U)2'? *,|, *(L|R|U)2'?$"")), ""4-Mover"", IF(REGEXMATCH('UF"&amp;" Inner Comms'!U23, ""^(U)2?'? *,|, *(U)2?'?$""), ""U-Swap"", IF(REGEXMATCH('UF Inner Comms'!U23, ""^(M)2?'? *,|, *(M)2?'?$""), ""M-Swap"", IF(REGEXMATCH('UF Inner Comms'!U23, ""^(E)2?'? *,|, *(E)2?'?$""), ""E-Swap"", IF(REGEXMATCH('UF Inner Comms'!U23, """&amp;"^(S)2?'? *,|, *(S)2?'?$""), ""S-Swap"", IF(REGEXMATCH('UF Inner Comms'!U23, ""^(F)2?'? *,|, *(F)2?'?$""), ""F-Swap"", IF(REGEXMATCH('UF Inner Comms'!U23, ""^U'? *(S)'? *U'? *,|, *U'? *(S)'? *U'?$""), ""S-Insert"", ""Unknown"")))))))))"),"4-Mover")</f>
        <v>4-Mover</v>
      </c>
      <c r="V23" s="25" t="str">
        <f ca="1">IFERROR(__xludf.DUMMYFUNCTION("IF('UF Inner Comms'!V23 = """", """", IF('UF Inner Comms'!V23=""Alg"", ""Alg"" , IF(AND(REGEXMATCH('UF Inner Comms'!V23, ""^(E|S|M)'? *,|, *(E|S|M)'?$""), REGEXMATCH('UF Inner Comms'!V23, ""^(L|R|U)2'? *,|, *(L|R|U)2'?$"")), ""4-Mover"", IF(REGEXMATCH('UF"&amp;" Inner Comms'!V23, ""^(U)2?'? *,|, *(U)2?'?$""), ""U-Swap"", IF(REGEXMATCH('UF Inner Comms'!V23, ""^(M)2?'? *,|, *(M)2?'?$""), ""M-Swap"", IF(REGEXMATCH('UF Inner Comms'!V23, ""^(E)2?'? *,|, *(E)2?'?$""), ""E-Swap"", IF(REGEXMATCH('UF Inner Comms'!V23, """&amp;"^(S)2?'? *,|, *(S)2?'?$""), ""S-Swap"", IF(REGEXMATCH('UF Inner Comms'!V23, ""^(F)2?'? *,|, *(F)2?'?$""), ""F-Swap"", IF(REGEXMATCH('UF Inner Comms'!V23, ""^U'? *(S)'? *U'? *,|, *U'? *(S)'? *U'?$""), ""S-Insert"", ""Unknown"")))))))))"),"F-Swap")</f>
        <v>F-Swap</v>
      </c>
      <c r="W23" s="25" t="str">
        <f ca="1">IFERROR(__xludf.DUMMYFUNCTION("IF('UF Inner Comms'!W23 = """", """", IF('UF Inner Comms'!W23=""Alg"", ""Alg"" , IF(AND(REGEXMATCH('UF Inner Comms'!W23, ""^(E|S|M)'? *,|, *(E|S|M)'?$""), REGEXMATCH('UF Inner Comms'!W23, ""^(L|R|U)2'? *,|, *(L|R|U)2'?$"")), ""4-Mover"", IF(REGEXMATCH('UF"&amp;" Inner Comms'!W23, ""^(U)2?'? *,|, *(U)2?'?$""), ""U-Swap"", IF(REGEXMATCH('UF Inner Comms'!W23, ""^(M)2?'? *,|, *(M)2?'?$""), ""M-Swap"", IF(REGEXMATCH('UF Inner Comms'!W23, ""^(E)2?'? *,|, *(E)2?'?$""), ""E-Swap"", IF(REGEXMATCH('UF Inner Comms'!W23, """&amp;"^(S)2?'? *,|, *(S)2?'?$""), ""S-Swap"", IF(REGEXMATCH('UF Inner Comms'!W23, ""^(F)2?'? *,|, *(F)2?'?$""), ""F-Swap"", IF(REGEXMATCH('UF Inner Comms'!W23, ""^U'? *(S)'? *U'? *,|, *U'? *(S)'? *U'?$""), ""S-Insert"", ""Unknown"")))))))))"),"")</f>
        <v/>
      </c>
    </row>
  </sheetData>
  <conditionalFormatting sqref="A1:W23">
    <cfRule type="containsBlanks" dxfId="22" priority="1">
      <formula>LEN(TRIM(A1))=0</formula>
    </cfRule>
  </conditionalFormatting>
  <conditionalFormatting sqref="B2:W23">
    <cfRule type="cellIs" dxfId="21" priority="2" operator="equal">
      <formula>"4-Mover"</formula>
    </cfRule>
  </conditionalFormatting>
  <conditionalFormatting sqref="B2:W23">
    <cfRule type="cellIs" dxfId="20" priority="3" operator="equal">
      <formula>"U-Swap"</formula>
    </cfRule>
  </conditionalFormatting>
  <conditionalFormatting sqref="B2:W23">
    <cfRule type="cellIs" dxfId="19" priority="4" operator="equal">
      <formula>"E-Swap"</formula>
    </cfRule>
  </conditionalFormatting>
  <conditionalFormatting sqref="B2:W23">
    <cfRule type="cellIs" dxfId="18" priority="5" operator="equal">
      <formula>"M-Swap"</formula>
    </cfRule>
  </conditionalFormatting>
  <conditionalFormatting sqref="B2:W23">
    <cfRule type="cellIs" dxfId="17" priority="6" operator="equal">
      <formula>"S-Swap"</formula>
    </cfRule>
  </conditionalFormatting>
  <conditionalFormatting sqref="B2:W23">
    <cfRule type="cellIs" dxfId="16" priority="7" operator="equal">
      <formula>"S-Insert"</formula>
    </cfRule>
  </conditionalFormatting>
  <conditionalFormatting sqref="B2:W23">
    <cfRule type="cellIs" dxfId="15" priority="8" operator="equal">
      <formula>"F-Swap"</formula>
    </cfRule>
  </conditionalFormatting>
  <conditionalFormatting sqref="B2:W23">
    <cfRule type="notContainsBlanks" dxfId="14" priority="9">
      <formula>LEN(TRIM(B2))&gt;0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B6ED0-1811-4A98-84E3-E7A3DFC69D32}">
  <dimension ref="A1:W23"/>
  <sheetViews>
    <sheetView workbookViewId="0">
      <selection sqref="A1:XFD1048576"/>
    </sheetView>
  </sheetViews>
  <sheetFormatPr baseColWidth="10" defaultRowHeight="13.2"/>
  <sheetData>
    <row r="1" spans="1:23">
      <c r="A1" t="s">
        <v>47</v>
      </c>
      <c r="B1" t="s">
        <v>48</v>
      </c>
      <c r="C1" t="s">
        <v>49</v>
      </c>
      <c r="D1" t="s">
        <v>50</v>
      </c>
      <c r="E1" t="s">
        <v>51</v>
      </c>
      <c r="F1" t="s">
        <v>52</v>
      </c>
      <c r="G1" t="s">
        <v>53</v>
      </c>
      <c r="H1" t="s">
        <v>54</v>
      </c>
      <c r="I1" t="s">
        <v>55</v>
      </c>
      <c r="J1" t="s">
        <v>56</v>
      </c>
      <c r="K1" t="s">
        <v>57</v>
      </c>
      <c r="L1" t="s">
        <v>58</v>
      </c>
      <c r="M1" t="s">
        <v>59</v>
      </c>
      <c r="N1" t="s">
        <v>60</v>
      </c>
      <c r="O1" t="s">
        <v>61</v>
      </c>
      <c r="P1" t="s">
        <v>62</v>
      </c>
      <c r="Q1" t="s">
        <v>63</v>
      </c>
      <c r="R1" t="s">
        <v>64</v>
      </c>
      <c r="S1" t="s">
        <v>65</v>
      </c>
      <c r="T1" t="s">
        <v>66</v>
      </c>
      <c r="U1" t="s">
        <v>67</v>
      </c>
      <c r="V1" t="s">
        <v>68</v>
      </c>
      <c r="W1" t="s">
        <v>69</v>
      </c>
    </row>
    <row r="2" spans="1:23">
      <c r="A2" t="s">
        <v>48</v>
      </c>
      <c r="B2" t="s">
        <v>70</v>
      </c>
      <c r="C2" t="s">
        <v>1136</v>
      </c>
      <c r="D2" t="s">
        <v>1136</v>
      </c>
      <c r="E2" t="s">
        <v>1136</v>
      </c>
      <c r="F2" t="s">
        <v>1137</v>
      </c>
      <c r="G2" t="s">
        <v>1137</v>
      </c>
      <c r="H2" t="s">
        <v>1137</v>
      </c>
      <c r="I2" t="s">
        <v>1136</v>
      </c>
      <c r="J2" t="s">
        <v>1138</v>
      </c>
      <c r="K2" t="s">
        <v>1136</v>
      </c>
      <c r="L2" t="s">
        <v>1136</v>
      </c>
      <c r="M2" t="s">
        <v>1137</v>
      </c>
      <c r="N2" t="s">
        <v>1137</v>
      </c>
      <c r="O2" t="s">
        <v>1137</v>
      </c>
      <c r="P2" t="s">
        <v>70</v>
      </c>
      <c r="Q2" t="s">
        <v>1136</v>
      </c>
      <c r="R2" t="s">
        <v>1136</v>
      </c>
      <c r="S2" t="s">
        <v>1136</v>
      </c>
      <c r="T2" t="s">
        <v>1136</v>
      </c>
      <c r="U2" t="s">
        <v>1136</v>
      </c>
      <c r="V2" t="s">
        <v>1136</v>
      </c>
      <c r="W2" t="s">
        <v>1136</v>
      </c>
    </row>
    <row r="3" spans="1:23">
      <c r="A3" t="s">
        <v>49</v>
      </c>
      <c r="B3" t="s">
        <v>1136</v>
      </c>
      <c r="C3" t="s">
        <v>70</v>
      </c>
      <c r="D3" t="s">
        <v>1136</v>
      </c>
      <c r="E3" t="s">
        <v>1139</v>
      </c>
      <c r="F3" t="s">
        <v>1137</v>
      </c>
      <c r="G3" t="s">
        <v>1137</v>
      </c>
      <c r="H3" t="s">
        <v>1137</v>
      </c>
      <c r="I3" t="s">
        <v>1137</v>
      </c>
      <c r="J3" t="s">
        <v>1140</v>
      </c>
      <c r="K3" t="s">
        <v>1137</v>
      </c>
      <c r="L3" t="s">
        <v>70</v>
      </c>
      <c r="M3" t="s">
        <v>1137</v>
      </c>
      <c r="N3" t="s">
        <v>1137</v>
      </c>
      <c r="O3" t="s">
        <v>1137</v>
      </c>
      <c r="P3" t="s">
        <v>1140</v>
      </c>
      <c r="Q3" t="s">
        <v>1137</v>
      </c>
      <c r="R3" t="s">
        <v>1141</v>
      </c>
      <c r="S3" t="s">
        <v>1137</v>
      </c>
      <c r="T3" t="s">
        <v>1142</v>
      </c>
      <c r="U3" t="s">
        <v>1136</v>
      </c>
      <c r="V3" t="s">
        <v>1140</v>
      </c>
      <c r="W3" t="s">
        <v>1141</v>
      </c>
    </row>
    <row r="4" spans="1:23">
      <c r="A4" t="s">
        <v>50</v>
      </c>
      <c r="B4" t="s">
        <v>1136</v>
      </c>
      <c r="C4" t="s">
        <v>1136</v>
      </c>
      <c r="D4" t="s">
        <v>70</v>
      </c>
      <c r="E4" t="s">
        <v>70</v>
      </c>
      <c r="F4" t="s">
        <v>1137</v>
      </c>
      <c r="G4" t="s">
        <v>1137</v>
      </c>
      <c r="H4" t="s">
        <v>1137</v>
      </c>
      <c r="I4" t="s">
        <v>1137</v>
      </c>
      <c r="J4" t="s">
        <v>1140</v>
      </c>
      <c r="K4" t="s">
        <v>1137</v>
      </c>
      <c r="L4" t="s">
        <v>1139</v>
      </c>
      <c r="M4" t="s">
        <v>1137</v>
      </c>
      <c r="N4" t="s">
        <v>1137</v>
      </c>
      <c r="O4" t="s">
        <v>1137</v>
      </c>
      <c r="P4" t="s">
        <v>1140</v>
      </c>
      <c r="Q4" t="s">
        <v>1137</v>
      </c>
      <c r="R4" t="s">
        <v>1141</v>
      </c>
      <c r="S4" t="s">
        <v>1137</v>
      </c>
      <c r="T4" t="s">
        <v>1142</v>
      </c>
      <c r="U4" t="s">
        <v>1141</v>
      </c>
      <c r="V4" t="s">
        <v>1140</v>
      </c>
      <c r="W4" t="s">
        <v>1136</v>
      </c>
    </row>
    <row r="5" spans="1:23">
      <c r="A5" t="s">
        <v>51</v>
      </c>
      <c r="B5" t="s">
        <v>1136</v>
      </c>
      <c r="C5" t="s">
        <v>1139</v>
      </c>
      <c r="D5" t="s">
        <v>70</v>
      </c>
      <c r="E5" t="s">
        <v>70</v>
      </c>
      <c r="F5" t="s">
        <v>1137</v>
      </c>
      <c r="G5" t="s">
        <v>1136</v>
      </c>
      <c r="H5" t="s">
        <v>1137</v>
      </c>
      <c r="I5" t="s">
        <v>1137</v>
      </c>
      <c r="J5" t="s">
        <v>1140</v>
      </c>
      <c r="K5" t="s">
        <v>1137</v>
      </c>
      <c r="L5" t="s">
        <v>1136</v>
      </c>
      <c r="M5" t="s">
        <v>1136</v>
      </c>
      <c r="N5" t="s">
        <v>1136</v>
      </c>
      <c r="O5" t="s">
        <v>1136</v>
      </c>
      <c r="P5" t="s">
        <v>1140</v>
      </c>
      <c r="Q5" t="s">
        <v>1136</v>
      </c>
      <c r="R5" t="s">
        <v>1141</v>
      </c>
      <c r="S5" t="s">
        <v>1138</v>
      </c>
      <c r="T5" t="s">
        <v>1136</v>
      </c>
      <c r="U5" t="s">
        <v>1139</v>
      </c>
      <c r="V5" t="s">
        <v>1140</v>
      </c>
      <c r="W5" t="s">
        <v>1139</v>
      </c>
    </row>
    <row r="6" spans="1:23">
      <c r="A6" t="s">
        <v>52</v>
      </c>
      <c r="B6" t="s">
        <v>1137</v>
      </c>
      <c r="C6" t="s">
        <v>1137</v>
      </c>
      <c r="D6" t="s">
        <v>1137</v>
      </c>
      <c r="E6" t="s">
        <v>1137</v>
      </c>
      <c r="F6" t="s">
        <v>70</v>
      </c>
      <c r="G6" t="s">
        <v>1143</v>
      </c>
      <c r="H6" t="s">
        <v>1136</v>
      </c>
      <c r="I6" t="s">
        <v>1138</v>
      </c>
      <c r="J6" t="s">
        <v>1140</v>
      </c>
      <c r="K6" t="s">
        <v>70</v>
      </c>
      <c r="L6" t="s">
        <v>1136</v>
      </c>
      <c r="M6" t="s">
        <v>1136</v>
      </c>
      <c r="N6" t="s">
        <v>1136</v>
      </c>
      <c r="O6" t="s">
        <v>1136</v>
      </c>
      <c r="P6" t="s">
        <v>1140</v>
      </c>
      <c r="Q6" t="s">
        <v>1138</v>
      </c>
      <c r="R6" t="s">
        <v>1138</v>
      </c>
      <c r="S6" t="s">
        <v>1138</v>
      </c>
      <c r="T6" t="s">
        <v>1142</v>
      </c>
      <c r="U6" t="s">
        <v>1136</v>
      </c>
      <c r="V6" t="s">
        <v>1140</v>
      </c>
      <c r="W6" t="s">
        <v>1136</v>
      </c>
    </row>
    <row r="7" spans="1:23">
      <c r="A7" t="s">
        <v>53</v>
      </c>
      <c r="B7" t="s">
        <v>1137</v>
      </c>
      <c r="C7" t="s">
        <v>1137</v>
      </c>
      <c r="D7" t="s">
        <v>1137</v>
      </c>
      <c r="E7" t="s">
        <v>1136</v>
      </c>
      <c r="F7" t="s">
        <v>1143</v>
      </c>
      <c r="G7" t="s">
        <v>70</v>
      </c>
      <c r="H7" t="s">
        <v>1143</v>
      </c>
      <c r="I7" t="s">
        <v>1138</v>
      </c>
      <c r="J7" t="s">
        <v>1139</v>
      </c>
      <c r="K7" t="s">
        <v>1136</v>
      </c>
      <c r="L7" t="s">
        <v>1136</v>
      </c>
      <c r="M7" t="s">
        <v>1136</v>
      </c>
      <c r="N7" t="s">
        <v>1136</v>
      </c>
      <c r="O7" t="s">
        <v>1136</v>
      </c>
      <c r="P7" t="s">
        <v>1140</v>
      </c>
      <c r="Q7" t="s">
        <v>1136</v>
      </c>
      <c r="R7" t="s">
        <v>1138</v>
      </c>
      <c r="S7" t="s">
        <v>1138</v>
      </c>
      <c r="T7" t="s">
        <v>1136</v>
      </c>
      <c r="U7" t="s">
        <v>1139</v>
      </c>
      <c r="V7" t="s">
        <v>1139</v>
      </c>
      <c r="W7" t="s">
        <v>70</v>
      </c>
    </row>
    <row r="8" spans="1:23">
      <c r="A8" t="s">
        <v>54</v>
      </c>
      <c r="B8" t="s">
        <v>1137</v>
      </c>
      <c r="C8" t="s">
        <v>1137</v>
      </c>
      <c r="D8" t="s">
        <v>1137</v>
      </c>
      <c r="E8" t="s">
        <v>1137</v>
      </c>
      <c r="F8" t="s">
        <v>1136</v>
      </c>
      <c r="G8" t="s">
        <v>1143</v>
      </c>
      <c r="H8" t="s">
        <v>70</v>
      </c>
      <c r="I8" t="s">
        <v>1138</v>
      </c>
      <c r="J8" t="s">
        <v>1140</v>
      </c>
      <c r="K8" t="s">
        <v>1138</v>
      </c>
      <c r="L8" t="s">
        <v>1136</v>
      </c>
      <c r="M8" t="s">
        <v>1136</v>
      </c>
      <c r="N8" t="s">
        <v>1136</v>
      </c>
      <c r="O8" t="s">
        <v>1136</v>
      </c>
      <c r="P8" t="s">
        <v>1140</v>
      </c>
      <c r="Q8" t="s">
        <v>70</v>
      </c>
      <c r="R8" t="s">
        <v>1137</v>
      </c>
      <c r="S8" t="s">
        <v>1138</v>
      </c>
      <c r="T8" t="s">
        <v>1136</v>
      </c>
      <c r="U8" t="s">
        <v>1136</v>
      </c>
      <c r="V8" t="s">
        <v>1140</v>
      </c>
      <c r="W8" t="s">
        <v>1136</v>
      </c>
    </row>
    <row r="9" spans="1:23">
      <c r="A9" t="s">
        <v>55</v>
      </c>
      <c r="B9" t="s">
        <v>1136</v>
      </c>
      <c r="C9" t="s">
        <v>1137</v>
      </c>
      <c r="D9" t="s">
        <v>1137</v>
      </c>
      <c r="E9" t="s">
        <v>1137</v>
      </c>
      <c r="F9" t="s">
        <v>1138</v>
      </c>
      <c r="G9" t="s">
        <v>1138</v>
      </c>
      <c r="H9" t="s">
        <v>1138</v>
      </c>
      <c r="I9" t="s">
        <v>70</v>
      </c>
      <c r="J9" t="s">
        <v>1140</v>
      </c>
      <c r="K9" t="s">
        <v>1136</v>
      </c>
      <c r="L9" t="s">
        <v>1137</v>
      </c>
      <c r="M9" t="s">
        <v>1138</v>
      </c>
      <c r="N9" t="s">
        <v>1136</v>
      </c>
      <c r="O9" t="s">
        <v>70</v>
      </c>
      <c r="P9" t="s">
        <v>1140</v>
      </c>
      <c r="Q9" t="s">
        <v>1136</v>
      </c>
      <c r="R9" t="s">
        <v>1140</v>
      </c>
      <c r="S9" t="s">
        <v>1136</v>
      </c>
      <c r="T9" t="s">
        <v>1136</v>
      </c>
      <c r="U9" t="s">
        <v>1141</v>
      </c>
      <c r="V9" t="s">
        <v>1140</v>
      </c>
      <c r="W9" t="s">
        <v>1136</v>
      </c>
    </row>
    <row r="10" spans="1:23">
      <c r="A10" t="s">
        <v>56</v>
      </c>
      <c r="B10" t="s">
        <v>1138</v>
      </c>
      <c r="C10" t="s">
        <v>1140</v>
      </c>
      <c r="D10" t="s">
        <v>1140</v>
      </c>
      <c r="E10" t="s">
        <v>1140</v>
      </c>
      <c r="F10" t="s">
        <v>1140</v>
      </c>
      <c r="G10" t="s">
        <v>1139</v>
      </c>
      <c r="H10" t="s">
        <v>1140</v>
      </c>
      <c r="I10" t="s">
        <v>1140</v>
      </c>
      <c r="J10" t="s">
        <v>70</v>
      </c>
      <c r="K10" t="s">
        <v>1140</v>
      </c>
      <c r="L10" t="s">
        <v>1140</v>
      </c>
      <c r="M10" t="s">
        <v>1140</v>
      </c>
      <c r="N10" t="s">
        <v>1139</v>
      </c>
      <c r="O10" t="s">
        <v>1140</v>
      </c>
      <c r="P10" t="s">
        <v>1139</v>
      </c>
      <c r="Q10" t="s">
        <v>1140</v>
      </c>
      <c r="R10" t="s">
        <v>1141</v>
      </c>
      <c r="S10" t="s">
        <v>1140</v>
      </c>
      <c r="T10" t="s">
        <v>70</v>
      </c>
      <c r="U10" t="s">
        <v>1136</v>
      </c>
      <c r="V10" t="s">
        <v>1139</v>
      </c>
      <c r="W10" t="s">
        <v>1136</v>
      </c>
    </row>
    <row r="11" spans="1:23">
      <c r="A11" t="s">
        <v>57</v>
      </c>
      <c r="B11" t="s">
        <v>1136</v>
      </c>
      <c r="C11" t="s">
        <v>1137</v>
      </c>
      <c r="D11" t="s">
        <v>1137</v>
      </c>
      <c r="E11" t="s">
        <v>1137</v>
      </c>
      <c r="F11" t="s">
        <v>70</v>
      </c>
      <c r="G11" t="s">
        <v>1136</v>
      </c>
      <c r="H11" t="s">
        <v>1138</v>
      </c>
      <c r="I11" t="s">
        <v>1136</v>
      </c>
      <c r="J11" t="s">
        <v>1140</v>
      </c>
      <c r="K11" t="s">
        <v>70</v>
      </c>
      <c r="L11" t="s">
        <v>1137</v>
      </c>
      <c r="M11" t="s">
        <v>1138</v>
      </c>
      <c r="N11" t="s">
        <v>1138</v>
      </c>
      <c r="O11" t="s">
        <v>1138</v>
      </c>
      <c r="P11" t="s">
        <v>1140</v>
      </c>
      <c r="Q11" t="s">
        <v>1136</v>
      </c>
      <c r="R11" t="s">
        <v>1136</v>
      </c>
      <c r="S11" t="s">
        <v>1136</v>
      </c>
      <c r="T11" t="s">
        <v>1136</v>
      </c>
      <c r="U11" t="s">
        <v>1136</v>
      </c>
      <c r="V11" t="s">
        <v>1140</v>
      </c>
      <c r="W11" t="s">
        <v>1141</v>
      </c>
    </row>
    <row r="12" spans="1:23">
      <c r="A12" t="s">
        <v>58</v>
      </c>
      <c r="B12" t="s">
        <v>1136</v>
      </c>
      <c r="C12" t="s">
        <v>70</v>
      </c>
      <c r="D12" t="s">
        <v>1139</v>
      </c>
      <c r="E12" t="s">
        <v>1136</v>
      </c>
      <c r="F12" t="s">
        <v>1136</v>
      </c>
      <c r="G12" t="s">
        <v>1136</v>
      </c>
      <c r="H12" t="s">
        <v>1136</v>
      </c>
      <c r="I12" t="s">
        <v>1137</v>
      </c>
      <c r="J12" t="s">
        <v>1140</v>
      </c>
      <c r="K12" t="s">
        <v>1137</v>
      </c>
      <c r="L12" t="s">
        <v>70</v>
      </c>
      <c r="M12" t="s">
        <v>1137</v>
      </c>
      <c r="N12" t="s">
        <v>1136</v>
      </c>
      <c r="O12" t="s">
        <v>1137</v>
      </c>
      <c r="P12" t="s">
        <v>1140</v>
      </c>
      <c r="Q12" t="s">
        <v>1137</v>
      </c>
      <c r="R12" t="s">
        <v>1141</v>
      </c>
      <c r="S12" t="s">
        <v>1136</v>
      </c>
      <c r="T12" t="s">
        <v>1136</v>
      </c>
      <c r="U12" t="s">
        <v>1139</v>
      </c>
      <c r="V12" t="s">
        <v>1140</v>
      </c>
      <c r="W12" t="s">
        <v>1139</v>
      </c>
    </row>
    <row r="13" spans="1:23">
      <c r="A13" t="s">
        <v>59</v>
      </c>
      <c r="B13" t="s">
        <v>1137</v>
      </c>
      <c r="C13" t="s">
        <v>1137</v>
      </c>
      <c r="D13" t="s">
        <v>1137</v>
      </c>
      <c r="E13" t="s">
        <v>1136</v>
      </c>
      <c r="F13" t="s">
        <v>1136</v>
      </c>
      <c r="G13" t="s">
        <v>1136</v>
      </c>
      <c r="H13" t="s">
        <v>1136</v>
      </c>
      <c r="I13" t="s">
        <v>1138</v>
      </c>
      <c r="J13" t="s">
        <v>1140</v>
      </c>
      <c r="K13" t="s">
        <v>1137</v>
      </c>
      <c r="L13" t="s">
        <v>1137</v>
      </c>
      <c r="M13" t="s">
        <v>70</v>
      </c>
      <c r="N13" t="s">
        <v>1143</v>
      </c>
      <c r="O13" t="s">
        <v>1136</v>
      </c>
      <c r="P13" t="s">
        <v>1140</v>
      </c>
      <c r="Q13" t="s">
        <v>1138</v>
      </c>
      <c r="R13" t="s">
        <v>1137</v>
      </c>
      <c r="S13" t="s">
        <v>70</v>
      </c>
      <c r="T13" t="s">
        <v>1136</v>
      </c>
      <c r="U13" t="s">
        <v>1136</v>
      </c>
      <c r="V13" t="s">
        <v>1140</v>
      </c>
      <c r="W13" t="s">
        <v>1136</v>
      </c>
    </row>
    <row r="14" spans="1:23">
      <c r="A14" t="s">
        <v>60</v>
      </c>
      <c r="B14" t="s">
        <v>1137</v>
      </c>
      <c r="C14" t="s">
        <v>1137</v>
      </c>
      <c r="D14" t="s">
        <v>1137</v>
      </c>
      <c r="E14" t="s">
        <v>1136</v>
      </c>
      <c r="F14" t="s">
        <v>1136</v>
      </c>
      <c r="G14" t="s">
        <v>1136</v>
      </c>
      <c r="H14" t="s">
        <v>1136</v>
      </c>
      <c r="I14" t="s">
        <v>1136</v>
      </c>
      <c r="J14" t="s">
        <v>1139</v>
      </c>
      <c r="K14" t="s">
        <v>1138</v>
      </c>
      <c r="L14" t="s">
        <v>1136</v>
      </c>
      <c r="M14" t="s">
        <v>1143</v>
      </c>
      <c r="N14" t="s">
        <v>70</v>
      </c>
      <c r="O14" t="s">
        <v>1143</v>
      </c>
      <c r="P14" t="s">
        <v>1140</v>
      </c>
      <c r="Q14" t="s">
        <v>1138</v>
      </c>
      <c r="R14" t="s">
        <v>1138</v>
      </c>
      <c r="S14" t="s">
        <v>1136</v>
      </c>
      <c r="T14" t="s">
        <v>1136</v>
      </c>
      <c r="U14" t="s">
        <v>70</v>
      </c>
      <c r="V14" t="s">
        <v>1139</v>
      </c>
      <c r="W14" t="s">
        <v>1139</v>
      </c>
    </row>
    <row r="15" spans="1:23">
      <c r="A15" t="s">
        <v>61</v>
      </c>
      <c r="B15" t="s">
        <v>1137</v>
      </c>
      <c r="C15" t="s">
        <v>1137</v>
      </c>
      <c r="D15" t="s">
        <v>1137</v>
      </c>
      <c r="E15" t="s">
        <v>1136</v>
      </c>
      <c r="F15" t="s">
        <v>1136</v>
      </c>
      <c r="G15" t="s">
        <v>1136</v>
      </c>
      <c r="H15" t="s">
        <v>1136</v>
      </c>
      <c r="I15" t="s">
        <v>70</v>
      </c>
      <c r="J15" t="s">
        <v>1140</v>
      </c>
      <c r="K15" t="s">
        <v>1138</v>
      </c>
      <c r="L15" t="s">
        <v>1137</v>
      </c>
      <c r="M15" t="s">
        <v>1136</v>
      </c>
      <c r="N15" t="s">
        <v>1143</v>
      </c>
      <c r="O15" t="s">
        <v>70</v>
      </c>
      <c r="P15" t="s">
        <v>1140</v>
      </c>
      <c r="Q15" t="s">
        <v>1138</v>
      </c>
      <c r="R15" t="s">
        <v>1138</v>
      </c>
      <c r="S15" t="s">
        <v>1138</v>
      </c>
      <c r="T15" t="s">
        <v>1142</v>
      </c>
      <c r="U15" t="s">
        <v>1136</v>
      </c>
      <c r="V15" t="s">
        <v>1140</v>
      </c>
      <c r="W15" t="s">
        <v>1136</v>
      </c>
    </row>
    <row r="16" spans="1:23">
      <c r="A16" t="s">
        <v>62</v>
      </c>
      <c r="B16" t="s">
        <v>70</v>
      </c>
      <c r="C16" t="s">
        <v>1140</v>
      </c>
      <c r="D16" t="s">
        <v>1140</v>
      </c>
      <c r="E16" t="s">
        <v>1140</v>
      </c>
      <c r="F16" t="s">
        <v>1140</v>
      </c>
      <c r="G16" t="s">
        <v>1140</v>
      </c>
      <c r="H16" t="s">
        <v>1140</v>
      </c>
      <c r="I16" t="s">
        <v>1140</v>
      </c>
      <c r="J16" t="s">
        <v>1139</v>
      </c>
      <c r="K16" t="s">
        <v>1140</v>
      </c>
      <c r="L16" t="s">
        <v>1140</v>
      </c>
      <c r="M16" t="s">
        <v>1140</v>
      </c>
      <c r="N16" t="s">
        <v>1140</v>
      </c>
      <c r="O16" t="s">
        <v>1140</v>
      </c>
      <c r="P16" t="s">
        <v>70</v>
      </c>
      <c r="Q16" t="s">
        <v>1140</v>
      </c>
      <c r="R16" t="s">
        <v>1139</v>
      </c>
      <c r="S16" t="s">
        <v>1140</v>
      </c>
      <c r="T16" t="s">
        <v>1139</v>
      </c>
      <c r="U16" t="s">
        <v>1140</v>
      </c>
      <c r="V16" t="s">
        <v>1139</v>
      </c>
      <c r="W16" t="s">
        <v>1140</v>
      </c>
    </row>
    <row r="17" spans="1:23">
      <c r="A17" t="s">
        <v>63</v>
      </c>
      <c r="B17" t="s">
        <v>1136</v>
      </c>
      <c r="C17" t="s">
        <v>1137</v>
      </c>
      <c r="D17" t="s">
        <v>1137</v>
      </c>
      <c r="E17" t="s">
        <v>1136</v>
      </c>
      <c r="F17" t="s">
        <v>1138</v>
      </c>
      <c r="G17" t="s">
        <v>1136</v>
      </c>
      <c r="H17" t="s">
        <v>70</v>
      </c>
      <c r="I17" t="s">
        <v>1136</v>
      </c>
      <c r="J17" t="s">
        <v>1140</v>
      </c>
      <c r="K17" t="s">
        <v>1136</v>
      </c>
      <c r="L17" t="s">
        <v>1137</v>
      </c>
      <c r="M17" t="s">
        <v>1138</v>
      </c>
      <c r="N17" t="s">
        <v>1138</v>
      </c>
      <c r="O17" t="s">
        <v>1138</v>
      </c>
      <c r="P17" t="s">
        <v>1140</v>
      </c>
      <c r="Q17" t="s">
        <v>70</v>
      </c>
      <c r="R17" t="s">
        <v>1140</v>
      </c>
      <c r="S17" t="s">
        <v>1136</v>
      </c>
      <c r="T17" t="s">
        <v>1136</v>
      </c>
      <c r="U17" t="s">
        <v>1136</v>
      </c>
      <c r="V17" t="s">
        <v>1140</v>
      </c>
      <c r="W17" t="s">
        <v>1141</v>
      </c>
    </row>
    <row r="18" spans="1:23">
      <c r="A18" t="s">
        <v>64</v>
      </c>
      <c r="B18" t="s">
        <v>1136</v>
      </c>
      <c r="C18" t="s">
        <v>1141</v>
      </c>
      <c r="D18" t="s">
        <v>1141</v>
      </c>
      <c r="E18" t="s">
        <v>1141</v>
      </c>
      <c r="F18" t="s">
        <v>1138</v>
      </c>
      <c r="G18" t="s">
        <v>1138</v>
      </c>
      <c r="H18" t="s">
        <v>1137</v>
      </c>
      <c r="I18" t="s">
        <v>1140</v>
      </c>
      <c r="J18" t="s">
        <v>1141</v>
      </c>
      <c r="K18" t="s">
        <v>1136</v>
      </c>
      <c r="L18" t="s">
        <v>1141</v>
      </c>
      <c r="M18" t="s">
        <v>1137</v>
      </c>
      <c r="N18" t="s">
        <v>1138</v>
      </c>
      <c r="O18" t="s">
        <v>1138</v>
      </c>
      <c r="P18" t="s">
        <v>1139</v>
      </c>
      <c r="Q18" t="s">
        <v>1140</v>
      </c>
      <c r="R18" t="s">
        <v>70</v>
      </c>
      <c r="S18" t="s">
        <v>1140</v>
      </c>
      <c r="T18" t="s">
        <v>1139</v>
      </c>
      <c r="U18" t="s">
        <v>1136</v>
      </c>
      <c r="V18" t="s">
        <v>70</v>
      </c>
      <c r="W18" t="s">
        <v>1136</v>
      </c>
    </row>
    <row r="19" spans="1:23">
      <c r="A19" t="s">
        <v>65</v>
      </c>
      <c r="B19" t="s">
        <v>1136</v>
      </c>
      <c r="C19" t="s">
        <v>1137</v>
      </c>
      <c r="D19" t="s">
        <v>1137</v>
      </c>
      <c r="E19" t="s">
        <v>1137</v>
      </c>
      <c r="F19" t="s">
        <v>1138</v>
      </c>
      <c r="G19" t="s">
        <v>1138</v>
      </c>
      <c r="H19" t="s">
        <v>1138</v>
      </c>
      <c r="I19" t="s">
        <v>1136</v>
      </c>
      <c r="J19" t="s">
        <v>1140</v>
      </c>
      <c r="K19" t="s">
        <v>1136</v>
      </c>
      <c r="L19" t="s">
        <v>1136</v>
      </c>
      <c r="M19" t="s">
        <v>70</v>
      </c>
      <c r="N19" t="s">
        <v>1136</v>
      </c>
      <c r="O19" t="s">
        <v>1138</v>
      </c>
      <c r="P19" t="s">
        <v>1140</v>
      </c>
      <c r="Q19" t="s">
        <v>1136</v>
      </c>
      <c r="R19" t="s">
        <v>1140</v>
      </c>
      <c r="S19" t="s">
        <v>70</v>
      </c>
      <c r="T19" t="s">
        <v>1136</v>
      </c>
      <c r="U19" t="s">
        <v>1141</v>
      </c>
      <c r="V19" t="s">
        <v>1140</v>
      </c>
      <c r="W19" t="s">
        <v>1136</v>
      </c>
    </row>
    <row r="20" spans="1:23">
      <c r="A20" t="s">
        <v>66</v>
      </c>
      <c r="B20" t="s">
        <v>1136</v>
      </c>
      <c r="C20" t="s">
        <v>1142</v>
      </c>
      <c r="D20" t="s">
        <v>1142</v>
      </c>
      <c r="E20" t="s">
        <v>1136</v>
      </c>
      <c r="F20" t="s">
        <v>1142</v>
      </c>
      <c r="G20" t="s">
        <v>1136</v>
      </c>
      <c r="H20" t="s">
        <v>1136</v>
      </c>
      <c r="I20" t="s">
        <v>1136</v>
      </c>
      <c r="J20" t="s">
        <v>70</v>
      </c>
      <c r="K20" t="s">
        <v>1136</v>
      </c>
      <c r="L20" t="s">
        <v>1136</v>
      </c>
      <c r="M20" t="s">
        <v>1136</v>
      </c>
      <c r="N20" t="s">
        <v>1136</v>
      </c>
      <c r="O20" t="s">
        <v>1142</v>
      </c>
      <c r="P20" t="s">
        <v>1139</v>
      </c>
      <c r="Q20" t="s">
        <v>1136</v>
      </c>
      <c r="R20" t="s">
        <v>1139</v>
      </c>
      <c r="S20" t="s">
        <v>1136</v>
      </c>
      <c r="T20" t="s">
        <v>70</v>
      </c>
      <c r="U20" t="s">
        <v>1142</v>
      </c>
      <c r="V20" t="s">
        <v>1141</v>
      </c>
      <c r="W20" t="s">
        <v>1142</v>
      </c>
    </row>
    <row r="21" spans="1:23">
      <c r="A21" t="s">
        <v>67</v>
      </c>
      <c r="B21" t="s">
        <v>1136</v>
      </c>
      <c r="C21" t="s">
        <v>1136</v>
      </c>
      <c r="D21" t="s">
        <v>1141</v>
      </c>
      <c r="E21" t="s">
        <v>1139</v>
      </c>
      <c r="F21" t="s">
        <v>1136</v>
      </c>
      <c r="G21" t="s">
        <v>1139</v>
      </c>
      <c r="H21" t="s">
        <v>1136</v>
      </c>
      <c r="I21" t="s">
        <v>1141</v>
      </c>
      <c r="J21" t="s">
        <v>1136</v>
      </c>
      <c r="K21" t="s">
        <v>1136</v>
      </c>
      <c r="L21" t="s">
        <v>1139</v>
      </c>
      <c r="M21" t="s">
        <v>1136</v>
      </c>
      <c r="N21" t="s">
        <v>70</v>
      </c>
      <c r="O21" t="s">
        <v>1136</v>
      </c>
      <c r="P21" t="s">
        <v>1140</v>
      </c>
      <c r="Q21" t="s">
        <v>1136</v>
      </c>
      <c r="R21" t="s">
        <v>1136</v>
      </c>
      <c r="S21" t="s">
        <v>1141</v>
      </c>
      <c r="T21" t="s">
        <v>1142</v>
      </c>
      <c r="U21" t="s">
        <v>70</v>
      </c>
      <c r="V21" t="s">
        <v>1142</v>
      </c>
      <c r="W21" t="s">
        <v>1136</v>
      </c>
    </row>
    <row r="22" spans="1:23">
      <c r="A22" t="s">
        <v>68</v>
      </c>
      <c r="B22" t="s">
        <v>1136</v>
      </c>
      <c r="C22" t="s">
        <v>1140</v>
      </c>
      <c r="D22" t="s">
        <v>1140</v>
      </c>
      <c r="E22" t="s">
        <v>1140</v>
      </c>
      <c r="F22" t="s">
        <v>1140</v>
      </c>
      <c r="G22" t="s">
        <v>1139</v>
      </c>
      <c r="H22" t="s">
        <v>1140</v>
      </c>
      <c r="I22" t="s">
        <v>1140</v>
      </c>
      <c r="J22" t="s">
        <v>1139</v>
      </c>
      <c r="K22" t="s">
        <v>1140</v>
      </c>
      <c r="L22" t="s">
        <v>1140</v>
      </c>
      <c r="M22" t="s">
        <v>1140</v>
      </c>
      <c r="N22" t="s">
        <v>1139</v>
      </c>
      <c r="O22" t="s">
        <v>1140</v>
      </c>
      <c r="P22" t="s">
        <v>1139</v>
      </c>
      <c r="Q22" t="s">
        <v>1140</v>
      </c>
      <c r="R22" t="s">
        <v>70</v>
      </c>
      <c r="S22" t="s">
        <v>1140</v>
      </c>
      <c r="T22" t="s">
        <v>1141</v>
      </c>
      <c r="U22" t="s">
        <v>1142</v>
      </c>
      <c r="V22" t="s">
        <v>70</v>
      </c>
      <c r="W22" t="s">
        <v>1142</v>
      </c>
    </row>
    <row r="23" spans="1:23">
      <c r="A23" t="s">
        <v>69</v>
      </c>
      <c r="B23" t="s">
        <v>1136</v>
      </c>
      <c r="C23" t="s">
        <v>1141</v>
      </c>
      <c r="D23" t="s">
        <v>1136</v>
      </c>
      <c r="E23" t="s">
        <v>1139</v>
      </c>
      <c r="F23" t="s">
        <v>1136</v>
      </c>
      <c r="G23" t="s">
        <v>70</v>
      </c>
      <c r="H23" t="s">
        <v>1136</v>
      </c>
      <c r="I23" t="s">
        <v>1136</v>
      </c>
      <c r="J23" t="s">
        <v>1136</v>
      </c>
      <c r="K23" t="s">
        <v>1141</v>
      </c>
      <c r="L23" t="s">
        <v>1139</v>
      </c>
      <c r="M23" t="s">
        <v>1136</v>
      </c>
      <c r="N23" t="s">
        <v>1139</v>
      </c>
      <c r="O23" t="s">
        <v>1136</v>
      </c>
      <c r="P23" t="s">
        <v>1140</v>
      </c>
      <c r="Q23" t="s">
        <v>1141</v>
      </c>
      <c r="R23" t="s">
        <v>1136</v>
      </c>
      <c r="S23" t="s">
        <v>1136</v>
      </c>
      <c r="T23" t="s">
        <v>1142</v>
      </c>
      <c r="U23" t="s">
        <v>1136</v>
      </c>
      <c r="V23" t="s">
        <v>1142</v>
      </c>
      <c r="W23" t="s">
        <v>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22"/>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4.44140625" defaultRowHeight="15.75" customHeight="1"/>
  <cols>
    <col min="1" max="1" width="8" customWidth="1"/>
  </cols>
  <sheetData>
    <row r="1" spans="1:22">
      <c r="A1" s="26" t="s">
        <v>47</v>
      </c>
      <c r="B1" s="27" t="s">
        <v>507</v>
      </c>
      <c r="C1" s="27" t="s">
        <v>508</v>
      </c>
      <c r="D1" s="27" t="s">
        <v>509</v>
      </c>
      <c r="E1" s="27" t="s">
        <v>510</v>
      </c>
      <c r="F1" s="27" t="s">
        <v>511</v>
      </c>
      <c r="G1" s="27" t="s">
        <v>512</v>
      </c>
      <c r="H1" s="27" t="s">
        <v>513</v>
      </c>
      <c r="I1" s="27" t="s">
        <v>514</v>
      </c>
      <c r="J1" s="27" t="s">
        <v>515</v>
      </c>
      <c r="K1" s="27" t="s">
        <v>516</v>
      </c>
      <c r="L1" s="27" t="s">
        <v>517</v>
      </c>
      <c r="M1" s="27" t="s">
        <v>518</v>
      </c>
      <c r="N1" s="27" t="s">
        <v>519</v>
      </c>
      <c r="O1" s="27" t="s">
        <v>520</v>
      </c>
      <c r="P1" s="27" t="s">
        <v>521</v>
      </c>
      <c r="Q1" s="27" t="s">
        <v>522</v>
      </c>
      <c r="R1" s="27" t="s">
        <v>523</v>
      </c>
      <c r="S1" s="27" t="s">
        <v>524</v>
      </c>
      <c r="T1" s="27" t="s">
        <v>525</v>
      </c>
      <c r="U1" s="27" t="s">
        <v>526</v>
      </c>
      <c r="V1" s="27" t="s">
        <v>527</v>
      </c>
    </row>
    <row r="2" spans="1:22">
      <c r="A2" s="27" t="s">
        <v>507</v>
      </c>
      <c r="B2" s="28" t="s">
        <v>70</v>
      </c>
      <c r="C2" s="29" t="s">
        <v>528</v>
      </c>
      <c r="D2" s="29" t="s">
        <v>529</v>
      </c>
      <c r="E2" s="28" t="s">
        <v>70</v>
      </c>
      <c r="F2" s="30" t="s">
        <v>530</v>
      </c>
      <c r="G2" s="31" t="s">
        <v>531</v>
      </c>
      <c r="H2" s="31" t="s">
        <v>532</v>
      </c>
      <c r="I2" s="29" t="s">
        <v>533</v>
      </c>
      <c r="J2" s="31" t="s">
        <v>534</v>
      </c>
      <c r="K2" s="31" t="s">
        <v>535</v>
      </c>
      <c r="L2" s="29" t="s">
        <v>536</v>
      </c>
      <c r="M2" s="31" t="s">
        <v>537</v>
      </c>
      <c r="N2" s="31" t="s">
        <v>538</v>
      </c>
      <c r="O2" s="29" t="s">
        <v>539</v>
      </c>
      <c r="P2" s="28" t="s">
        <v>70</v>
      </c>
      <c r="Q2" s="31" t="s">
        <v>540</v>
      </c>
      <c r="R2" s="31" t="s">
        <v>541</v>
      </c>
      <c r="S2" s="32" t="s">
        <v>542</v>
      </c>
      <c r="T2" s="33" t="s">
        <v>543</v>
      </c>
      <c r="U2" s="32" t="s">
        <v>544</v>
      </c>
      <c r="V2" s="33" t="s">
        <v>545</v>
      </c>
    </row>
    <row r="3" spans="1:22">
      <c r="A3" s="27" t="s">
        <v>508</v>
      </c>
      <c r="B3" s="29" t="s">
        <v>546</v>
      </c>
      <c r="C3" s="28" t="s">
        <v>70</v>
      </c>
      <c r="D3" s="29" t="s">
        <v>547</v>
      </c>
      <c r="E3" s="29" t="s">
        <v>548</v>
      </c>
      <c r="F3" s="29" t="s">
        <v>549</v>
      </c>
      <c r="G3" s="31" t="s">
        <v>550</v>
      </c>
      <c r="H3" s="31" t="s">
        <v>551</v>
      </c>
      <c r="I3" s="29" t="s">
        <v>552</v>
      </c>
      <c r="J3" s="31" t="s">
        <v>553</v>
      </c>
      <c r="K3" s="31" t="s">
        <v>554</v>
      </c>
      <c r="L3" s="28" t="s">
        <v>70</v>
      </c>
      <c r="M3" s="31" t="s">
        <v>555</v>
      </c>
      <c r="N3" s="31" t="s">
        <v>556</v>
      </c>
      <c r="O3" s="34" t="s">
        <v>70</v>
      </c>
      <c r="P3" s="29" t="s">
        <v>557</v>
      </c>
      <c r="Q3" s="31" t="s">
        <v>558</v>
      </c>
      <c r="R3" s="31" t="s">
        <v>559</v>
      </c>
      <c r="S3" s="32" t="s">
        <v>560</v>
      </c>
      <c r="T3" s="33" t="s">
        <v>561</v>
      </c>
      <c r="U3" s="33" t="s">
        <v>562</v>
      </c>
      <c r="V3" s="32" t="s">
        <v>563</v>
      </c>
    </row>
    <row r="4" spans="1:22">
      <c r="A4" s="27" t="s">
        <v>509</v>
      </c>
      <c r="B4" s="29" t="s">
        <v>564</v>
      </c>
      <c r="C4" s="29" t="s">
        <v>565</v>
      </c>
      <c r="D4" s="28" t="s">
        <v>70</v>
      </c>
      <c r="E4" s="29" t="s">
        <v>566</v>
      </c>
      <c r="F4" s="28" t="s">
        <v>70</v>
      </c>
      <c r="G4" s="31" t="s">
        <v>567</v>
      </c>
      <c r="H4" s="31" t="s">
        <v>568</v>
      </c>
      <c r="I4" s="28" t="s">
        <v>70</v>
      </c>
      <c r="J4" s="31" t="s">
        <v>569</v>
      </c>
      <c r="K4" s="31" t="s">
        <v>570</v>
      </c>
      <c r="L4" s="29" t="s">
        <v>571</v>
      </c>
      <c r="M4" s="31" t="s">
        <v>572</v>
      </c>
      <c r="N4" s="31" t="s">
        <v>573</v>
      </c>
      <c r="O4" s="29" t="s">
        <v>574</v>
      </c>
      <c r="P4" s="29" t="s">
        <v>575</v>
      </c>
      <c r="Q4" s="31" t="s">
        <v>576</v>
      </c>
      <c r="R4" s="31" t="s">
        <v>577</v>
      </c>
      <c r="S4" s="32" t="s">
        <v>578</v>
      </c>
      <c r="T4" s="33" t="s">
        <v>579</v>
      </c>
      <c r="U4" s="32" t="s">
        <v>580</v>
      </c>
      <c r="V4" s="33" t="s">
        <v>581</v>
      </c>
    </row>
    <row r="5" spans="1:22">
      <c r="A5" s="27" t="s">
        <v>510</v>
      </c>
      <c r="B5" s="35" t="s">
        <v>70</v>
      </c>
      <c r="C5" s="29" t="s">
        <v>582</v>
      </c>
      <c r="D5" s="29" t="s">
        <v>583</v>
      </c>
      <c r="E5" s="28" t="s">
        <v>70</v>
      </c>
      <c r="F5" s="29" t="s">
        <v>584</v>
      </c>
      <c r="G5" s="36" t="s">
        <v>585</v>
      </c>
      <c r="H5" s="37" t="s">
        <v>586</v>
      </c>
      <c r="I5" s="29" t="s">
        <v>587</v>
      </c>
      <c r="J5" s="36" t="s">
        <v>588</v>
      </c>
      <c r="K5" s="38" t="s">
        <v>589</v>
      </c>
      <c r="L5" s="29" t="s">
        <v>590</v>
      </c>
      <c r="M5" s="37" t="s">
        <v>591</v>
      </c>
      <c r="N5" s="37" t="s">
        <v>592</v>
      </c>
      <c r="O5" s="29" t="s">
        <v>593</v>
      </c>
      <c r="P5" s="28" t="s">
        <v>70</v>
      </c>
      <c r="Q5" s="36" t="s">
        <v>594</v>
      </c>
      <c r="R5" s="37" t="s">
        <v>595</v>
      </c>
      <c r="S5" s="37" t="s">
        <v>596</v>
      </c>
      <c r="T5" s="37" t="s">
        <v>597</v>
      </c>
      <c r="U5" s="37" t="s">
        <v>598</v>
      </c>
      <c r="V5" s="37" t="s">
        <v>599</v>
      </c>
    </row>
    <row r="6" spans="1:22">
      <c r="A6" s="27" t="s">
        <v>511</v>
      </c>
      <c r="B6" s="29" t="s">
        <v>600</v>
      </c>
      <c r="C6" s="29" t="s">
        <v>601</v>
      </c>
      <c r="D6" s="28" t="s">
        <v>70</v>
      </c>
      <c r="E6" s="29" t="s">
        <v>602</v>
      </c>
      <c r="F6" s="28" t="s">
        <v>70</v>
      </c>
      <c r="G6" s="39" t="s">
        <v>603</v>
      </c>
      <c r="H6" s="39" t="s">
        <v>604</v>
      </c>
      <c r="I6" s="28" t="s">
        <v>70</v>
      </c>
      <c r="J6" s="39" t="s">
        <v>605</v>
      </c>
      <c r="K6" s="39" t="s">
        <v>606</v>
      </c>
      <c r="L6" s="29" t="s">
        <v>607</v>
      </c>
      <c r="M6" s="40" t="s">
        <v>608</v>
      </c>
      <c r="N6" s="39" t="s">
        <v>609</v>
      </c>
      <c r="O6" s="29" t="s">
        <v>610</v>
      </c>
      <c r="P6" s="29" t="s">
        <v>611</v>
      </c>
      <c r="Q6" s="39" t="s">
        <v>612</v>
      </c>
      <c r="R6" s="39" t="s">
        <v>613</v>
      </c>
      <c r="S6" s="39" t="s">
        <v>614</v>
      </c>
      <c r="T6" s="39" t="s">
        <v>615</v>
      </c>
      <c r="U6" s="39" t="s">
        <v>616</v>
      </c>
      <c r="V6" s="39" t="s">
        <v>617</v>
      </c>
    </row>
    <row r="7" spans="1:22">
      <c r="A7" s="27" t="s">
        <v>512</v>
      </c>
      <c r="B7" s="31" t="s">
        <v>618</v>
      </c>
      <c r="C7" s="31" t="s">
        <v>619</v>
      </c>
      <c r="D7" s="31" t="s">
        <v>620</v>
      </c>
      <c r="E7" s="37" t="s">
        <v>621</v>
      </c>
      <c r="F7" s="39" t="s">
        <v>622</v>
      </c>
      <c r="G7" s="28" t="s">
        <v>70</v>
      </c>
      <c r="H7" s="41" t="s">
        <v>623</v>
      </c>
      <c r="I7" s="37" t="s">
        <v>624</v>
      </c>
      <c r="J7" s="41" t="s">
        <v>625</v>
      </c>
      <c r="K7" s="28" t="s">
        <v>70</v>
      </c>
      <c r="L7" s="37" t="s">
        <v>626</v>
      </c>
      <c r="M7" s="41" t="s">
        <v>627</v>
      </c>
      <c r="N7" s="41" t="s">
        <v>628</v>
      </c>
      <c r="O7" s="39" t="s">
        <v>629</v>
      </c>
      <c r="P7" s="37" t="s">
        <v>630</v>
      </c>
      <c r="Q7" s="41" t="s">
        <v>631</v>
      </c>
      <c r="R7" s="41" t="s">
        <v>632</v>
      </c>
      <c r="S7" s="28" t="s">
        <v>70</v>
      </c>
      <c r="T7" s="42" t="s">
        <v>633</v>
      </c>
      <c r="U7" s="42" t="s">
        <v>634</v>
      </c>
      <c r="V7" s="42" t="s">
        <v>635</v>
      </c>
    </row>
    <row r="8" spans="1:22">
      <c r="A8" s="27" t="s">
        <v>513</v>
      </c>
      <c r="B8" s="31" t="s">
        <v>636</v>
      </c>
      <c r="C8" s="31" t="s">
        <v>637</v>
      </c>
      <c r="D8" s="31" t="s">
        <v>638</v>
      </c>
      <c r="E8" s="43" t="s">
        <v>639</v>
      </c>
      <c r="F8" s="39" t="s">
        <v>640</v>
      </c>
      <c r="G8" s="41" t="s">
        <v>641</v>
      </c>
      <c r="H8" s="28" t="s">
        <v>70</v>
      </c>
      <c r="I8" s="37" t="s">
        <v>642</v>
      </c>
      <c r="J8" s="41" t="s">
        <v>643</v>
      </c>
      <c r="K8" s="41" t="s">
        <v>644</v>
      </c>
      <c r="L8" s="37" t="s">
        <v>645</v>
      </c>
      <c r="M8" s="41" t="s">
        <v>646</v>
      </c>
      <c r="N8" s="41" t="s">
        <v>647</v>
      </c>
      <c r="O8" s="40" t="s">
        <v>648</v>
      </c>
      <c r="P8" s="37" t="s">
        <v>649</v>
      </c>
      <c r="Q8" s="28" t="s">
        <v>70</v>
      </c>
      <c r="R8" s="41" t="s">
        <v>650</v>
      </c>
      <c r="S8" s="42" t="s">
        <v>651</v>
      </c>
      <c r="T8" s="42" t="s">
        <v>652</v>
      </c>
      <c r="U8" s="44" t="s">
        <v>653</v>
      </c>
      <c r="V8" s="28" t="s">
        <v>70</v>
      </c>
    </row>
    <row r="9" spans="1:22">
      <c r="A9" s="27" t="s">
        <v>514</v>
      </c>
      <c r="B9" s="29" t="s">
        <v>654</v>
      </c>
      <c r="C9" s="29" t="s">
        <v>655</v>
      </c>
      <c r="D9" s="28" t="s">
        <v>70</v>
      </c>
      <c r="E9" s="29" t="s">
        <v>656</v>
      </c>
      <c r="F9" s="28" t="s">
        <v>70</v>
      </c>
      <c r="G9" s="37" t="s">
        <v>657</v>
      </c>
      <c r="H9" s="37" t="s">
        <v>658</v>
      </c>
      <c r="I9" s="28" t="s">
        <v>70</v>
      </c>
      <c r="J9" s="37" t="s">
        <v>659</v>
      </c>
      <c r="K9" s="37" t="s">
        <v>660</v>
      </c>
      <c r="L9" s="29" t="s">
        <v>661</v>
      </c>
      <c r="M9" s="37" t="s">
        <v>662</v>
      </c>
      <c r="N9" s="37" t="s">
        <v>663</v>
      </c>
      <c r="O9" s="29" t="s">
        <v>664</v>
      </c>
      <c r="P9" s="29" t="s">
        <v>665</v>
      </c>
      <c r="Q9" s="37" t="s">
        <v>666</v>
      </c>
      <c r="R9" s="37" t="s">
        <v>667</v>
      </c>
      <c r="S9" s="37" t="s">
        <v>668</v>
      </c>
      <c r="T9" s="37" t="s">
        <v>669</v>
      </c>
      <c r="U9" s="37" t="s">
        <v>670</v>
      </c>
      <c r="V9" s="37" t="s">
        <v>671</v>
      </c>
    </row>
    <row r="10" spans="1:22">
      <c r="A10" s="27" t="s">
        <v>515</v>
      </c>
      <c r="B10" s="31" t="s">
        <v>672</v>
      </c>
      <c r="C10" s="31" t="s">
        <v>673</v>
      </c>
      <c r="D10" s="31" t="s">
        <v>674</v>
      </c>
      <c r="E10" s="37" t="s">
        <v>675</v>
      </c>
      <c r="F10" s="39" t="s">
        <v>676</v>
      </c>
      <c r="G10" s="41" t="s">
        <v>677</v>
      </c>
      <c r="H10" s="41" t="s">
        <v>678</v>
      </c>
      <c r="I10" s="37" t="s">
        <v>679</v>
      </c>
      <c r="J10" s="28" t="s">
        <v>70</v>
      </c>
      <c r="K10" s="41" t="s">
        <v>680</v>
      </c>
      <c r="L10" s="37" t="s">
        <v>681</v>
      </c>
      <c r="M10" s="41" t="s">
        <v>682</v>
      </c>
      <c r="N10" s="28" t="s">
        <v>70</v>
      </c>
      <c r="O10" s="39" t="s">
        <v>683</v>
      </c>
      <c r="P10" s="37" t="s">
        <v>684</v>
      </c>
      <c r="Q10" s="41" t="s">
        <v>685</v>
      </c>
      <c r="R10" s="41" t="s">
        <v>686</v>
      </c>
      <c r="S10" s="44" t="s">
        <v>687</v>
      </c>
      <c r="T10" s="28" t="s">
        <v>70</v>
      </c>
      <c r="U10" s="42" t="s">
        <v>688</v>
      </c>
      <c r="V10" s="42" t="s">
        <v>689</v>
      </c>
    </row>
    <row r="11" spans="1:22">
      <c r="A11" s="27" t="s">
        <v>516</v>
      </c>
      <c r="B11" s="31" t="s">
        <v>690</v>
      </c>
      <c r="C11" s="31" t="s">
        <v>691</v>
      </c>
      <c r="D11" s="31" t="s">
        <v>692</v>
      </c>
      <c r="E11" s="37" t="s">
        <v>693</v>
      </c>
      <c r="F11" s="39" t="s">
        <v>694</v>
      </c>
      <c r="G11" s="28" t="s">
        <v>70</v>
      </c>
      <c r="H11" s="41" t="s">
        <v>695</v>
      </c>
      <c r="I11" s="37" t="s">
        <v>696</v>
      </c>
      <c r="J11" s="41" t="s">
        <v>697</v>
      </c>
      <c r="K11" s="28" t="s">
        <v>70</v>
      </c>
      <c r="L11" s="37" t="s">
        <v>698</v>
      </c>
      <c r="M11" s="41" t="s">
        <v>699</v>
      </c>
      <c r="N11" s="41" t="s">
        <v>700</v>
      </c>
      <c r="O11" s="39" t="s">
        <v>701</v>
      </c>
      <c r="P11" s="37" t="s">
        <v>702</v>
      </c>
      <c r="Q11" s="41" t="s">
        <v>703</v>
      </c>
      <c r="R11" s="41" t="s">
        <v>704</v>
      </c>
      <c r="S11" s="28" t="s">
        <v>70</v>
      </c>
      <c r="T11" s="42" t="s">
        <v>705</v>
      </c>
      <c r="U11" s="42" t="s">
        <v>706</v>
      </c>
      <c r="V11" s="42" t="s">
        <v>707</v>
      </c>
    </row>
    <row r="12" spans="1:22">
      <c r="A12" s="27" t="s">
        <v>517</v>
      </c>
      <c r="B12" s="29" t="s">
        <v>708</v>
      </c>
      <c r="C12" s="28" t="s">
        <v>70</v>
      </c>
      <c r="D12" s="29" t="s">
        <v>709</v>
      </c>
      <c r="E12" s="29" t="s">
        <v>710</v>
      </c>
      <c r="F12" s="29" t="s">
        <v>711</v>
      </c>
      <c r="G12" s="37" t="s">
        <v>712</v>
      </c>
      <c r="H12" s="36" t="s">
        <v>713</v>
      </c>
      <c r="I12" s="29" t="s">
        <v>714</v>
      </c>
      <c r="J12" s="37" t="s">
        <v>715</v>
      </c>
      <c r="K12" s="37" t="s">
        <v>716</v>
      </c>
      <c r="L12" s="28" t="s">
        <v>70</v>
      </c>
      <c r="M12" s="37" t="s">
        <v>717</v>
      </c>
      <c r="N12" s="37" t="s">
        <v>718</v>
      </c>
      <c r="O12" s="28" t="s">
        <v>70</v>
      </c>
      <c r="P12" s="29" t="s">
        <v>719</v>
      </c>
      <c r="Q12" s="37" t="s">
        <v>720</v>
      </c>
      <c r="R12" s="37" t="s">
        <v>721</v>
      </c>
      <c r="S12" s="37" t="s">
        <v>722</v>
      </c>
      <c r="T12" s="37" t="s">
        <v>723</v>
      </c>
      <c r="U12" s="37" t="s">
        <v>724</v>
      </c>
      <c r="V12" s="37" t="s">
        <v>725</v>
      </c>
    </row>
    <row r="13" spans="1:22">
      <c r="A13" s="27" t="s">
        <v>518</v>
      </c>
      <c r="B13" s="31" t="s">
        <v>726</v>
      </c>
      <c r="C13" s="31" t="s">
        <v>727</v>
      </c>
      <c r="D13" s="31" t="s">
        <v>728</v>
      </c>
      <c r="E13" s="36" t="s">
        <v>729</v>
      </c>
      <c r="F13" s="39" t="s">
        <v>730</v>
      </c>
      <c r="G13" s="41" t="s">
        <v>731</v>
      </c>
      <c r="H13" s="41" t="s">
        <v>732</v>
      </c>
      <c r="I13" s="37" t="s">
        <v>733</v>
      </c>
      <c r="J13" s="41" t="s">
        <v>734</v>
      </c>
      <c r="K13" s="45" t="s">
        <v>735</v>
      </c>
      <c r="L13" s="37" t="s">
        <v>736</v>
      </c>
      <c r="M13" s="28" t="s">
        <v>70</v>
      </c>
      <c r="N13" s="41" t="s">
        <v>737</v>
      </c>
      <c r="O13" s="39" t="s">
        <v>738</v>
      </c>
      <c r="P13" s="37" t="s">
        <v>739</v>
      </c>
      <c r="Q13" s="41" t="s">
        <v>740</v>
      </c>
      <c r="R13" s="28" t="s">
        <v>70</v>
      </c>
      <c r="S13" s="42" t="s">
        <v>741</v>
      </c>
      <c r="T13" s="44" t="s">
        <v>742</v>
      </c>
      <c r="U13" s="28" t="s">
        <v>70</v>
      </c>
      <c r="V13" s="42" t="s">
        <v>743</v>
      </c>
    </row>
    <row r="14" spans="1:22">
      <c r="A14" s="27" t="s">
        <v>519</v>
      </c>
      <c r="B14" s="31" t="s">
        <v>744</v>
      </c>
      <c r="C14" s="31" t="s">
        <v>745</v>
      </c>
      <c r="D14" s="31" t="s">
        <v>746</v>
      </c>
      <c r="E14" s="36" t="s">
        <v>747</v>
      </c>
      <c r="F14" s="39" t="s">
        <v>748</v>
      </c>
      <c r="G14" s="45" t="s">
        <v>749</v>
      </c>
      <c r="H14" s="45" t="s">
        <v>750</v>
      </c>
      <c r="I14" s="37" t="s">
        <v>751</v>
      </c>
      <c r="J14" s="28" t="s">
        <v>70</v>
      </c>
      <c r="K14" s="41" t="s">
        <v>752</v>
      </c>
      <c r="L14" s="37" t="s">
        <v>753</v>
      </c>
      <c r="M14" s="41" t="s">
        <v>754</v>
      </c>
      <c r="N14" s="28" t="s">
        <v>70</v>
      </c>
      <c r="O14" s="39" t="s">
        <v>755</v>
      </c>
      <c r="P14" s="37" t="s">
        <v>756</v>
      </c>
      <c r="Q14" s="41" t="s">
        <v>757</v>
      </c>
      <c r="R14" s="41" t="s">
        <v>758</v>
      </c>
      <c r="S14" s="44" t="s">
        <v>759</v>
      </c>
      <c r="T14" s="28" t="s">
        <v>70</v>
      </c>
      <c r="U14" s="42" t="s">
        <v>760</v>
      </c>
      <c r="V14" s="42" t="s">
        <v>761</v>
      </c>
    </row>
    <row r="15" spans="1:22">
      <c r="A15" s="27" t="s">
        <v>520</v>
      </c>
      <c r="B15" s="29" t="s">
        <v>762</v>
      </c>
      <c r="C15" s="34" t="s">
        <v>70</v>
      </c>
      <c r="D15" s="29" t="s">
        <v>763</v>
      </c>
      <c r="E15" s="29" t="s">
        <v>764</v>
      </c>
      <c r="F15" s="29" t="s">
        <v>765</v>
      </c>
      <c r="G15" s="39" t="s">
        <v>766</v>
      </c>
      <c r="H15" s="39" t="s">
        <v>767</v>
      </c>
      <c r="I15" s="29" t="s">
        <v>768</v>
      </c>
      <c r="J15" s="39" t="s">
        <v>769</v>
      </c>
      <c r="K15" s="39" t="s">
        <v>770</v>
      </c>
      <c r="L15" s="28" t="s">
        <v>70</v>
      </c>
      <c r="M15" s="39" t="s">
        <v>771</v>
      </c>
      <c r="N15" s="39" t="s">
        <v>772</v>
      </c>
      <c r="O15" s="28" t="s">
        <v>70</v>
      </c>
      <c r="P15" s="29" t="s">
        <v>773</v>
      </c>
      <c r="Q15" s="39" t="s">
        <v>774</v>
      </c>
      <c r="R15" s="40" t="s">
        <v>775</v>
      </c>
      <c r="S15" s="39" t="s">
        <v>776</v>
      </c>
      <c r="T15" s="39" t="s">
        <v>777</v>
      </c>
      <c r="U15" s="39" t="s">
        <v>778</v>
      </c>
      <c r="V15" s="39" t="s">
        <v>779</v>
      </c>
    </row>
    <row r="16" spans="1:22">
      <c r="A16" s="27" t="s">
        <v>521</v>
      </c>
      <c r="B16" s="28" t="s">
        <v>70</v>
      </c>
      <c r="C16" s="29" t="s">
        <v>780</v>
      </c>
      <c r="D16" s="29" t="s">
        <v>781</v>
      </c>
      <c r="E16" s="28" t="s">
        <v>70</v>
      </c>
      <c r="F16" s="29" t="s">
        <v>782</v>
      </c>
      <c r="G16" s="37" t="s">
        <v>783</v>
      </c>
      <c r="H16" s="37" t="s">
        <v>784</v>
      </c>
      <c r="I16" s="29" t="s">
        <v>785</v>
      </c>
      <c r="J16" s="43" t="s">
        <v>786</v>
      </c>
      <c r="K16" s="37" t="s">
        <v>787</v>
      </c>
      <c r="L16" s="29" t="s">
        <v>788</v>
      </c>
      <c r="M16" s="37" t="s">
        <v>789</v>
      </c>
      <c r="N16" s="37" t="s">
        <v>790</v>
      </c>
      <c r="O16" s="29" t="s">
        <v>791</v>
      </c>
      <c r="P16" s="28" t="s">
        <v>70</v>
      </c>
      <c r="Q16" s="37" t="s">
        <v>792</v>
      </c>
      <c r="R16" s="37" t="s">
        <v>793</v>
      </c>
      <c r="S16" s="37" t="s">
        <v>794</v>
      </c>
      <c r="T16" s="36" t="s">
        <v>795</v>
      </c>
      <c r="U16" s="37" t="s">
        <v>796</v>
      </c>
      <c r="V16" s="37" t="s">
        <v>797</v>
      </c>
    </row>
    <row r="17" spans="1:22">
      <c r="A17" s="27" t="s">
        <v>522</v>
      </c>
      <c r="B17" s="31" t="s">
        <v>798</v>
      </c>
      <c r="C17" s="31" t="s">
        <v>799</v>
      </c>
      <c r="D17" s="31" t="s">
        <v>800</v>
      </c>
      <c r="E17" s="37" t="s">
        <v>801</v>
      </c>
      <c r="F17" s="39" t="s">
        <v>802</v>
      </c>
      <c r="G17" s="41" t="s">
        <v>803</v>
      </c>
      <c r="H17" s="28" t="s">
        <v>70</v>
      </c>
      <c r="I17" s="37" t="s">
        <v>666</v>
      </c>
      <c r="J17" s="45" t="s">
        <v>804</v>
      </c>
      <c r="K17" s="41" t="s">
        <v>805</v>
      </c>
      <c r="L17" s="37" t="s">
        <v>806</v>
      </c>
      <c r="M17" s="41" t="s">
        <v>807</v>
      </c>
      <c r="N17" s="41" t="s">
        <v>808</v>
      </c>
      <c r="O17" s="39" t="s">
        <v>809</v>
      </c>
      <c r="P17" s="37" t="s">
        <v>810</v>
      </c>
      <c r="Q17" s="28" t="s">
        <v>70</v>
      </c>
      <c r="R17" s="41" t="s">
        <v>811</v>
      </c>
      <c r="S17" s="42" t="s">
        <v>812</v>
      </c>
      <c r="T17" s="42" t="s">
        <v>813</v>
      </c>
      <c r="U17" s="44" t="s">
        <v>814</v>
      </c>
      <c r="V17" s="28" t="s">
        <v>70</v>
      </c>
    </row>
    <row r="18" spans="1:22">
      <c r="A18" s="27" t="s">
        <v>523</v>
      </c>
      <c r="B18" s="31" t="s">
        <v>815</v>
      </c>
      <c r="C18" s="31" t="s">
        <v>816</v>
      </c>
      <c r="D18" s="31" t="s">
        <v>817</v>
      </c>
      <c r="E18" s="37" t="s">
        <v>818</v>
      </c>
      <c r="F18" s="39" t="s">
        <v>819</v>
      </c>
      <c r="G18" s="41" t="s">
        <v>820</v>
      </c>
      <c r="H18" s="41" t="s">
        <v>821</v>
      </c>
      <c r="I18" s="37" t="s">
        <v>822</v>
      </c>
      <c r="J18" s="41" t="s">
        <v>823</v>
      </c>
      <c r="K18" s="41" t="s">
        <v>824</v>
      </c>
      <c r="L18" s="37" t="s">
        <v>825</v>
      </c>
      <c r="M18" s="28" t="s">
        <v>70</v>
      </c>
      <c r="N18" s="41" t="s">
        <v>826</v>
      </c>
      <c r="O18" s="39" t="s">
        <v>827</v>
      </c>
      <c r="P18" s="37" t="s">
        <v>828</v>
      </c>
      <c r="Q18" s="41" t="s">
        <v>829</v>
      </c>
      <c r="R18" s="28" t="s">
        <v>70</v>
      </c>
      <c r="S18" s="42" t="s">
        <v>830</v>
      </c>
      <c r="T18" s="44" t="s">
        <v>831</v>
      </c>
      <c r="U18" s="28" t="s">
        <v>70</v>
      </c>
      <c r="V18" s="42" t="s">
        <v>832</v>
      </c>
    </row>
    <row r="19" spans="1:22">
      <c r="A19" s="27" t="s">
        <v>524</v>
      </c>
      <c r="B19" s="32" t="s">
        <v>833</v>
      </c>
      <c r="C19" s="32" t="s">
        <v>834</v>
      </c>
      <c r="D19" s="32" t="s">
        <v>835</v>
      </c>
      <c r="E19" s="36" t="s">
        <v>836</v>
      </c>
      <c r="F19" s="39" t="s">
        <v>837</v>
      </c>
      <c r="G19" s="28" t="s">
        <v>70</v>
      </c>
      <c r="H19" s="42" t="s">
        <v>838</v>
      </c>
      <c r="I19" s="36" t="s">
        <v>839</v>
      </c>
      <c r="J19" s="44" t="s">
        <v>840</v>
      </c>
      <c r="K19" s="35" t="s">
        <v>70</v>
      </c>
      <c r="L19" s="36" t="s">
        <v>841</v>
      </c>
      <c r="M19" s="46" t="s">
        <v>842</v>
      </c>
      <c r="N19" s="42" t="s">
        <v>843</v>
      </c>
      <c r="O19" s="39" t="s">
        <v>844</v>
      </c>
      <c r="P19" s="36" t="s">
        <v>845</v>
      </c>
      <c r="Q19" s="42" t="s">
        <v>846</v>
      </c>
      <c r="R19" s="46" t="s">
        <v>847</v>
      </c>
      <c r="S19" s="28" t="s">
        <v>848</v>
      </c>
      <c r="T19" s="47" t="s">
        <v>849</v>
      </c>
      <c r="U19" s="47" t="s">
        <v>850</v>
      </c>
      <c r="V19" s="48" t="s">
        <v>851</v>
      </c>
    </row>
    <row r="20" spans="1:22">
      <c r="A20" s="27" t="s">
        <v>525</v>
      </c>
      <c r="B20" s="32" t="s">
        <v>852</v>
      </c>
      <c r="C20" s="32" t="s">
        <v>853</v>
      </c>
      <c r="D20" s="32" t="s">
        <v>854</v>
      </c>
      <c r="E20" s="37" t="s">
        <v>855</v>
      </c>
      <c r="F20" s="39" t="s">
        <v>856</v>
      </c>
      <c r="G20" s="42" t="s">
        <v>857</v>
      </c>
      <c r="H20" s="42" t="s">
        <v>858</v>
      </c>
      <c r="I20" s="37" t="s">
        <v>859</v>
      </c>
      <c r="J20" s="28" t="s">
        <v>70</v>
      </c>
      <c r="K20" s="42" t="s">
        <v>860</v>
      </c>
      <c r="L20" s="36" t="s">
        <v>861</v>
      </c>
      <c r="M20" s="44" t="s">
        <v>862</v>
      </c>
      <c r="N20" s="28" t="s">
        <v>70</v>
      </c>
      <c r="O20" s="39" t="s">
        <v>863</v>
      </c>
      <c r="P20" s="36" t="s">
        <v>864</v>
      </c>
      <c r="Q20" s="46" t="s">
        <v>865</v>
      </c>
      <c r="R20" s="42" t="s">
        <v>866</v>
      </c>
      <c r="S20" s="49" t="s">
        <v>867</v>
      </c>
      <c r="T20" s="28" t="s">
        <v>70</v>
      </c>
      <c r="U20" s="48" t="s">
        <v>868</v>
      </c>
      <c r="V20" s="47" t="s">
        <v>869</v>
      </c>
    </row>
    <row r="21" spans="1:22">
      <c r="A21" s="27" t="s">
        <v>526</v>
      </c>
      <c r="B21" s="32" t="s">
        <v>870</v>
      </c>
      <c r="C21" s="32" t="s">
        <v>871</v>
      </c>
      <c r="D21" s="32" t="s">
        <v>872</v>
      </c>
      <c r="E21" s="36" t="s">
        <v>873</v>
      </c>
      <c r="F21" s="39" t="s">
        <v>874</v>
      </c>
      <c r="G21" s="42" t="s">
        <v>875</v>
      </c>
      <c r="H21" s="42" t="s">
        <v>876</v>
      </c>
      <c r="I21" s="36" t="s">
        <v>877</v>
      </c>
      <c r="J21" s="42" t="s">
        <v>878</v>
      </c>
      <c r="K21" s="42" t="s">
        <v>879</v>
      </c>
      <c r="L21" s="37" t="s">
        <v>880</v>
      </c>
      <c r="M21" s="28" t="s">
        <v>70</v>
      </c>
      <c r="N21" s="42" t="s">
        <v>881</v>
      </c>
      <c r="O21" s="39" t="s">
        <v>882</v>
      </c>
      <c r="P21" s="37" t="s">
        <v>883</v>
      </c>
      <c r="Q21" s="44" t="s">
        <v>884</v>
      </c>
      <c r="R21" s="28" t="s">
        <v>70</v>
      </c>
      <c r="S21" s="34" t="s">
        <v>70</v>
      </c>
      <c r="T21" s="49" t="s">
        <v>885</v>
      </c>
      <c r="U21" s="28" t="s">
        <v>70</v>
      </c>
      <c r="V21" s="47" t="s">
        <v>886</v>
      </c>
    </row>
    <row r="22" spans="1:22">
      <c r="A22" s="27" t="s">
        <v>527</v>
      </c>
      <c r="B22" s="32" t="s">
        <v>887</v>
      </c>
      <c r="C22" s="32" t="s">
        <v>888</v>
      </c>
      <c r="D22" s="32" t="s">
        <v>889</v>
      </c>
      <c r="E22" s="36" t="s">
        <v>890</v>
      </c>
      <c r="F22" s="39" t="s">
        <v>891</v>
      </c>
      <c r="G22" s="44" t="s">
        <v>892</v>
      </c>
      <c r="H22" s="28" t="s">
        <v>70</v>
      </c>
      <c r="I22" s="36" t="s">
        <v>893</v>
      </c>
      <c r="J22" s="42" t="s">
        <v>894</v>
      </c>
      <c r="K22" s="42" t="s">
        <v>895</v>
      </c>
      <c r="L22" s="36" t="s">
        <v>896</v>
      </c>
      <c r="M22" s="42" t="s">
        <v>897</v>
      </c>
      <c r="N22" s="46" t="s">
        <v>898</v>
      </c>
      <c r="O22" s="39" t="s">
        <v>899</v>
      </c>
      <c r="P22" s="37" t="s">
        <v>900</v>
      </c>
      <c r="Q22" s="28" t="s">
        <v>70</v>
      </c>
      <c r="R22" s="42" t="s">
        <v>901</v>
      </c>
      <c r="S22" s="47" t="s">
        <v>902</v>
      </c>
      <c r="T22" s="47" t="s">
        <v>903</v>
      </c>
      <c r="U22" s="49" t="s">
        <v>904</v>
      </c>
      <c r="V22" s="28" t="s">
        <v>70</v>
      </c>
    </row>
  </sheetData>
  <conditionalFormatting sqref="B2:V22">
    <cfRule type="expression" dxfId="13" priority="1">
      <formula>INDIRECT("'UFR Types'!"&amp;CELL("address",B2))="Special"</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A6B62-03D5-496F-B5D1-170C58B2A8E2}">
  <dimension ref="A1:V22"/>
  <sheetViews>
    <sheetView tabSelected="1" workbookViewId="0">
      <selection sqref="A1:XFD1048576"/>
    </sheetView>
  </sheetViews>
  <sheetFormatPr baseColWidth="10" defaultRowHeight="13.2"/>
  <sheetData>
    <row r="1" spans="1:22">
      <c r="A1" t="s">
        <v>47</v>
      </c>
      <c r="B1" t="s">
        <v>1155</v>
      </c>
      <c r="C1" t="s">
        <v>1156</v>
      </c>
      <c r="D1" t="s">
        <v>1157</v>
      </c>
      <c r="E1" t="s">
        <v>1030</v>
      </c>
      <c r="F1" t="s">
        <v>1033</v>
      </c>
      <c r="G1" t="s">
        <v>1077</v>
      </c>
      <c r="H1" t="s">
        <v>1070</v>
      </c>
      <c r="I1" t="s">
        <v>1037</v>
      </c>
      <c r="J1" t="s">
        <v>1041</v>
      </c>
      <c r="K1" t="s">
        <v>1085</v>
      </c>
      <c r="L1" t="s">
        <v>1023</v>
      </c>
      <c r="M1" t="s">
        <v>1051</v>
      </c>
      <c r="N1" t="s">
        <v>1046</v>
      </c>
      <c r="O1" t="s">
        <v>1025</v>
      </c>
      <c r="P1" t="s">
        <v>1027</v>
      </c>
      <c r="Q1" t="s">
        <v>1063</v>
      </c>
      <c r="R1" t="s">
        <v>1057</v>
      </c>
      <c r="S1" t="s">
        <v>1158</v>
      </c>
      <c r="T1" t="s">
        <v>1159</v>
      </c>
      <c r="U1" t="s">
        <v>1160</v>
      </c>
      <c r="V1" t="s">
        <v>1161</v>
      </c>
    </row>
    <row r="2" spans="1:22">
      <c r="A2" t="s">
        <v>1155</v>
      </c>
      <c r="B2" t="s">
        <v>70</v>
      </c>
      <c r="C2" t="s">
        <v>528</v>
      </c>
      <c r="D2" t="s">
        <v>529</v>
      </c>
      <c r="E2" t="s">
        <v>70</v>
      </c>
      <c r="F2" t="s">
        <v>530</v>
      </c>
      <c r="G2" t="s">
        <v>531</v>
      </c>
      <c r="H2" t="s">
        <v>532</v>
      </c>
      <c r="I2" t="s">
        <v>533</v>
      </c>
      <c r="J2" t="s">
        <v>534</v>
      </c>
      <c r="K2" t="s">
        <v>535</v>
      </c>
      <c r="L2" t="s">
        <v>536</v>
      </c>
      <c r="M2" t="s">
        <v>537</v>
      </c>
      <c r="N2" t="s">
        <v>538</v>
      </c>
      <c r="O2" t="s">
        <v>539</v>
      </c>
      <c r="P2" t="s">
        <v>70</v>
      </c>
      <c r="Q2" t="s">
        <v>540</v>
      </c>
      <c r="R2" t="s">
        <v>541</v>
      </c>
      <c r="S2" t="s">
        <v>542</v>
      </c>
      <c r="T2" t="s">
        <v>543</v>
      </c>
      <c r="U2" t="s">
        <v>544</v>
      </c>
      <c r="V2" t="s">
        <v>545</v>
      </c>
    </row>
    <row r="3" spans="1:22">
      <c r="A3" t="s">
        <v>1156</v>
      </c>
      <c r="B3" t="s">
        <v>546</v>
      </c>
      <c r="C3" t="s">
        <v>70</v>
      </c>
      <c r="D3" t="s">
        <v>547</v>
      </c>
      <c r="E3" t="s">
        <v>548</v>
      </c>
      <c r="F3" t="s">
        <v>549</v>
      </c>
      <c r="G3" t="s">
        <v>550</v>
      </c>
      <c r="H3" t="s">
        <v>551</v>
      </c>
      <c r="I3" t="s">
        <v>552</v>
      </c>
      <c r="J3" t="s">
        <v>553</v>
      </c>
      <c r="K3" t="s">
        <v>554</v>
      </c>
      <c r="L3" t="s">
        <v>70</v>
      </c>
      <c r="M3" t="s">
        <v>555</v>
      </c>
      <c r="N3" t="s">
        <v>556</v>
      </c>
      <c r="O3" t="s">
        <v>70</v>
      </c>
      <c r="P3" t="s">
        <v>557</v>
      </c>
      <c r="Q3" t="s">
        <v>558</v>
      </c>
      <c r="R3" t="s">
        <v>559</v>
      </c>
      <c r="S3" t="s">
        <v>560</v>
      </c>
      <c r="T3" t="s">
        <v>561</v>
      </c>
      <c r="U3" t="s">
        <v>562</v>
      </c>
      <c r="V3" t="s">
        <v>563</v>
      </c>
    </row>
    <row r="4" spans="1:22">
      <c r="A4" t="s">
        <v>1157</v>
      </c>
      <c r="B4" t="s">
        <v>564</v>
      </c>
      <c r="C4" t="s">
        <v>565</v>
      </c>
      <c r="D4" t="s">
        <v>70</v>
      </c>
      <c r="E4" t="s">
        <v>566</v>
      </c>
      <c r="F4" t="s">
        <v>70</v>
      </c>
      <c r="G4" t="s">
        <v>567</v>
      </c>
      <c r="H4" t="s">
        <v>568</v>
      </c>
      <c r="I4" t="s">
        <v>70</v>
      </c>
      <c r="J4" t="s">
        <v>569</v>
      </c>
      <c r="K4" t="s">
        <v>570</v>
      </c>
      <c r="L4" t="s">
        <v>571</v>
      </c>
      <c r="M4" t="s">
        <v>572</v>
      </c>
      <c r="N4" t="s">
        <v>573</v>
      </c>
      <c r="O4" t="s">
        <v>574</v>
      </c>
      <c r="P4" t="s">
        <v>575</v>
      </c>
      <c r="Q4" t="s">
        <v>576</v>
      </c>
      <c r="R4" t="s">
        <v>577</v>
      </c>
      <c r="S4" t="s">
        <v>578</v>
      </c>
      <c r="T4" t="s">
        <v>579</v>
      </c>
      <c r="U4" t="s">
        <v>580</v>
      </c>
      <c r="V4" t="s">
        <v>581</v>
      </c>
    </row>
    <row r="5" spans="1:22">
      <c r="A5" t="s">
        <v>1030</v>
      </c>
      <c r="B5" t="s">
        <v>70</v>
      </c>
      <c r="C5" t="s">
        <v>582</v>
      </c>
      <c r="D5" t="s">
        <v>583</v>
      </c>
      <c r="E5" t="s">
        <v>70</v>
      </c>
      <c r="F5" t="s">
        <v>584</v>
      </c>
      <c r="G5" t="s">
        <v>585</v>
      </c>
      <c r="H5" t="s">
        <v>586</v>
      </c>
      <c r="I5" t="s">
        <v>587</v>
      </c>
      <c r="J5" t="s">
        <v>588</v>
      </c>
      <c r="K5" t="s">
        <v>589</v>
      </c>
      <c r="L5" t="s">
        <v>590</v>
      </c>
      <c r="M5" t="s">
        <v>591</v>
      </c>
      <c r="N5" t="s">
        <v>592</v>
      </c>
      <c r="O5" t="s">
        <v>593</v>
      </c>
      <c r="P5" t="s">
        <v>70</v>
      </c>
      <c r="Q5" t="s">
        <v>594</v>
      </c>
      <c r="R5" t="s">
        <v>595</v>
      </c>
      <c r="S5" t="s">
        <v>596</v>
      </c>
      <c r="T5" t="s">
        <v>597</v>
      </c>
      <c r="U5" t="s">
        <v>598</v>
      </c>
      <c r="V5" t="s">
        <v>599</v>
      </c>
    </row>
    <row r="6" spans="1:22">
      <c r="A6" t="s">
        <v>1033</v>
      </c>
      <c r="B6" t="s">
        <v>600</v>
      </c>
      <c r="C6" t="s">
        <v>601</v>
      </c>
      <c r="D6" t="s">
        <v>70</v>
      </c>
      <c r="E6" t="s">
        <v>602</v>
      </c>
      <c r="F6" t="s">
        <v>70</v>
      </c>
      <c r="G6" t="s">
        <v>603</v>
      </c>
      <c r="H6" t="s">
        <v>604</v>
      </c>
      <c r="I6" t="s">
        <v>70</v>
      </c>
      <c r="J6" t="s">
        <v>605</v>
      </c>
      <c r="K6" t="s">
        <v>606</v>
      </c>
      <c r="L6" t="s">
        <v>607</v>
      </c>
      <c r="M6" t="s">
        <v>608</v>
      </c>
      <c r="N6" t="s">
        <v>609</v>
      </c>
      <c r="O6" t="s">
        <v>610</v>
      </c>
      <c r="P6" t="s">
        <v>611</v>
      </c>
      <c r="Q6" t="s">
        <v>612</v>
      </c>
      <c r="R6" t="s">
        <v>613</v>
      </c>
      <c r="S6" t="s">
        <v>614</v>
      </c>
      <c r="T6" t="s">
        <v>615</v>
      </c>
      <c r="U6" t="s">
        <v>616</v>
      </c>
      <c r="V6" t="s">
        <v>617</v>
      </c>
    </row>
    <row r="7" spans="1:22">
      <c r="A7" t="s">
        <v>1077</v>
      </c>
      <c r="B7" t="s">
        <v>618</v>
      </c>
      <c r="C7" t="s">
        <v>619</v>
      </c>
      <c r="D7" t="s">
        <v>620</v>
      </c>
      <c r="E7" t="s">
        <v>621</v>
      </c>
      <c r="F7" t="s">
        <v>622</v>
      </c>
      <c r="G7" t="s">
        <v>70</v>
      </c>
      <c r="H7" t="s">
        <v>623</v>
      </c>
      <c r="I7" t="s">
        <v>624</v>
      </c>
      <c r="J7" t="s">
        <v>625</v>
      </c>
      <c r="K7" t="s">
        <v>70</v>
      </c>
      <c r="L7" t="s">
        <v>626</v>
      </c>
      <c r="M7" t="s">
        <v>627</v>
      </c>
      <c r="N7" t="s">
        <v>628</v>
      </c>
      <c r="O7" t="s">
        <v>629</v>
      </c>
      <c r="P7" t="s">
        <v>630</v>
      </c>
      <c r="Q7" t="s">
        <v>631</v>
      </c>
      <c r="R7" t="s">
        <v>632</v>
      </c>
      <c r="S7" t="s">
        <v>70</v>
      </c>
      <c r="T7" t="s">
        <v>633</v>
      </c>
      <c r="U7" t="s">
        <v>634</v>
      </c>
      <c r="V7" t="s">
        <v>635</v>
      </c>
    </row>
    <row r="8" spans="1:22">
      <c r="A8" t="s">
        <v>1070</v>
      </c>
      <c r="B8" t="s">
        <v>636</v>
      </c>
      <c r="C8" t="s">
        <v>637</v>
      </c>
      <c r="D8" t="s">
        <v>638</v>
      </c>
      <c r="E8" t="s">
        <v>639</v>
      </c>
      <c r="F8" t="s">
        <v>640</v>
      </c>
      <c r="G8" t="s">
        <v>641</v>
      </c>
      <c r="H8" t="s">
        <v>70</v>
      </c>
      <c r="I8" t="s">
        <v>642</v>
      </c>
      <c r="J8" t="s">
        <v>643</v>
      </c>
      <c r="K8" t="s">
        <v>644</v>
      </c>
      <c r="L8" t="s">
        <v>645</v>
      </c>
      <c r="M8" t="s">
        <v>646</v>
      </c>
      <c r="N8" t="s">
        <v>647</v>
      </c>
      <c r="O8" t="s">
        <v>648</v>
      </c>
      <c r="P8" t="s">
        <v>649</v>
      </c>
      <c r="Q8" t="s">
        <v>70</v>
      </c>
      <c r="R8" t="s">
        <v>650</v>
      </c>
      <c r="S8" t="s">
        <v>651</v>
      </c>
      <c r="T8" t="s">
        <v>652</v>
      </c>
      <c r="U8" t="s">
        <v>653</v>
      </c>
      <c r="V8" t="s">
        <v>70</v>
      </c>
    </row>
    <row r="9" spans="1:22">
      <c r="A9" t="s">
        <v>1037</v>
      </c>
      <c r="B9" t="s">
        <v>654</v>
      </c>
      <c r="C9" t="s">
        <v>655</v>
      </c>
      <c r="D9" t="s">
        <v>70</v>
      </c>
      <c r="E9" t="s">
        <v>656</v>
      </c>
      <c r="F9" t="s">
        <v>70</v>
      </c>
      <c r="G9" t="s">
        <v>657</v>
      </c>
      <c r="H9" t="s">
        <v>658</v>
      </c>
      <c r="I9" t="s">
        <v>70</v>
      </c>
      <c r="J9" t="s">
        <v>659</v>
      </c>
      <c r="K9" t="s">
        <v>660</v>
      </c>
      <c r="L9" t="s">
        <v>661</v>
      </c>
      <c r="M9" t="s">
        <v>662</v>
      </c>
      <c r="N9" t="s">
        <v>663</v>
      </c>
      <c r="O9" t="s">
        <v>664</v>
      </c>
      <c r="P9" t="s">
        <v>665</v>
      </c>
      <c r="Q9" t="s">
        <v>666</v>
      </c>
      <c r="R9" t="s">
        <v>667</v>
      </c>
      <c r="S9" t="s">
        <v>668</v>
      </c>
      <c r="T9" t="s">
        <v>669</v>
      </c>
      <c r="U9" t="s">
        <v>670</v>
      </c>
      <c r="V9" t="s">
        <v>671</v>
      </c>
    </row>
    <row r="10" spans="1:22">
      <c r="A10" t="s">
        <v>1041</v>
      </c>
      <c r="B10" t="s">
        <v>672</v>
      </c>
      <c r="C10" t="s">
        <v>673</v>
      </c>
      <c r="D10" t="s">
        <v>674</v>
      </c>
      <c r="E10" t="s">
        <v>675</v>
      </c>
      <c r="F10" t="s">
        <v>676</v>
      </c>
      <c r="G10" t="s">
        <v>677</v>
      </c>
      <c r="H10" t="s">
        <v>678</v>
      </c>
      <c r="I10" t="s">
        <v>679</v>
      </c>
      <c r="J10" t="s">
        <v>70</v>
      </c>
      <c r="K10" t="s">
        <v>680</v>
      </c>
      <c r="L10" t="s">
        <v>681</v>
      </c>
      <c r="M10" t="s">
        <v>682</v>
      </c>
      <c r="N10" t="s">
        <v>70</v>
      </c>
      <c r="O10" t="s">
        <v>683</v>
      </c>
      <c r="P10" t="s">
        <v>684</v>
      </c>
      <c r="Q10" t="s">
        <v>685</v>
      </c>
      <c r="R10" t="s">
        <v>686</v>
      </c>
      <c r="S10" t="s">
        <v>687</v>
      </c>
      <c r="T10" t="s">
        <v>70</v>
      </c>
      <c r="U10" t="s">
        <v>688</v>
      </c>
      <c r="V10" t="s">
        <v>689</v>
      </c>
    </row>
    <row r="11" spans="1:22">
      <c r="A11" t="s">
        <v>1085</v>
      </c>
      <c r="B11" t="s">
        <v>690</v>
      </c>
      <c r="C11" t="s">
        <v>691</v>
      </c>
      <c r="D11" t="s">
        <v>692</v>
      </c>
      <c r="E11" t="s">
        <v>693</v>
      </c>
      <c r="F11" t="s">
        <v>694</v>
      </c>
      <c r="G11" t="s">
        <v>70</v>
      </c>
      <c r="H11" t="s">
        <v>695</v>
      </c>
      <c r="I11" t="s">
        <v>696</v>
      </c>
      <c r="J11" t="s">
        <v>697</v>
      </c>
      <c r="K11" t="s">
        <v>70</v>
      </c>
      <c r="L11" t="s">
        <v>698</v>
      </c>
      <c r="M11" t="s">
        <v>699</v>
      </c>
      <c r="N11" t="s">
        <v>700</v>
      </c>
      <c r="O11" t="s">
        <v>701</v>
      </c>
      <c r="P11" t="s">
        <v>702</v>
      </c>
      <c r="Q11" t="s">
        <v>703</v>
      </c>
      <c r="R11" t="s">
        <v>704</v>
      </c>
      <c r="S11" t="s">
        <v>70</v>
      </c>
      <c r="T11" t="s">
        <v>705</v>
      </c>
      <c r="U11" t="s">
        <v>706</v>
      </c>
      <c r="V11" t="s">
        <v>707</v>
      </c>
    </row>
    <row r="12" spans="1:22">
      <c r="A12" t="s">
        <v>1023</v>
      </c>
      <c r="B12" t="s">
        <v>708</v>
      </c>
      <c r="C12" t="s">
        <v>70</v>
      </c>
      <c r="D12" t="s">
        <v>709</v>
      </c>
      <c r="E12" t="s">
        <v>710</v>
      </c>
      <c r="F12" t="s">
        <v>711</v>
      </c>
      <c r="G12" t="s">
        <v>712</v>
      </c>
      <c r="H12" t="s">
        <v>713</v>
      </c>
      <c r="I12" t="s">
        <v>714</v>
      </c>
      <c r="J12" t="s">
        <v>715</v>
      </c>
      <c r="K12" t="s">
        <v>716</v>
      </c>
      <c r="L12" t="s">
        <v>70</v>
      </c>
      <c r="M12" t="s">
        <v>717</v>
      </c>
      <c r="N12" t="s">
        <v>718</v>
      </c>
      <c r="O12" t="s">
        <v>70</v>
      </c>
      <c r="P12" t="s">
        <v>719</v>
      </c>
      <c r="Q12" t="s">
        <v>720</v>
      </c>
      <c r="R12" t="s">
        <v>721</v>
      </c>
      <c r="S12" t="s">
        <v>722</v>
      </c>
      <c r="T12" t="s">
        <v>723</v>
      </c>
      <c r="U12" t="s">
        <v>724</v>
      </c>
      <c r="V12" t="s">
        <v>725</v>
      </c>
    </row>
    <row r="13" spans="1:22">
      <c r="A13" t="s">
        <v>1051</v>
      </c>
      <c r="B13" t="s">
        <v>726</v>
      </c>
      <c r="C13" t="s">
        <v>727</v>
      </c>
      <c r="D13" t="s">
        <v>728</v>
      </c>
      <c r="E13" t="s">
        <v>729</v>
      </c>
      <c r="F13" t="s">
        <v>730</v>
      </c>
      <c r="G13" t="s">
        <v>731</v>
      </c>
      <c r="H13" t="s">
        <v>732</v>
      </c>
      <c r="I13" t="s">
        <v>733</v>
      </c>
      <c r="J13" t="s">
        <v>734</v>
      </c>
      <c r="K13" t="s">
        <v>735</v>
      </c>
      <c r="L13" t="s">
        <v>736</v>
      </c>
      <c r="M13" t="s">
        <v>70</v>
      </c>
      <c r="N13" t="s">
        <v>737</v>
      </c>
      <c r="O13" t="s">
        <v>738</v>
      </c>
      <c r="P13" t="s">
        <v>739</v>
      </c>
      <c r="Q13" t="s">
        <v>740</v>
      </c>
      <c r="R13" t="s">
        <v>70</v>
      </c>
      <c r="S13" t="s">
        <v>741</v>
      </c>
      <c r="T13" t="s">
        <v>742</v>
      </c>
      <c r="U13" t="s">
        <v>70</v>
      </c>
      <c r="V13" t="s">
        <v>743</v>
      </c>
    </row>
    <row r="14" spans="1:22">
      <c r="A14" t="s">
        <v>1046</v>
      </c>
      <c r="B14" t="s">
        <v>744</v>
      </c>
      <c r="C14" t="s">
        <v>745</v>
      </c>
      <c r="D14" t="s">
        <v>746</v>
      </c>
      <c r="E14" t="s">
        <v>747</v>
      </c>
      <c r="F14" t="s">
        <v>748</v>
      </c>
      <c r="G14" t="s">
        <v>749</v>
      </c>
      <c r="H14" t="s">
        <v>750</v>
      </c>
      <c r="I14" t="s">
        <v>751</v>
      </c>
      <c r="J14" t="s">
        <v>70</v>
      </c>
      <c r="K14" t="s">
        <v>752</v>
      </c>
      <c r="L14" t="s">
        <v>753</v>
      </c>
      <c r="M14" t="s">
        <v>754</v>
      </c>
      <c r="N14" t="s">
        <v>70</v>
      </c>
      <c r="O14" t="s">
        <v>755</v>
      </c>
      <c r="P14" t="s">
        <v>756</v>
      </c>
      <c r="Q14" t="s">
        <v>757</v>
      </c>
      <c r="R14" t="s">
        <v>758</v>
      </c>
      <c r="S14" t="s">
        <v>759</v>
      </c>
      <c r="T14" t="s">
        <v>70</v>
      </c>
      <c r="U14" t="s">
        <v>760</v>
      </c>
      <c r="V14" t="s">
        <v>761</v>
      </c>
    </row>
    <row r="15" spans="1:22">
      <c r="A15" t="s">
        <v>1025</v>
      </c>
      <c r="B15" t="s">
        <v>762</v>
      </c>
      <c r="C15" t="s">
        <v>70</v>
      </c>
      <c r="D15" t="s">
        <v>763</v>
      </c>
      <c r="E15" t="s">
        <v>764</v>
      </c>
      <c r="F15" t="s">
        <v>765</v>
      </c>
      <c r="G15" t="s">
        <v>766</v>
      </c>
      <c r="H15" t="s">
        <v>767</v>
      </c>
      <c r="I15" t="s">
        <v>768</v>
      </c>
      <c r="J15" t="s">
        <v>769</v>
      </c>
      <c r="K15" t="s">
        <v>770</v>
      </c>
      <c r="L15" t="s">
        <v>70</v>
      </c>
      <c r="M15" t="s">
        <v>771</v>
      </c>
      <c r="N15" t="s">
        <v>772</v>
      </c>
      <c r="O15" t="s">
        <v>70</v>
      </c>
      <c r="P15" t="s">
        <v>773</v>
      </c>
      <c r="Q15" t="s">
        <v>774</v>
      </c>
      <c r="R15" t="s">
        <v>775</v>
      </c>
      <c r="S15" t="s">
        <v>776</v>
      </c>
      <c r="T15" t="s">
        <v>777</v>
      </c>
      <c r="U15" t="s">
        <v>778</v>
      </c>
      <c r="V15" t="s">
        <v>779</v>
      </c>
    </row>
    <row r="16" spans="1:22">
      <c r="A16" t="s">
        <v>1027</v>
      </c>
      <c r="B16" t="s">
        <v>70</v>
      </c>
      <c r="C16" t="s">
        <v>780</v>
      </c>
      <c r="D16" t="s">
        <v>781</v>
      </c>
      <c r="E16" t="s">
        <v>70</v>
      </c>
      <c r="F16" t="s">
        <v>782</v>
      </c>
      <c r="G16" t="s">
        <v>783</v>
      </c>
      <c r="H16" t="s">
        <v>784</v>
      </c>
      <c r="I16" t="s">
        <v>785</v>
      </c>
      <c r="J16" t="s">
        <v>786</v>
      </c>
      <c r="K16" t="s">
        <v>787</v>
      </c>
      <c r="L16" t="s">
        <v>788</v>
      </c>
      <c r="M16" t="s">
        <v>789</v>
      </c>
      <c r="N16" t="s">
        <v>790</v>
      </c>
      <c r="O16" t="s">
        <v>791</v>
      </c>
      <c r="P16" t="s">
        <v>70</v>
      </c>
      <c r="Q16" t="s">
        <v>792</v>
      </c>
      <c r="R16" t="s">
        <v>793</v>
      </c>
      <c r="S16" t="s">
        <v>794</v>
      </c>
      <c r="T16" t="s">
        <v>795</v>
      </c>
      <c r="U16" t="s">
        <v>796</v>
      </c>
      <c r="V16" t="s">
        <v>797</v>
      </c>
    </row>
    <row r="17" spans="1:22">
      <c r="A17" t="s">
        <v>1063</v>
      </c>
      <c r="B17" t="s">
        <v>798</v>
      </c>
      <c r="C17" t="s">
        <v>799</v>
      </c>
      <c r="D17" t="s">
        <v>800</v>
      </c>
      <c r="E17" t="s">
        <v>801</v>
      </c>
      <c r="F17" t="s">
        <v>802</v>
      </c>
      <c r="G17" t="s">
        <v>803</v>
      </c>
      <c r="H17" t="s">
        <v>70</v>
      </c>
      <c r="I17" t="s">
        <v>666</v>
      </c>
      <c r="J17" t="s">
        <v>804</v>
      </c>
      <c r="K17" t="s">
        <v>805</v>
      </c>
      <c r="L17" t="s">
        <v>806</v>
      </c>
      <c r="M17" t="s">
        <v>807</v>
      </c>
      <c r="N17" t="s">
        <v>808</v>
      </c>
      <c r="O17" t="s">
        <v>809</v>
      </c>
      <c r="P17" t="s">
        <v>810</v>
      </c>
      <c r="Q17" t="s">
        <v>70</v>
      </c>
      <c r="R17" t="s">
        <v>811</v>
      </c>
      <c r="S17" t="s">
        <v>812</v>
      </c>
      <c r="T17" t="s">
        <v>813</v>
      </c>
      <c r="U17" t="s">
        <v>814</v>
      </c>
      <c r="V17" t="s">
        <v>70</v>
      </c>
    </row>
    <row r="18" spans="1:22">
      <c r="A18" t="s">
        <v>1057</v>
      </c>
      <c r="B18" t="s">
        <v>815</v>
      </c>
      <c r="C18" t="s">
        <v>816</v>
      </c>
      <c r="D18" t="s">
        <v>817</v>
      </c>
      <c r="E18" t="s">
        <v>818</v>
      </c>
      <c r="F18" t="s">
        <v>819</v>
      </c>
      <c r="G18" t="s">
        <v>820</v>
      </c>
      <c r="H18" t="s">
        <v>821</v>
      </c>
      <c r="I18" t="s">
        <v>822</v>
      </c>
      <c r="J18" t="s">
        <v>823</v>
      </c>
      <c r="K18" t="s">
        <v>824</v>
      </c>
      <c r="L18" t="s">
        <v>825</v>
      </c>
      <c r="M18" t="s">
        <v>70</v>
      </c>
      <c r="N18" t="s">
        <v>826</v>
      </c>
      <c r="O18" t="s">
        <v>827</v>
      </c>
      <c r="P18" t="s">
        <v>828</v>
      </c>
      <c r="Q18" t="s">
        <v>829</v>
      </c>
      <c r="R18" t="s">
        <v>70</v>
      </c>
      <c r="S18" t="s">
        <v>830</v>
      </c>
      <c r="T18" t="s">
        <v>831</v>
      </c>
      <c r="U18" t="s">
        <v>70</v>
      </c>
      <c r="V18" t="s">
        <v>832</v>
      </c>
    </row>
    <row r="19" spans="1:22">
      <c r="A19" t="s">
        <v>1158</v>
      </c>
      <c r="B19" t="s">
        <v>833</v>
      </c>
      <c r="C19" t="s">
        <v>834</v>
      </c>
      <c r="D19" t="s">
        <v>835</v>
      </c>
      <c r="E19" t="s">
        <v>836</v>
      </c>
      <c r="F19" t="s">
        <v>837</v>
      </c>
      <c r="G19" t="s">
        <v>70</v>
      </c>
      <c r="H19" t="s">
        <v>838</v>
      </c>
      <c r="I19" t="s">
        <v>839</v>
      </c>
      <c r="J19" t="s">
        <v>840</v>
      </c>
      <c r="K19" t="s">
        <v>70</v>
      </c>
      <c r="L19" t="s">
        <v>841</v>
      </c>
      <c r="M19" t="s">
        <v>842</v>
      </c>
      <c r="N19" t="s">
        <v>843</v>
      </c>
      <c r="O19" t="s">
        <v>844</v>
      </c>
      <c r="P19" t="s">
        <v>845</v>
      </c>
      <c r="Q19" t="s">
        <v>846</v>
      </c>
      <c r="R19" t="s">
        <v>847</v>
      </c>
      <c r="S19" t="s">
        <v>848</v>
      </c>
      <c r="T19" t="s">
        <v>849</v>
      </c>
      <c r="U19" t="s">
        <v>850</v>
      </c>
      <c r="V19" t="s">
        <v>851</v>
      </c>
    </row>
    <row r="20" spans="1:22">
      <c r="A20" t="s">
        <v>1159</v>
      </c>
      <c r="B20" t="s">
        <v>852</v>
      </c>
      <c r="C20" t="s">
        <v>853</v>
      </c>
      <c r="D20" t="s">
        <v>854</v>
      </c>
      <c r="E20" t="s">
        <v>855</v>
      </c>
      <c r="F20" t="s">
        <v>856</v>
      </c>
      <c r="G20" t="s">
        <v>857</v>
      </c>
      <c r="H20" t="s">
        <v>858</v>
      </c>
      <c r="I20" t="s">
        <v>859</v>
      </c>
      <c r="J20" t="s">
        <v>70</v>
      </c>
      <c r="K20" t="s">
        <v>860</v>
      </c>
      <c r="L20" t="s">
        <v>861</v>
      </c>
      <c r="M20" t="s">
        <v>862</v>
      </c>
      <c r="N20" t="s">
        <v>70</v>
      </c>
      <c r="O20" t="s">
        <v>863</v>
      </c>
      <c r="P20" t="s">
        <v>864</v>
      </c>
      <c r="Q20" t="s">
        <v>865</v>
      </c>
      <c r="R20" t="s">
        <v>866</v>
      </c>
      <c r="S20" t="s">
        <v>867</v>
      </c>
      <c r="T20" t="s">
        <v>70</v>
      </c>
      <c r="U20" t="s">
        <v>868</v>
      </c>
      <c r="V20" t="s">
        <v>869</v>
      </c>
    </row>
    <row r="21" spans="1:22">
      <c r="A21" t="s">
        <v>1160</v>
      </c>
      <c r="B21" t="s">
        <v>870</v>
      </c>
      <c r="C21" t="s">
        <v>871</v>
      </c>
      <c r="D21" t="s">
        <v>872</v>
      </c>
      <c r="E21" t="s">
        <v>873</v>
      </c>
      <c r="F21" t="s">
        <v>874</v>
      </c>
      <c r="G21" t="s">
        <v>875</v>
      </c>
      <c r="H21" t="s">
        <v>876</v>
      </c>
      <c r="I21" t="s">
        <v>877</v>
      </c>
      <c r="J21" t="s">
        <v>878</v>
      </c>
      <c r="K21" t="s">
        <v>879</v>
      </c>
      <c r="L21" t="s">
        <v>880</v>
      </c>
      <c r="M21" t="s">
        <v>70</v>
      </c>
      <c r="N21" t="s">
        <v>881</v>
      </c>
      <c r="O21" t="s">
        <v>882</v>
      </c>
      <c r="P21" t="s">
        <v>883</v>
      </c>
      <c r="Q21" t="s">
        <v>884</v>
      </c>
      <c r="R21" t="s">
        <v>70</v>
      </c>
      <c r="S21" t="s">
        <v>70</v>
      </c>
      <c r="T21" t="s">
        <v>885</v>
      </c>
      <c r="U21" t="s">
        <v>70</v>
      </c>
      <c r="V21" t="s">
        <v>886</v>
      </c>
    </row>
    <row r="22" spans="1:22">
      <c r="A22" t="s">
        <v>1161</v>
      </c>
      <c r="B22" t="s">
        <v>887</v>
      </c>
      <c r="C22" t="s">
        <v>888</v>
      </c>
      <c r="D22" t="s">
        <v>889</v>
      </c>
      <c r="E22" t="s">
        <v>890</v>
      </c>
      <c r="F22" t="s">
        <v>891</v>
      </c>
      <c r="G22" t="s">
        <v>892</v>
      </c>
      <c r="H22" t="s">
        <v>70</v>
      </c>
      <c r="I22" t="s">
        <v>893</v>
      </c>
      <c r="J22" t="s">
        <v>894</v>
      </c>
      <c r="K22" t="s">
        <v>895</v>
      </c>
      <c r="L22" t="s">
        <v>896</v>
      </c>
      <c r="M22" t="s">
        <v>897</v>
      </c>
      <c r="N22" t="s">
        <v>898</v>
      </c>
      <c r="O22" t="s">
        <v>899</v>
      </c>
      <c r="P22" t="s">
        <v>900</v>
      </c>
      <c r="Q22" t="s">
        <v>70</v>
      </c>
      <c r="R22" t="s">
        <v>901</v>
      </c>
      <c r="S22" t="s">
        <v>902</v>
      </c>
      <c r="T22" t="s">
        <v>903</v>
      </c>
      <c r="U22" t="s">
        <v>904</v>
      </c>
      <c r="V22"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16</vt:i4>
      </vt:variant>
    </vt:vector>
  </HeadingPairs>
  <TitlesOfParts>
    <vt:vector size="16" baseType="lpstr">
      <vt:lpstr>Hello</vt:lpstr>
      <vt:lpstr>Letters</vt:lpstr>
      <vt:lpstr>UF Comms</vt:lpstr>
      <vt:lpstr>UF Inner Comms</vt:lpstr>
      <vt:lpstr>UF_Comms</vt:lpstr>
      <vt:lpstr>UF Types</vt:lpstr>
      <vt:lpstr>UF_Types</vt:lpstr>
      <vt:lpstr>UFR Comms</vt:lpstr>
      <vt:lpstr>UFR_Comms</vt:lpstr>
      <vt:lpstr>UFR Types</vt:lpstr>
      <vt:lpstr>UFR_Types</vt:lpstr>
      <vt:lpstr>Parity</vt:lpstr>
      <vt:lpstr>2-Flips</vt:lpstr>
      <vt:lpstr>2-Twists</vt:lpstr>
      <vt:lpstr>3-Twists</vt:lpstr>
      <vt:lpstr>Copy of UFR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Einar Kvam Lundberg</cp:lastModifiedBy>
  <dcterms:modified xsi:type="dcterms:W3CDTF">2021-07-17T09:42:21Z</dcterms:modified>
</cp:coreProperties>
</file>