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firstSheet="1"/>
  </bookViews>
  <sheets>
    <sheet name="主要" sheetId="1" r:id="rId1"/>
    <sheet name="工具" sheetId="2" r:id="rId2"/>
    <sheet name="Sheet" sheetId="5" r:id="rId3"/>
    <sheet name="DB" sheetId="4" r:id="rId4"/>
  </sheets>
  <definedNames>
    <definedName name="STR">主要!$U$51</definedName>
    <definedName name="DEX">主要!$U$52</definedName>
    <definedName name="CON">主要!$U$53</definedName>
    <definedName name="FTH">主要!$U$54</definedName>
    <definedName name="SEN">主要!$U$56</definedName>
    <definedName name="力量">主要!$S$51</definedName>
    <definedName name="感悟">主要!$S$56</definedName>
    <definedName name="敏捷">主要!$S$52</definedName>
    <definedName name="体质">主要!$S$53</definedName>
    <definedName name="胆识">主要!$S$54</definedName>
    <definedName name="智慧">主要!$S$55</definedName>
    <definedName name="LV">主要!$L$49</definedName>
    <definedName name="魅力">主要!$AL$51</definedName>
    <definedName name="速度">主要!$AL$52</definedName>
    <definedName name="WIS">主要!$U$55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xml:space="preserve"> </author>
  </authors>
  <commentList>
    <comment ref="C18" authorId="0">
      <text>
        <r>
          <rPr>
            <sz val="9"/>
            <rFont val="微软雅黑"/>
            <charset val="134"/>
          </rPr>
          <t>狂气值比自我值高3点或更多时会陷入&lt;发狂&gt;</t>
        </r>
      </text>
    </comment>
    <comment ref="C27" authorId="0">
      <text>
        <r>
          <rPr>
            <sz val="9"/>
            <rFont val="微软雅黑"/>
            <charset val="134"/>
          </rPr>
          <t>角色的狂气值会在触发心理阴影时增加。
每当角色的狂气值因为心理阴影而增加时，她的自我值也会增加相同的数值。
在每一幕中，同一名角色最多只会因此增加2点自我值。</t>
        </r>
      </text>
    </comment>
    <comment ref="AL54" authorId="0">
      <text>
        <r>
          <rPr>
            <sz val="9"/>
            <rFont val="微软雅黑"/>
            <charset val="134"/>
          </rPr>
          <t>完成短休可以消除1点SP。
完成长休可以消除最多等于阈值的SP。
SP到达1/2阈值的角色会陷入&lt;疲倦&gt;。
SP到达阈值的角色会陷入&lt;力竭&gt;。
SP到达上限的角色会立即&lt;解体&gt;。</t>
        </r>
      </text>
    </comment>
    <comment ref="AL56" authorId="0">
      <text>
        <r>
          <rPr>
            <sz val="9"/>
            <rFont val="微软雅黑"/>
            <charset val="134"/>
          </rPr>
          <t>角色的回合会在AP到达阈值时结束。
角色开始回合时，会消除等于阈值的AP。</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<sst xmlns="http://schemas.openxmlformats.org/spreadsheetml/2006/main" count="324" uniqueCount="125">
  <si>
    <t>&gt;&gt;　角色信息</t>
  </si>
  <si>
    <t>头像</t>
  </si>
  <si>
    <t>角色名称</t>
  </si>
  <si>
    <t>形象</t>
  </si>
  <si>
    <t>关系</t>
  </si>
  <si>
    <t>玩家名称</t>
  </si>
  <si>
    <t>对象名称</t>
  </si>
  <si>
    <t>临时</t>
  </si>
  <si>
    <t>正面感情</t>
  </si>
  <si>
    <t>感情值</t>
  </si>
  <si>
    <t>态度</t>
  </si>
  <si>
    <t>负面感情</t>
  </si>
  <si>
    <t>享年</t>
  </si>
  <si>
    <t>??</t>
  </si>
  <si>
    <t>性征</t>
  </si>
  <si>
    <t>未知</t>
  </si>
  <si>
    <t>备注</t>
  </si>
  <si>
    <t>身高</t>
  </si>
  <si>
    <t>体重</t>
  </si>
  <si>
    <t>外貌
细节</t>
  </si>
  <si>
    <t>人性</t>
  </si>
  <si>
    <t>身世</t>
  </si>
  <si>
    <t>自我</t>
  </si>
  <si>
    <t>狂气</t>
  </si>
  <si>
    <t>基础认知</t>
  </si>
  <si>
    <t>高认知</t>
  </si>
  <si>
    <t>当前认知</t>
  </si>
  <si>
    <t>心理阴影</t>
  </si>
  <si>
    <t>・角色进行了违背她的个人道德法则，或是在她成长的社会中看似无法接受的行为。
・角色看到了创伤性的可怖之物，或是可能动摇她对世界的理解的东西。
・角色遭受解体，或是看见自己的重要之物被破坏。
・一些精神上的攻击可以增加角色的狂气值。</t>
  </si>
  <si>
    <t>&gt;&gt;　基本信息</t>
  </si>
  <si>
    <t>///　领域</t>
  </si>
  <si>
    <t>天赋领域</t>
  </si>
  <si>
    <t>///　属性</t>
  </si>
  <si>
    <t>///　衍生属性</t>
  </si>
  <si>
    <t>主要领域</t>
  </si>
  <si>
    <t>等级</t>
  </si>
  <si>
    <t>次要领域</t>
  </si>
  <si>
    <t>熟练度</t>
  </si>
  <si>
    <t>属性阶层</t>
  </si>
  <si>
    <t>基本值</t>
  </si>
  <si>
    <t>修正值</t>
  </si>
  <si>
    <t>常驻</t>
  </si>
  <si>
    <t>属性量值</t>
  </si>
  <si>
    <t>上限</t>
  </si>
  <si>
    <t>名称</t>
  </si>
  <si>
    <t>总值</t>
  </si>
  <si>
    <t>武者</t>
  </si>
  <si>
    <t>工程</t>
  </si>
  <si>
    <t>力量</t>
  </si>
  <si>
    <t>&lt;</t>
  </si>
  <si>
    <t>|</t>
  </si>
  <si>
    <t>/</t>
  </si>
  <si>
    <t>魅力</t>
  </si>
  <si>
    <t>特遣</t>
  </si>
  <si>
    <t>学术</t>
  </si>
  <si>
    <t>敏捷</t>
  </si>
  <si>
    <t>速度</t>
  </si>
  <si>
    <t>术师</t>
  </si>
  <si>
    <t>神秘</t>
  </si>
  <si>
    <t>体质</t>
  </si>
  <si>
    <t>SP</t>
  </si>
  <si>
    <t>阈值</t>
  </si>
  <si>
    <t>祭司</t>
  </si>
  <si>
    <t>游艺</t>
  </si>
  <si>
    <t>胆识</t>
  </si>
  <si>
    <t>XP消耗</t>
  </si>
  <si>
    <t>习得上限</t>
  </si>
  <si>
    <t>智慧</t>
  </si>
  <si>
    <t>AP</t>
  </si>
  <si>
    <t>感悟</t>
  </si>
  <si>
    <t>///　技能</t>
  </si>
  <si>
    <t>·技能应用</t>
  </si>
  <si>
    <t>分类</t>
  </si>
  <si>
    <t>关联属性</t>
  </si>
  <si>
    <t>DC</t>
  </si>
  <si>
    <t>总修正</t>
  </si>
  <si>
    <t>类型</t>
  </si>
  <si>
    <t>技能</t>
  </si>
  <si>
    <t>体能技能</t>
  </si>
  <si>
    <t>运动</t>
  </si>
  <si>
    <t>攻击检定</t>
  </si>
  <si>
    <t>近战</t>
  </si>
  <si>
    <t>灵巧</t>
  </si>
  <si>
    <t>远程</t>
  </si>
  <si>
    <t>耐力</t>
  </si>
  <si>
    <t>防御检定</t>
  </si>
  <si>
    <t>闪避</t>
  </si>
  <si>
    <t>心智技能</t>
  </si>
  <si>
    <t>学识</t>
  </si>
  <si>
    <t>强韧</t>
  </si>
  <si>
    <t>洞悉</t>
  </si>
  <si>
    <t>反射</t>
  </si>
  <si>
    <t>直觉</t>
  </si>
  <si>
    <t>意志</t>
  </si>
  <si>
    <t>检定</t>
  </si>
  <si>
    <t>先攻值</t>
  </si>
  <si>
    <t>降低值</t>
  </si>
  <si>
    <t>社交技能</t>
  </si>
  <si>
    <t>示威</t>
  </si>
  <si>
    <t>其他检定</t>
  </si>
  <si>
    <t>先攻</t>
  </si>
  <si>
    <t>话术</t>
  </si>
  <si>
    <t>崩解</t>
  </si>
  <si>
    <t>目标值</t>
  </si>
  <si>
    <t>共情</t>
  </si>
  <si>
    <t>透支</t>
  </si>
  <si>
    <t>///　初期属性</t>
  </si>
  <si>
    <t>方案：</t>
  </si>
  <si>
    <t>属性点</t>
  </si>
  <si>
    <t>骰值</t>
  </si>
  <si>
    <t>加点</t>
  </si>
  <si>
    <t>潜能</t>
  </si>
  <si>
    <t>加点上限</t>
  </si>
  <si>
    <t>点数情况</t>
  </si>
  <si>
    <t>已用</t>
  </si>
  <si>
    <t>属性名称</t>
  </si>
  <si>
    <t>属性缩写</t>
  </si>
  <si>
    <t>STR</t>
  </si>
  <si>
    <t>DEX</t>
  </si>
  <si>
    <t>CON</t>
  </si>
  <si>
    <t>FTH</t>
  </si>
  <si>
    <t>WIS</t>
  </si>
  <si>
    <t>SEN</t>
  </si>
  <si>
    <t>技能名称</t>
  </si>
  <si>
    <t>图表值</t>
  </si>
</sst>
</file>

<file path=xl/styles.xml><?xml version="1.0" encoding="utf-8"?>
<styleSheet xmlns="http://schemas.openxmlformats.org/spreadsheetml/2006/main" xmlns:mc="http://schemas.openxmlformats.org/markup-compatibility/2006" xmlns:xr9="http://schemas.microsoft.com/office/spreadsheetml/2016/revision9" mc:Ignorable="xr9">
  <numFmts count="1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quot; &quot;@"/>
    <numFmt numFmtId="177" formatCode="@&quot; 岁&quot;"/>
    <numFmt numFmtId="178" formatCode="@&quot; CM&quot;"/>
    <numFmt numFmtId="179" formatCode="[=1]&quot;低认知&quot;;[=2]&quot;高认知&quot;;&quot;无认知&quot;"/>
    <numFmt numFmtId="180" formatCode="0&quot;级&quot;"/>
    <numFmt numFmtId="181" formatCode="@&quot; KG&quot;"/>
    <numFmt numFmtId="182" formatCode="\L\V\ 0"/>
    <numFmt numFmtId="183" formatCode="\(\+0\);\(\-0\)"/>
    <numFmt numFmtId="184" formatCode="[=1]&quot;☑&quot;;[=0]&quot;☐&quot;"/>
    <numFmt numFmtId="185" formatCode="\+0;\-0"/>
  </numFmts>
  <fonts count="36">
    <font>
      <sz val="11"/>
      <color theme="1"/>
      <name val="宋体"/>
      <charset val="134"/>
      <scheme val="minor"/>
    </font>
    <font>
      <sz val="10"/>
      <color theme="1"/>
      <name val="微软雅黑"/>
      <charset val="134"/>
    </font>
    <font>
      <sz val="9"/>
      <color theme="1" tint="0.35"/>
      <name val="微软雅黑"/>
      <charset val="134"/>
    </font>
    <font>
      <b/>
      <sz val="11"/>
      <color theme="0"/>
      <name val="微软雅黑"/>
      <charset val="134"/>
    </font>
    <font>
      <b/>
      <sz val="10"/>
      <color theme="0"/>
      <name val="微软雅黑"/>
      <charset val="134"/>
    </font>
    <font>
      <sz val="10"/>
      <color rgb="FF403151"/>
      <name val="微软雅黑"/>
      <charset val="134"/>
    </font>
    <font>
      <sz val="10"/>
      <color rgb="FF0070C0"/>
      <name val="微软雅黑"/>
      <charset val="134"/>
    </font>
    <font>
      <b/>
      <sz val="12"/>
      <color theme="0"/>
      <name val="微软雅黑"/>
      <charset val="134"/>
    </font>
    <font>
      <sz val="9"/>
      <color theme="1"/>
      <name val="微软雅黑"/>
      <charset val="134"/>
    </font>
    <font>
      <b/>
      <sz val="12"/>
      <color theme="1"/>
      <name val="微软雅黑"/>
      <charset val="134"/>
    </font>
    <font>
      <sz val="10"/>
      <name val="微软雅黑"/>
      <charset val="134"/>
    </font>
    <font>
      <sz val="10"/>
      <color theme="1" tint="0.35"/>
      <name val="微软雅黑"/>
      <charset val="134"/>
    </font>
    <font>
      <b/>
      <sz val="11"/>
      <color rgb="FF403151"/>
      <name val="微软雅黑"/>
      <charset val="134"/>
    </font>
    <font>
      <b/>
      <i/>
      <sz val="11"/>
      <color rgb="FF403151"/>
      <name val="微软雅黑"/>
      <charset val="134"/>
    </font>
    <font>
      <b/>
      <sz val="9"/>
      <color theme="0"/>
      <name val="微软雅黑"/>
      <charset val="134"/>
    </font>
    <font>
      <sz val="12"/>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微软雅黑"/>
      <charset val="134"/>
    </font>
  </fonts>
  <fills count="41">
    <fill>
      <patternFill patternType="none"/>
    </fill>
    <fill>
      <patternFill patternType="gray125"/>
    </fill>
    <fill>
      <patternFill patternType="solid">
        <fgColor theme="0" tint="-0.15"/>
        <bgColor indexed="64"/>
      </patternFill>
    </fill>
    <fill>
      <patternFill patternType="solid">
        <fgColor rgb="FF403151"/>
        <bgColor indexed="64"/>
      </patternFill>
    </fill>
    <fill>
      <patternFill patternType="solid">
        <fgColor theme="0" tint="-0.14996795556505"/>
        <bgColor indexed="64"/>
      </patternFill>
    </fill>
    <fill>
      <patternFill patternType="solid">
        <fgColor rgb="FF644B7D"/>
        <bgColor indexed="64"/>
      </patternFill>
    </fill>
    <fill>
      <patternFill patternType="solid">
        <fgColor theme="0"/>
        <bgColor indexed="64"/>
      </patternFill>
    </fill>
    <fill>
      <patternFill patternType="solid">
        <fgColor rgb="FFFAE6F0"/>
        <bgColor indexed="64"/>
      </patternFill>
    </fill>
    <fill>
      <patternFill patternType="solid">
        <fgColor rgb="FFE6F0FF"/>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auto="1"/>
      </left>
      <right style="thin">
        <color auto="1"/>
      </right>
      <top style="thin">
        <color theme="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theme="1"/>
      </left>
      <right/>
      <top style="thin">
        <color theme="1"/>
      </top>
      <bottom/>
      <diagonal/>
    </border>
    <border>
      <left/>
      <right/>
      <top style="thin">
        <color theme="1"/>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auto="1"/>
      </right>
      <top style="thin">
        <color auto="1"/>
      </top>
      <bottom/>
      <diagonal/>
    </border>
    <border>
      <left style="double">
        <color rgb="FF403151"/>
      </left>
      <right/>
      <top style="double">
        <color rgb="FF403151"/>
      </top>
      <bottom/>
      <diagonal/>
    </border>
    <border>
      <left/>
      <right/>
      <top style="double">
        <color rgb="FF403151"/>
      </top>
      <bottom/>
      <diagonal/>
    </border>
    <border>
      <left style="double">
        <color rgb="FF403151"/>
      </left>
      <right/>
      <top/>
      <bottom/>
      <diagonal/>
    </border>
    <border>
      <left style="double">
        <color rgb="FF403151"/>
      </left>
      <right/>
      <top/>
      <bottom style="double">
        <color rgb="FF403151"/>
      </bottom>
      <diagonal/>
    </border>
    <border>
      <left/>
      <right/>
      <top/>
      <bottom style="double">
        <color rgb="FF403151"/>
      </bottom>
      <diagonal/>
    </border>
    <border>
      <left/>
      <right style="double">
        <color rgb="FF403151"/>
      </right>
      <top style="double">
        <color rgb="FF403151"/>
      </top>
      <bottom/>
      <diagonal/>
    </border>
    <border>
      <left/>
      <right style="double">
        <color rgb="FF403151"/>
      </right>
      <top/>
      <bottom/>
      <diagonal/>
    </border>
    <border>
      <left/>
      <right style="double">
        <color rgb="FF403151"/>
      </right>
      <top/>
      <bottom style="double">
        <color rgb="FF40315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theme="1"/>
      </left>
      <right style="thin">
        <color auto="1"/>
      </right>
      <top style="thin">
        <color theme="1"/>
      </top>
      <bottom style="thin">
        <color theme="1"/>
      </bottom>
      <diagonal/>
    </border>
    <border>
      <left style="thin">
        <color auto="1"/>
      </left>
      <right style="thin">
        <color theme="1"/>
      </right>
      <top style="thin">
        <color theme="1"/>
      </top>
      <bottom style="thin">
        <color theme="1"/>
      </bottom>
      <diagonal/>
    </border>
    <border>
      <left style="thin">
        <color auto="1"/>
      </left>
      <right style="thin">
        <color auto="1"/>
      </right>
      <top/>
      <bottom style="thin">
        <color auto="1"/>
      </bottom>
      <diagonal/>
    </border>
    <border>
      <left style="thin">
        <color theme="1"/>
      </left>
      <right/>
      <top style="thin">
        <color auto="1"/>
      </top>
      <bottom style="thin">
        <color theme="1"/>
      </bottom>
      <diagonal/>
    </border>
    <border>
      <left/>
      <right/>
      <top style="thin">
        <color auto="1"/>
      </top>
      <bottom style="thin">
        <color theme="1"/>
      </bottom>
      <diagonal/>
    </border>
    <border>
      <left/>
      <right/>
      <top style="thin">
        <color rgb="FF000000"/>
      </top>
      <bottom style="thin">
        <color theme="1"/>
      </bottom>
      <diagonal/>
    </border>
    <border>
      <left/>
      <right style="thin">
        <color theme="1"/>
      </right>
      <top style="thin">
        <color theme="1"/>
      </top>
      <bottom/>
      <diagonal/>
    </border>
    <border>
      <left/>
      <right style="thin">
        <color theme="1"/>
      </right>
      <top/>
      <bottom/>
      <diagonal/>
    </border>
    <border>
      <left/>
      <right style="thin">
        <color theme="1"/>
      </right>
      <top/>
      <bottom style="thin">
        <color theme="1"/>
      </bottom>
      <diagonal/>
    </border>
    <border>
      <left/>
      <right style="thin">
        <color rgb="FF000000"/>
      </right>
      <top style="thin">
        <color rgb="FF000000"/>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10" borderId="4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3" applyNumberFormat="0" applyFill="0" applyAlignment="0" applyProtection="0">
      <alignment vertical="center"/>
    </xf>
    <xf numFmtId="0" fontId="22" fillId="0" borderId="43" applyNumberFormat="0" applyFill="0" applyAlignment="0" applyProtection="0">
      <alignment vertical="center"/>
    </xf>
    <xf numFmtId="0" fontId="23" fillId="0" borderId="44" applyNumberFormat="0" applyFill="0" applyAlignment="0" applyProtection="0">
      <alignment vertical="center"/>
    </xf>
    <xf numFmtId="0" fontId="23" fillId="0" borderId="0" applyNumberFormat="0" applyFill="0" applyBorder="0" applyAlignment="0" applyProtection="0">
      <alignment vertical="center"/>
    </xf>
    <xf numFmtId="0" fontId="24" fillId="11" borderId="45" applyNumberFormat="0" applyAlignment="0" applyProtection="0">
      <alignment vertical="center"/>
    </xf>
    <xf numFmtId="0" fontId="25" fillId="12" borderId="46" applyNumberFormat="0" applyAlignment="0" applyProtection="0">
      <alignment vertical="center"/>
    </xf>
    <xf numFmtId="0" fontId="26" fillId="12" borderId="45" applyNumberFormat="0" applyAlignment="0" applyProtection="0">
      <alignment vertical="center"/>
    </xf>
    <xf numFmtId="0" fontId="27" fillId="13" borderId="47" applyNumberFormat="0" applyAlignment="0" applyProtection="0">
      <alignment vertical="center"/>
    </xf>
    <xf numFmtId="0" fontId="28" fillId="0" borderId="48" applyNumberFormat="0" applyFill="0" applyAlignment="0" applyProtection="0">
      <alignment vertical="center"/>
    </xf>
    <xf numFmtId="0" fontId="29" fillId="0" borderId="49" applyNumberFormat="0" applyFill="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3" fillId="40" borderId="0" applyNumberFormat="0" applyBorder="0" applyAlignment="0" applyProtection="0">
      <alignment vertical="center"/>
    </xf>
  </cellStyleXfs>
  <cellXfs count="150">
    <xf numFmtId="0" fontId="0" fillId="0" borderId="0" xfId="0">
      <alignment vertical="center"/>
    </xf>
    <xf numFmtId="0" fontId="1" fillId="0" borderId="0" xfId="0" applyFont="1" applyAlignment="1">
      <alignment horizontal="center" vertical="center" wrapText="1"/>
    </xf>
    <xf numFmtId="0" fontId="1" fillId="0" borderId="0" xfId="0" applyNumberFormat="1" applyFont="1" applyAlignment="1">
      <alignment horizontal="center" vertical="center" wrapText="1"/>
    </xf>
    <xf numFmtId="0" fontId="2" fillId="2" borderId="0" xfId="0" applyFont="1" applyFill="1" applyAlignment="1">
      <alignment horizontal="center"/>
    </xf>
    <xf numFmtId="176" fontId="3" fillId="3" borderId="1" xfId="0" applyNumberFormat="1" applyFont="1" applyFill="1" applyBorder="1" applyAlignment="1">
      <alignment vertical="center"/>
    </xf>
    <xf numFmtId="0" fontId="3" fillId="3" borderId="2" xfId="0" applyFont="1" applyFill="1" applyBorder="1" applyAlignment="1">
      <alignment vertical="center"/>
    </xf>
    <xf numFmtId="0" fontId="2" fillId="4" borderId="0" xfId="0" applyFont="1" applyFill="1" applyAlignment="1">
      <alignment horizont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1" fillId="6" borderId="4" xfId="0" applyFont="1" applyFill="1" applyBorder="1" applyAlignment="1" applyProtection="1">
      <alignment horizontal="center" vertical="center" shrinkToFit="1"/>
      <protection locked="0"/>
    </xf>
    <xf numFmtId="9" fontId="5" fillId="7" borderId="1" xfId="0" applyNumberFormat="1" applyFont="1" applyFill="1" applyBorder="1" applyAlignment="1" applyProtection="1">
      <alignment horizontal="center" vertical="center" shrinkToFit="1"/>
    </xf>
    <xf numFmtId="0" fontId="4" fillId="3" borderId="2" xfId="0" applyFont="1" applyFill="1" applyBorder="1" applyAlignment="1">
      <alignment horizontal="right" vertical="center"/>
    </xf>
    <xf numFmtId="0" fontId="6" fillId="8" borderId="1" xfId="0" applyNumberFormat="1" applyFont="1" applyFill="1" applyBorder="1" applyAlignment="1" applyProtection="1">
      <alignment horizontal="center" vertical="center" shrinkToFit="1"/>
      <protection locked="0"/>
    </xf>
    <xf numFmtId="0" fontId="6" fillId="8" borderId="2" xfId="0" applyNumberFormat="1" applyFont="1" applyFill="1" applyBorder="1" applyAlignment="1" applyProtection="1">
      <alignment horizontal="center" vertical="center" shrinkToFit="1"/>
      <protection locked="0"/>
    </xf>
    <xf numFmtId="0" fontId="5" fillId="7" borderId="3" xfId="0" applyNumberFormat="1" applyFont="1" applyFill="1" applyBorder="1" applyAlignment="1" applyProtection="1">
      <alignment horizontal="center" vertical="center" shrinkToFit="1"/>
    </xf>
    <xf numFmtId="0" fontId="5" fillId="7" borderId="1" xfId="0" applyNumberFormat="1" applyFont="1" applyFill="1" applyBorder="1" applyAlignment="1" applyProtection="1">
      <alignment horizontal="center" vertical="center" shrinkToFit="1"/>
    </xf>
    <xf numFmtId="0" fontId="4" fillId="3" borderId="2" xfId="0" applyFont="1" applyFill="1" applyBorder="1" applyAlignment="1">
      <alignment horizontal="center" vertical="center"/>
    </xf>
    <xf numFmtId="0" fontId="5" fillId="7" borderId="2" xfId="0" applyNumberFormat="1" applyFont="1" applyFill="1" applyBorder="1" applyAlignment="1" applyProtection="1">
      <alignment horizontal="center" vertical="center" shrinkToFit="1"/>
    </xf>
    <xf numFmtId="0" fontId="4" fillId="5" borderId="1" xfId="0" applyFont="1" applyFill="1" applyBorder="1" applyAlignment="1">
      <alignment horizontal="right" vertical="center"/>
    </xf>
    <xf numFmtId="0" fontId="4" fillId="5" borderId="2" xfId="0" applyFont="1" applyFill="1" applyBorder="1" applyAlignment="1">
      <alignment horizontal="right" vertical="center"/>
    </xf>
    <xf numFmtId="0" fontId="4" fillId="5" borderId="2" xfId="0" applyFont="1" applyFill="1" applyBorder="1" applyAlignment="1">
      <alignment vertical="center"/>
    </xf>
    <xf numFmtId="0" fontId="4" fillId="5" borderId="2" xfId="0" applyFont="1" applyFill="1" applyBorder="1" applyAlignment="1">
      <alignment horizontal="left" vertical="center"/>
    </xf>
    <xf numFmtId="0" fontId="5" fillId="7" borderId="1" xfId="0" applyNumberFormat="1" applyFont="1" applyFill="1" applyBorder="1" applyAlignment="1" applyProtection="1">
      <alignment horizontal="right" vertical="center" shrinkToFit="1"/>
    </xf>
    <xf numFmtId="0" fontId="5" fillId="7" borderId="2" xfId="0" applyNumberFormat="1" applyFont="1" applyFill="1" applyBorder="1" applyAlignment="1" applyProtection="1">
      <alignment horizontal="right" vertical="center" shrinkToFit="1"/>
    </xf>
    <xf numFmtId="0" fontId="5" fillId="7" borderId="2" xfId="0" applyNumberFormat="1" applyFont="1" applyFill="1" applyBorder="1" applyAlignment="1" applyProtection="1">
      <alignment horizontal="left" vertical="center" shrinkToFit="1"/>
    </xf>
    <xf numFmtId="0" fontId="6" fillId="8" borderId="3" xfId="0" applyNumberFormat="1" applyFont="1" applyFill="1" applyBorder="1" applyAlignment="1" applyProtection="1">
      <alignment horizontal="center" vertical="center" shrinkToFit="1"/>
      <protection locked="0"/>
    </xf>
    <xf numFmtId="0" fontId="5" fillId="7" borderId="3" xfId="0" applyNumberFormat="1" applyFont="1" applyFill="1" applyBorder="1" applyAlignment="1" applyProtection="1">
      <alignment horizontal="left" vertical="center" shrinkToFit="1"/>
    </xf>
    <xf numFmtId="0" fontId="7" fillId="3" borderId="5" xfId="0" applyFont="1" applyFill="1" applyBorder="1" applyAlignment="1">
      <alignment horizontal="left" vertical="center"/>
    </xf>
    <xf numFmtId="0" fontId="3" fillId="3" borderId="6" xfId="0" applyFont="1" applyFill="1" applyBorder="1" applyAlignment="1">
      <alignment horizontal="centerContinuous" vertical="center"/>
    </xf>
    <xf numFmtId="0" fontId="1" fillId="6" borderId="6" xfId="0" applyFont="1" applyFill="1" applyBorder="1" applyAlignment="1" applyProtection="1">
      <alignment horizontal="left" vertical="center" wrapText="1" indent="1" shrinkToFit="1"/>
      <protection locked="0"/>
    </xf>
    <xf numFmtId="177" fontId="1" fillId="6" borderId="6" xfId="0" applyNumberFormat="1" applyFont="1" applyFill="1" applyBorder="1" applyAlignment="1" applyProtection="1">
      <alignment horizontal="center" vertical="center" shrinkToFit="1"/>
      <protection locked="0"/>
    </xf>
    <xf numFmtId="178" fontId="1" fillId="6" borderId="6" xfId="0" applyNumberFormat="1" applyFont="1" applyFill="1" applyBorder="1" applyAlignment="1" applyProtection="1">
      <alignment horizontal="center" vertical="center" shrinkToFit="1"/>
      <protection locked="0"/>
    </xf>
    <xf numFmtId="0" fontId="3" fillId="3" borderId="6" xfId="0" applyFont="1" applyFill="1" applyBorder="1" applyAlignment="1">
      <alignment horizontal="center" vertical="center" wrapText="1"/>
    </xf>
    <xf numFmtId="0" fontId="8" fillId="6" borderId="6" xfId="0" applyFont="1" applyFill="1" applyBorder="1" applyAlignment="1" applyProtection="1">
      <alignment horizontal="left" vertical="center" wrapText="1" shrinkToFit="1"/>
      <protection locked="0"/>
    </xf>
    <xf numFmtId="0" fontId="3" fillId="3" borderId="7"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4" xfId="0" applyFont="1" applyFill="1" applyBorder="1" applyAlignment="1">
      <alignment horizontal="centerContinuous" vertical="center"/>
    </xf>
    <xf numFmtId="0" fontId="9" fillId="6" borderId="9" xfId="0" applyFont="1" applyFill="1" applyBorder="1" applyAlignment="1" applyProtection="1">
      <alignment horizontal="center" vertical="center" shrinkToFit="1"/>
      <protection locked="0"/>
    </xf>
    <xf numFmtId="0" fontId="8" fillId="6" borderId="10" xfId="0" applyFont="1" applyFill="1" applyBorder="1" applyAlignment="1" applyProtection="1">
      <alignment horizontal="left" vertical="top" wrapText="1" shrinkToFit="1"/>
      <protection locked="0"/>
    </xf>
    <xf numFmtId="0" fontId="8" fillId="6" borderId="11" xfId="0" applyFont="1" applyFill="1" applyBorder="1" applyAlignment="1" applyProtection="1">
      <alignment horizontal="left" vertical="top" wrapText="1" shrinkToFit="1"/>
      <protection locked="0"/>
    </xf>
    <xf numFmtId="0" fontId="8" fillId="6" borderId="12" xfId="0" applyFont="1" applyFill="1" applyBorder="1" applyAlignment="1" applyProtection="1">
      <alignment horizontal="left" vertical="top" wrapText="1" shrinkToFit="1"/>
      <protection locked="0"/>
    </xf>
    <xf numFmtId="0" fontId="8" fillId="6" borderId="0" xfId="0" applyFont="1" applyFill="1" applyAlignment="1" applyProtection="1">
      <alignment horizontal="left" vertical="top" wrapText="1" shrinkToFit="1"/>
      <protection locked="0"/>
    </xf>
    <xf numFmtId="179" fontId="5" fillId="7" borderId="9" xfId="0" applyNumberFormat="1" applyFont="1" applyFill="1" applyBorder="1" applyAlignment="1" applyProtection="1">
      <alignment horizontal="center" vertical="center" shrinkToFit="1"/>
    </xf>
    <xf numFmtId="0" fontId="8" fillId="6" borderId="13" xfId="0" applyFont="1" applyFill="1" applyBorder="1" applyAlignment="1" applyProtection="1">
      <alignment horizontal="left" vertical="top" wrapText="1" shrinkToFit="1"/>
      <protection locked="0"/>
    </xf>
    <xf numFmtId="0" fontId="8" fillId="6" borderId="14" xfId="0" applyFont="1" applyFill="1" applyBorder="1" applyAlignment="1" applyProtection="1">
      <alignment horizontal="left" vertical="top" wrapText="1" shrinkToFit="1"/>
      <protection locked="0"/>
    </xf>
    <xf numFmtId="0" fontId="4" fillId="5" borderId="15" xfId="0" applyFont="1" applyFill="1" applyBorder="1" applyAlignment="1">
      <alignment horizontal="left" vertical="center" wrapText="1"/>
    </xf>
    <xf numFmtId="0" fontId="4" fillId="5" borderId="16"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0" xfId="0" applyFont="1" applyFill="1" applyAlignment="1">
      <alignment horizontal="left" vertical="center" wrapText="1"/>
    </xf>
    <xf numFmtId="0" fontId="1" fillId="6" borderId="15" xfId="0" applyFont="1" applyFill="1" applyBorder="1" applyAlignment="1" applyProtection="1">
      <alignment horizontal="left" vertical="top" wrapText="1" shrinkToFit="1"/>
      <protection locked="0"/>
    </xf>
    <xf numFmtId="0" fontId="1" fillId="6" borderId="16" xfId="0" applyFont="1" applyFill="1" applyBorder="1" applyAlignment="1" applyProtection="1">
      <alignment horizontal="left" vertical="top" wrapText="1" shrinkToFit="1"/>
      <protection locked="0"/>
    </xf>
    <xf numFmtId="0" fontId="1" fillId="6" borderId="17" xfId="0" applyFont="1" applyFill="1" applyBorder="1" applyAlignment="1" applyProtection="1">
      <alignment horizontal="left" vertical="top" wrapText="1" shrinkToFit="1"/>
      <protection locked="0"/>
    </xf>
    <xf numFmtId="0" fontId="1" fillId="6" borderId="0" xfId="0" applyFont="1" applyFill="1" applyAlignment="1" applyProtection="1">
      <alignment horizontal="left" vertical="top" wrapText="1" shrinkToFit="1"/>
      <protection locked="0"/>
    </xf>
    <xf numFmtId="0" fontId="1" fillId="6" borderId="18" xfId="0" applyFont="1" applyFill="1" applyBorder="1" applyAlignment="1" applyProtection="1">
      <alignment horizontal="left" vertical="top" wrapText="1" shrinkToFit="1"/>
      <protection locked="0"/>
    </xf>
    <xf numFmtId="0" fontId="1" fillId="6" borderId="19" xfId="0" applyFont="1" applyFill="1" applyBorder="1" applyAlignment="1" applyProtection="1">
      <alignment horizontal="left" vertical="top" wrapText="1" shrinkToFit="1"/>
      <protection locked="0"/>
    </xf>
    <xf numFmtId="0" fontId="3" fillId="5" borderId="10" xfId="0" applyNumberFormat="1" applyFont="1" applyFill="1" applyBorder="1" applyAlignment="1" applyProtection="1">
      <alignment horizontal="center" vertical="center"/>
    </xf>
    <xf numFmtId="0" fontId="3" fillId="5" borderId="11" xfId="0" applyNumberFormat="1" applyFont="1" applyFill="1" applyBorder="1" applyAlignment="1" applyProtection="1">
      <alignment horizontal="center" vertical="center"/>
    </xf>
    <xf numFmtId="0" fontId="3" fillId="5" borderId="20" xfId="0" applyNumberFormat="1" applyFont="1" applyFill="1" applyBorder="1" applyAlignment="1" applyProtection="1">
      <alignment horizontal="center" vertical="center"/>
    </xf>
    <xf numFmtId="180" fontId="1" fillId="6" borderId="10" xfId="0" applyNumberFormat="1" applyFont="1" applyFill="1" applyBorder="1" applyAlignment="1" applyProtection="1">
      <alignment horizontal="center" vertical="center" shrinkToFit="1"/>
      <protection locked="0"/>
    </xf>
    <xf numFmtId="180" fontId="1" fillId="6" borderId="20" xfId="0" applyNumberFormat="1" applyFont="1" applyFill="1" applyBorder="1" applyAlignment="1" applyProtection="1">
      <alignment horizontal="center" vertical="center" shrinkToFit="1"/>
      <protection locked="0"/>
    </xf>
    <xf numFmtId="0" fontId="4" fillId="5" borderId="1" xfId="0" applyNumberFormat="1" applyFont="1" applyFill="1" applyBorder="1" applyAlignment="1" applyProtection="1">
      <alignment horizontal="center" vertical="center"/>
    </xf>
    <xf numFmtId="0" fontId="4" fillId="5" borderId="2" xfId="0" applyNumberFormat="1" applyFont="1" applyFill="1" applyBorder="1" applyAlignment="1" applyProtection="1">
      <alignment horizontal="center" vertical="center"/>
    </xf>
    <xf numFmtId="0" fontId="4" fillId="5" borderId="3" xfId="0" applyNumberFormat="1" applyFont="1" applyFill="1" applyBorder="1" applyAlignment="1" applyProtection="1">
      <alignment horizontal="center" vertical="center"/>
    </xf>
    <xf numFmtId="0" fontId="10" fillId="2" borderId="0" xfId="0" applyFont="1" applyFill="1" applyAlignment="1">
      <alignment horizontal="center" vertical="center"/>
    </xf>
    <xf numFmtId="0" fontId="3" fillId="3" borderId="12" xfId="0" applyFont="1" applyFill="1" applyBorder="1" applyAlignment="1">
      <alignment horizontal="center" vertical="center" wrapText="1"/>
    </xf>
    <xf numFmtId="0" fontId="3" fillId="3" borderId="0" xfId="0" applyFont="1" applyFill="1" applyAlignment="1">
      <alignment horizontal="center" vertical="center" wrapText="1"/>
    </xf>
    <xf numFmtId="0" fontId="11" fillId="2" borderId="0" xfId="0" applyFont="1" applyFill="1" applyAlignment="1">
      <alignment horizontal="center" vertical="center"/>
    </xf>
    <xf numFmtId="0" fontId="1" fillId="6" borderId="6" xfId="0" applyFont="1" applyFill="1" applyBorder="1" applyAlignment="1" applyProtection="1">
      <alignment horizontal="center" vertical="center" shrinkToFit="1"/>
      <protection locked="0"/>
    </xf>
    <xf numFmtId="181" fontId="1" fillId="6" borderId="6" xfId="0" applyNumberFormat="1" applyFont="1" applyFill="1" applyBorder="1" applyAlignment="1" applyProtection="1">
      <alignment horizontal="center" vertical="center" shrinkToFit="1"/>
      <protection locked="0"/>
    </xf>
    <xf numFmtId="182" fontId="5" fillId="7" borderId="1" xfId="0" applyNumberFormat="1" applyFont="1" applyFill="1" applyBorder="1" applyAlignment="1" applyProtection="1">
      <alignment horizontal="center" vertical="center" shrinkToFit="1"/>
    </xf>
    <xf numFmtId="182" fontId="5" fillId="7" borderId="3" xfId="0" applyNumberFormat="1" applyFont="1" applyFill="1" applyBorder="1" applyAlignment="1" applyProtection="1">
      <alignment horizontal="center" vertical="center" shrinkToFit="1"/>
    </xf>
    <xf numFmtId="180" fontId="6" fillId="8" borderId="10" xfId="0" applyNumberFormat="1" applyFont="1" applyFill="1" applyBorder="1" applyAlignment="1" applyProtection="1">
      <alignment horizontal="center" vertical="center" shrinkToFit="1"/>
      <protection locked="0"/>
    </xf>
    <xf numFmtId="180" fontId="6" fillId="8" borderId="20" xfId="0" applyNumberFormat="1" applyFont="1" applyFill="1" applyBorder="1" applyAlignment="1" applyProtection="1">
      <alignment horizontal="center" vertical="center" shrinkToFit="1"/>
      <protection locked="0"/>
    </xf>
    <xf numFmtId="0" fontId="4" fillId="5" borderId="1" xfId="0" applyNumberFormat="1" applyFont="1" applyFill="1" applyBorder="1" applyAlignment="1" applyProtection="1">
      <alignment horizontal="right" vertical="center"/>
    </xf>
    <xf numFmtId="0" fontId="4" fillId="5" borderId="2" xfId="0" applyNumberFormat="1" applyFont="1" applyFill="1" applyBorder="1" applyAlignment="1" applyProtection="1">
      <alignment horizontal="right" vertical="center"/>
    </xf>
    <xf numFmtId="0" fontId="2" fillId="4" borderId="0" xfId="0" applyFont="1" applyFill="1" applyBorder="1" applyAlignment="1">
      <alignment horizontal="right"/>
    </xf>
    <xf numFmtId="180" fontId="6" fillId="8" borderId="1" xfId="0" applyNumberFormat="1" applyFont="1" applyFill="1" applyBorder="1" applyAlignment="1" applyProtection="1">
      <alignment horizontal="center" vertical="center" shrinkToFit="1"/>
      <protection locked="0"/>
    </xf>
    <xf numFmtId="180" fontId="6" fillId="8" borderId="3" xfId="0" applyNumberFormat="1" applyFont="1" applyFill="1" applyBorder="1" applyAlignment="1" applyProtection="1">
      <alignment horizontal="center" vertical="center" shrinkToFit="1"/>
      <protection locked="0"/>
    </xf>
    <xf numFmtId="0" fontId="2" fillId="4" borderId="0" xfId="0" applyFont="1" applyFill="1" applyAlignment="1">
      <alignment horizontal="centerContinuous"/>
    </xf>
    <xf numFmtId="0" fontId="8" fillId="6" borderId="21" xfId="0" applyFont="1" applyFill="1" applyBorder="1" applyAlignment="1" applyProtection="1">
      <alignment horizontal="left" vertical="top" wrapText="1" shrinkToFit="1"/>
      <protection locked="0"/>
    </xf>
    <xf numFmtId="0" fontId="8" fillId="6" borderId="22" xfId="0" applyFont="1" applyFill="1" applyBorder="1" applyAlignment="1" applyProtection="1">
      <alignment horizontal="left" vertical="top" wrapText="1" shrinkToFit="1"/>
      <protection locked="0"/>
    </xf>
    <xf numFmtId="0" fontId="8" fillId="6" borderId="23" xfId="0" applyFont="1" applyFill="1" applyBorder="1" applyAlignment="1" applyProtection="1">
      <alignment horizontal="left" vertical="top" wrapText="1" shrinkToFit="1"/>
      <protection locked="0"/>
    </xf>
    <xf numFmtId="0" fontId="8" fillId="6" borderId="24" xfId="0" applyFont="1" applyFill="1" applyBorder="1" applyAlignment="1" applyProtection="1">
      <alignment horizontal="left" vertical="top" wrapText="1" shrinkToFit="1"/>
      <protection locked="0"/>
    </xf>
    <xf numFmtId="0" fontId="8" fillId="6" borderId="25" xfId="0" applyFont="1" applyFill="1" applyBorder="1" applyAlignment="1" applyProtection="1">
      <alignment horizontal="left" vertical="top" wrapText="1" shrinkToFit="1"/>
      <protection locked="0"/>
    </xf>
    <xf numFmtId="0" fontId="2" fillId="4" borderId="0" xfId="0" applyFont="1" applyFill="1" applyAlignment="1">
      <alignment horizontal="right"/>
    </xf>
    <xf numFmtId="0" fontId="2" fillId="4" borderId="0" xfId="0" applyFont="1" applyFill="1" applyAlignment="1">
      <alignment horizontal="left"/>
    </xf>
    <xf numFmtId="0" fontId="4" fillId="5" borderId="3" xfId="0" applyFont="1" applyFill="1" applyBorder="1" applyAlignment="1">
      <alignment horizontal="left" vertical="center"/>
    </xf>
    <xf numFmtId="183" fontId="5" fillId="7" borderId="2" xfId="0" applyNumberFormat="1" applyFont="1" applyFill="1" applyBorder="1" applyAlignment="1" applyProtection="1">
      <alignment horizontal="left" vertical="center" shrinkToFit="1"/>
    </xf>
    <xf numFmtId="183" fontId="5" fillId="7" borderId="3" xfId="0" applyNumberFormat="1" applyFont="1" applyFill="1" applyBorder="1" applyAlignment="1" applyProtection="1">
      <alignment horizontal="left" vertical="center" shrinkToFit="1"/>
    </xf>
    <xf numFmtId="0" fontId="3" fillId="3" borderId="3" xfId="0" applyFont="1" applyFill="1" applyBorder="1" applyAlignment="1">
      <alignment vertical="center"/>
    </xf>
    <xf numFmtId="0" fontId="8" fillId="6" borderId="26" xfId="0" applyFont="1" applyFill="1" applyBorder="1" applyAlignment="1" applyProtection="1">
      <alignment horizontal="left" vertical="top" wrapText="1" shrinkToFit="1"/>
      <protection locked="0"/>
    </xf>
    <xf numFmtId="0" fontId="8" fillId="6" borderId="27" xfId="0" applyFont="1" applyFill="1" applyBorder="1" applyAlignment="1" applyProtection="1">
      <alignment horizontal="left" vertical="top" wrapText="1" shrinkToFit="1"/>
      <protection locked="0"/>
    </xf>
    <xf numFmtId="0" fontId="8" fillId="6" borderId="6" xfId="0" applyFont="1" applyFill="1" applyBorder="1" applyAlignment="1" applyProtection="1">
      <alignment horizontal="left" vertical="top" wrapText="1" shrinkToFit="1"/>
      <protection locked="0"/>
    </xf>
    <xf numFmtId="0" fontId="8" fillId="6" borderId="28" xfId="0" applyFont="1" applyFill="1" applyBorder="1" applyAlignment="1" applyProtection="1">
      <alignment horizontal="left" vertical="top" wrapText="1" shrinkToFit="1"/>
      <protection locked="0"/>
    </xf>
    <xf numFmtId="0" fontId="8" fillId="6" borderId="20" xfId="0" applyFont="1" applyFill="1" applyBorder="1" applyAlignment="1" applyProtection="1">
      <alignment horizontal="left" vertical="top" wrapText="1" shrinkToFit="1"/>
      <protection locked="0"/>
    </xf>
    <xf numFmtId="0" fontId="8" fillId="6" borderId="29" xfId="0" applyFont="1" applyFill="1" applyBorder="1" applyAlignment="1" applyProtection="1">
      <alignment horizontal="left" vertical="top" wrapText="1" shrinkToFit="1"/>
      <protection locked="0"/>
    </xf>
    <xf numFmtId="0" fontId="8" fillId="6" borderId="30" xfId="0" applyFont="1" applyFill="1" applyBorder="1" applyAlignment="1" applyProtection="1">
      <alignment horizontal="left" vertical="top" wrapText="1" shrinkToFit="1"/>
      <protection locked="0"/>
    </xf>
    <xf numFmtId="0" fontId="12" fillId="2" borderId="0" xfId="0" applyFont="1" applyFill="1" applyAlignment="1">
      <alignment horizontal="left"/>
    </xf>
    <xf numFmtId="0" fontId="1" fillId="6" borderId="31" xfId="0" applyFont="1" applyFill="1" applyBorder="1" applyAlignment="1" applyProtection="1">
      <alignment horizontal="center" vertical="center" shrinkToFit="1"/>
      <protection locked="0"/>
    </xf>
    <xf numFmtId="0" fontId="1" fillId="6" borderId="4" xfId="0" applyFont="1" applyFill="1" applyBorder="1" applyAlignment="1" applyProtection="1">
      <alignment horizontal="right" vertical="center" shrinkToFit="1"/>
      <protection locked="0"/>
    </xf>
    <xf numFmtId="0" fontId="1" fillId="6" borderId="1" xfId="0" applyFont="1" applyFill="1" applyBorder="1" applyAlignment="1" applyProtection="1">
      <alignment horizontal="right" vertical="center" shrinkToFit="1"/>
      <protection locked="0"/>
    </xf>
    <xf numFmtId="0" fontId="10" fillId="6" borderId="2" xfId="0" applyNumberFormat="1" applyFont="1" applyFill="1" applyBorder="1" applyAlignment="1" applyProtection="1">
      <alignment horizontal="center" vertical="center" shrinkToFit="1"/>
    </xf>
    <xf numFmtId="0" fontId="5" fillId="6" borderId="2" xfId="0" applyNumberFormat="1" applyFont="1" applyFill="1" applyBorder="1" applyAlignment="1" applyProtection="1">
      <alignment horizontal="left" vertical="center" shrinkToFit="1"/>
    </xf>
    <xf numFmtId="0" fontId="1" fillId="6" borderId="32" xfId="0" applyFont="1" applyFill="1" applyBorder="1" applyAlignment="1" applyProtection="1">
      <alignment horizontal="center" vertical="center" shrinkToFit="1"/>
      <protection locked="0"/>
    </xf>
    <xf numFmtId="0" fontId="1" fillId="6" borderId="33" xfId="0" applyFont="1" applyFill="1" applyBorder="1" applyAlignment="1" applyProtection="1">
      <alignment horizontal="center" vertical="center" shrinkToFit="1"/>
      <protection locked="0"/>
    </xf>
    <xf numFmtId="0" fontId="1" fillId="6" borderId="34" xfId="0" applyFont="1" applyFill="1" applyBorder="1" applyAlignment="1" applyProtection="1">
      <alignment horizontal="center" vertical="center" shrinkToFit="1"/>
      <protection locked="0"/>
    </xf>
    <xf numFmtId="0" fontId="13" fillId="2" borderId="14" xfId="0" applyFont="1" applyFill="1" applyBorder="1" applyAlignment="1">
      <alignment horizontal="left"/>
    </xf>
    <xf numFmtId="0" fontId="2" fillId="2" borderId="14" xfId="0" applyFont="1" applyFill="1" applyBorder="1" applyAlignment="1">
      <alignment horizontal="center"/>
    </xf>
    <xf numFmtId="0" fontId="2" fillId="4" borderId="0" xfId="0" applyFont="1" applyFill="1" applyBorder="1" applyAlignment="1">
      <alignment horizontal="center"/>
    </xf>
    <xf numFmtId="0" fontId="3" fillId="3" borderId="10"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5" borderId="4" xfId="0" applyNumberFormat="1" applyFont="1" applyFill="1" applyBorder="1" applyAlignment="1" applyProtection="1">
      <alignment horizontal="center" vertical="center"/>
    </xf>
    <xf numFmtId="0" fontId="3" fillId="3" borderId="13"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5" fillId="6" borderId="3" xfId="0" applyNumberFormat="1" applyFont="1" applyFill="1" applyBorder="1" applyAlignment="1" applyProtection="1">
      <alignment horizontal="left" vertical="center" shrinkToFit="1"/>
    </xf>
    <xf numFmtId="0" fontId="2" fillId="4" borderId="0" xfId="0" applyFont="1" applyFill="1" applyBorder="1" applyAlignment="1">
      <alignment horizontal="left"/>
    </xf>
    <xf numFmtId="0" fontId="6" fillId="8" borderId="4" xfId="0" applyNumberFormat="1" applyFont="1" applyFill="1" applyBorder="1" applyAlignment="1" applyProtection="1">
      <alignment horizontal="center" vertical="center" shrinkToFit="1"/>
      <protection locked="0"/>
    </xf>
    <xf numFmtId="0" fontId="3" fillId="5" borderId="7" xfId="0" applyFont="1" applyFill="1" applyBorder="1" applyAlignment="1">
      <alignment horizontal="center" vertical="center"/>
    </xf>
    <xf numFmtId="0" fontId="3" fillId="5" borderId="5" xfId="0" applyFont="1" applyFill="1" applyBorder="1" applyAlignment="1">
      <alignment horizontal="center" vertical="center"/>
    </xf>
    <xf numFmtId="0" fontId="14" fillId="5" borderId="5" xfId="0" applyFont="1" applyFill="1" applyBorder="1" applyAlignment="1">
      <alignment horizontal="center"/>
    </xf>
    <xf numFmtId="0" fontId="1" fillId="6" borderId="35" xfId="0" applyFont="1" applyFill="1" applyBorder="1" applyAlignment="1" applyProtection="1">
      <alignment horizontal="center" vertical="center" shrinkToFit="1"/>
      <protection locked="0"/>
    </xf>
    <xf numFmtId="0" fontId="1" fillId="6" borderId="36" xfId="0" applyFont="1" applyFill="1" applyBorder="1" applyAlignment="1" applyProtection="1">
      <alignment horizontal="center" vertical="center" shrinkToFit="1"/>
      <protection locked="0"/>
    </xf>
    <xf numFmtId="184" fontId="15" fillId="9" borderId="37" xfId="0" applyNumberFormat="1" applyFont="1" applyFill="1" applyBorder="1" applyAlignment="1" applyProtection="1">
      <alignment horizontal="center" vertical="center" shrinkToFit="1"/>
      <protection locked="0"/>
    </xf>
    <xf numFmtId="0" fontId="4" fillId="5" borderId="7" xfId="0" applyFont="1" applyFill="1" applyBorder="1" applyAlignment="1">
      <alignment horizontal="center" vertical="center"/>
    </xf>
    <xf numFmtId="0" fontId="4" fillId="5" borderId="5" xfId="0" applyFont="1" applyFill="1" applyBorder="1" applyAlignment="1">
      <alignment horizontal="center" vertical="center"/>
    </xf>
    <xf numFmtId="0" fontId="8" fillId="6" borderId="1" xfId="0" applyFont="1" applyFill="1" applyBorder="1" applyAlignment="1" applyProtection="1">
      <alignment horizontal="left" vertical="center" shrinkToFit="1"/>
      <protection locked="0"/>
    </xf>
    <xf numFmtId="0" fontId="8" fillId="6" borderId="2" xfId="0" applyFont="1" applyFill="1" applyBorder="1" applyAlignment="1" applyProtection="1">
      <alignment horizontal="left" vertical="center" shrinkToFit="1"/>
      <protection locked="0"/>
    </xf>
    <xf numFmtId="0" fontId="4" fillId="5" borderId="38" xfId="0" applyFont="1" applyFill="1" applyBorder="1" applyAlignment="1">
      <alignment horizontal="left" vertical="center" wrapText="1"/>
    </xf>
    <xf numFmtId="0" fontId="4" fillId="5" borderId="39" xfId="0" applyFont="1" applyFill="1" applyBorder="1" applyAlignment="1">
      <alignment horizontal="left" vertical="center" wrapText="1"/>
    </xf>
    <xf numFmtId="0" fontId="1" fillId="6" borderId="38" xfId="0" applyFont="1" applyFill="1" applyBorder="1" applyAlignment="1" applyProtection="1">
      <alignment horizontal="left" vertical="top" wrapText="1" shrinkToFit="1"/>
      <protection locked="0"/>
    </xf>
    <xf numFmtId="0" fontId="1" fillId="6" borderId="39" xfId="0" applyFont="1" applyFill="1" applyBorder="1" applyAlignment="1" applyProtection="1">
      <alignment horizontal="left" vertical="top" wrapText="1" shrinkToFit="1"/>
      <protection locked="0"/>
    </xf>
    <xf numFmtId="0" fontId="1" fillId="6" borderId="40" xfId="0" applyFont="1" applyFill="1" applyBorder="1" applyAlignment="1" applyProtection="1">
      <alignment horizontal="left" vertical="top" wrapText="1" shrinkToFit="1"/>
      <protection locked="0"/>
    </xf>
    <xf numFmtId="0" fontId="2" fillId="2" borderId="0" xfId="0" applyFont="1" applyFill="1" applyBorder="1" applyAlignment="1">
      <alignment horizontal="center"/>
    </xf>
    <xf numFmtId="0" fontId="14" fillId="5" borderId="8" xfId="0" applyFont="1" applyFill="1" applyBorder="1" applyAlignment="1">
      <alignment horizontal="center"/>
    </xf>
    <xf numFmtId="184" fontId="15" fillId="9" borderId="41" xfId="0" applyNumberFormat="1" applyFont="1" applyFill="1" applyBorder="1" applyAlignment="1" applyProtection="1">
      <alignment horizontal="center" vertical="center" shrinkToFit="1"/>
      <protection locked="0"/>
    </xf>
    <xf numFmtId="0" fontId="1" fillId="6" borderId="2" xfId="0" applyFont="1" applyFill="1" applyBorder="1" applyAlignment="1" applyProtection="1">
      <alignment horizontal="center" vertical="center" shrinkToFit="1"/>
      <protection locked="0"/>
    </xf>
    <xf numFmtId="0" fontId="5" fillId="6" borderId="2" xfId="0" applyNumberFormat="1" applyFont="1" applyFill="1" applyBorder="1" applyAlignment="1" applyProtection="1">
      <alignment horizontal="center" vertical="center" shrinkToFit="1"/>
    </xf>
    <xf numFmtId="0" fontId="5" fillId="6" borderId="3" xfId="0" applyNumberFormat="1" applyFont="1" applyFill="1" applyBorder="1" applyAlignment="1" applyProtection="1">
      <alignment horizontal="center" vertical="center" shrinkToFit="1"/>
    </xf>
    <xf numFmtId="0" fontId="7" fillId="3" borderId="8" xfId="0" applyFont="1" applyFill="1" applyBorder="1" applyAlignment="1">
      <alignment horizontal="left" vertical="center"/>
    </xf>
    <xf numFmtId="0" fontId="3" fillId="3" borderId="7" xfId="0" applyFont="1" applyFill="1" applyBorder="1" applyAlignment="1">
      <alignment horizontal="centerContinuous" vertical="center"/>
    </xf>
    <xf numFmtId="0" fontId="4" fillId="3" borderId="5" xfId="0" applyFont="1" applyFill="1" applyBorder="1" applyAlignment="1">
      <alignment horizontal="left" vertical="center"/>
    </xf>
    <xf numFmtId="0" fontId="4" fillId="3" borderId="8" xfId="0" applyFont="1" applyFill="1" applyBorder="1" applyAlignment="1">
      <alignment horizontal="left" vertical="center"/>
    </xf>
    <xf numFmtId="0" fontId="3" fillId="5" borderId="19" xfId="0" applyFont="1" applyFill="1" applyBorder="1" applyAlignment="1">
      <alignment horizontal="center" vertical="center"/>
    </xf>
    <xf numFmtId="0" fontId="14" fillId="5" borderId="19" xfId="0" applyFont="1" applyFill="1" applyBorder="1" applyAlignment="1">
      <alignment horizontal="center"/>
    </xf>
    <xf numFmtId="0" fontId="14" fillId="5" borderId="40" xfId="0" applyFont="1" applyFill="1" applyBorder="1" applyAlignment="1">
      <alignment horizontal="center"/>
    </xf>
    <xf numFmtId="0" fontId="8" fillId="6" borderId="3" xfId="0" applyFont="1" applyFill="1" applyBorder="1" applyAlignment="1" applyProtection="1">
      <alignment horizontal="left" vertical="center" shrinkToFit="1"/>
      <protection locked="0"/>
    </xf>
    <xf numFmtId="185" fontId="5" fillId="7" borderId="1" xfId="0" applyNumberFormat="1" applyFont="1" applyFill="1" applyBorder="1" applyAlignment="1" applyProtection="1">
      <alignment horizontal="center" vertical="center" shrinkToFit="1"/>
    </xf>
    <xf numFmtId="185" fontId="5" fillId="7" borderId="3" xfId="0" applyNumberFormat="1" applyFont="1" applyFill="1" applyBorder="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3">
    <dxf>
      <font>
        <name val="微软雅黑"/>
        <scheme val="none"/>
        <charset val="134"/>
        <family val="0"/>
        <b val="0"/>
        <i val="0"/>
        <strike val="0"/>
        <u val="none"/>
        <sz val="10"/>
        <color theme="1"/>
      </font>
      <alignment horizontal="center" vertical="center" wrapText="1"/>
    </dxf>
    <dxf>
      <font>
        <name val="微软雅黑"/>
        <scheme val="none"/>
        <charset val="134"/>
        <family val="0"/>
        <b val="0"/>
        <i val="0"/>
        <strike val="0"/>
        <u val="none"/>
        <sz val="10"/>
        <color theme="1"/>
      </font>
      <alignment horizontal="center" vertical="center" wrapText="1"/>
    </dxf>
    <dxf>
      <numFmt numFmtId="0" formatCode="General"/>
    </dxf>
    <dxf>
      <font>
        <name val="微软雅黑"/>
        <scheme val="none"/>
        <charset val="134"/>
        <family val="0"/>
        <b val="0"/>
        <i val="0"/>
        <strike val="0"/>
        <u val="none"/>
        <sz val="10"/>
        <color theme="1"/>
      </font>
      <alignment horizontal="center" vertical="center" wrapText="1"/>
    </dxf>
    <dxf>
      <font>
        <name val="微软雅黑"/>
        <scheme val="none"/>
        <charset val="134"/>
        <family val="0"/>
        <b val="0"/>
        <i val="0"/>
        <strike val="0"/>
        <u val="none"/>
        <sz val="10"/>
        <color theme="1"/>
      </font>
      <numFmt numFmtId="0" formatCode="General"/>
      <alignment horizontal="center" vertical="center" wrapText="1"/>
    </dxf>
    <dxf>
      <numFmt numFmtId="0" formatCode="General"/>
    </dxf>
    <dxf>
      <fill>
        <patternFill patternType="solid">
          <fgColor rgb="FF000000" tint="0.799981688894314"/>
          <bgColor rgb="FF000000" tint="0.799981688894314"/>
        </patternFill>
      </fill>
    </dxf>
    <dxf>
      <fill>
        <patternFill patternType="solid">
          <fgColor rgb="FF000000" tint="0.799981688894314"/>
          <bgColor rgb="FF000000" tint="0.799981688894314"/>
        </patternFill>
      </fill>
    </dxf>
    <dxf>
      <font>
        <b val="1"/>
        <color rgb="FF000000"/>
      </font>
    </dxf>
    <dxf>
      <font>
        <b val="1"/>
        <color rgb="FF000000"/>
      </font>
    </dxf>
    <dxf>
      <font>
        <b val="1"/>
        <color rgb="FF000000"/>
      </font>
      <border>
        <top style="double">
          <color rgb="FF000000"/>
        </top>
      </border>
    </dxf>
    <dxf>
      <font>
        <b val="1"/>
        <color rgb="FFFFFFFF"/>
      </font>
      <fill>
        <patternFill patternType="solid">
          <fgColor rgb="FF000000"/>
          <bgColor rgb="FF000000"/>
        </patternFill>
      </fill>
    </dxf>
    <dxf>
      <font>
        <color rgb="FF000000"/>
      </font>
      <border>
        <left style="thin">
          <color rgb="FF000000"/>
        </left>
        <right style="thin">
          <color rgb="FF000000"/>
        </right>
        <top style="thin">
          <color rgb="FF000000"/>
        </top>
        <bottom style="thin">
          <color rgb="FF000000"/>
        </bottom>
        <horizontal style="thin">
          <color rgb="FF000000" tint="0.399975585192419"/>
        </horizontal>
      </border>
    </dxf>
  </dxfs>
  <tableStyles count="1" defaultTableStyle="TableStyleMedium2" defaultPivotStyle="PivotStyleLight16">
    <tableStyle name="TableStylePreset3_Dark" pivot="0" count="7" xr9:uid="{A23A6A0A-29F2-439B-92E2-2009244044D1}">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00FDE9D9"/>
      <color rgb="00632523"/>
      <color rgb="00DAEEF3"/>
      <color rgb="00FAE1E1"/>
      <color rgb="00FFDCE6"/>
      <color rgb="00FFE1F0"/>
      <color rgb="00EDA3CA"/>
      <color rgb="00644B7D"/>
      <color rgb="00FAE6F0"/>
      <color rgb="0040315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属性" displayName="表\属性" ref="A1:C7" totalsRowShown="0">
  <autoFilter ref="A1:C7"/>
  <tableColumns count="3">
    <tableColumn id="1" name="属性名称" dataDxfId="0"/>
    <tableColumn id="2" name="属性缩写" dataDxfId="1"/>
    <tableColumn id="3" name="属性阶层" dataDxfId="2">
      <calculatedColumnFormula>主要!O51</calculatedColumnFormula>
    </tableColumn>
  </tableColumns>
  <tableStyleInfo name="TableStylePreset3_Dark" showFirstColumn="0" showLastColumn="0" showRowStripes="1" showColumnStripes="0"/>
</table>
</file>

<file path=xl/tables/table2.xml><?xml version="1.0" encoding="utf-8"?>
<table xmlns="http://schemas.openxmlformats.org/spreadsheetml/2006/main" id="2" name="表\技能" displayName="表\技能" ref="A9:C18" totalsRowShown="0">
  <autoFilter ref="A9:C18"/>
  <tableColumns count="3">
    <tableColumn id="1" name="技能名称" dataDxfId="3"/>
    <tableColumn id="2" name="熟练度" dataDxfId="4">
      <calculatedColumnFormula>VLOOKUP(A10,主要!$F$60:$I$70,4,FALSE)</calculatedColumnFormula>
    </tableColumn>
    <tableColumn id="3" name="图表值" dataDxfId="5">
      <calculatedColumnFormula>VLOOKUP(A10,主要!$F$60:$P$70,11,FALSE)</calculatedColumnFormula>
    </tableColumn>
  </tableColumns>
  <tableStyleInfo name="TableStylePreset3_Dark"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403151"/>
  </sheetPr>
  <dimension ref="A1:BT70"/>
  <sheetViews>
    <sheetView tabSelected="1" workbookViewId="0">
      <selection activeCell="G3" sqref="G3:P3"/>
    </sheetView>
  </sheetViews>
  <sheetFormatPr defaultColWidth="2.875" defaultRowHeight="18" customHeight="1"/>
  <cols>
    <col min="1" max="16363" width="2.875" style="3" customWidth="1"/>
    <col min="16364" max="16381" width="2.875" style="3"/>
  </cols>
  <sheetData>
    <row r="1" s="3" customFormat="1" customHeight="1" spans="1:72">
      <c r="A1" s="27"/>
      <c r="B1" s="27"/>
      <c r="C1" s="27" t="s">
        <v>0</v>
      </c>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140"/>
    </row>
    <row r="2" s="3" customFormat="1" customHeight="1" outlineLevel="1" spans="18:26">
      <c r="R2" s="79" t="s">
        <v>1</v>
      </c>
      <c r="S2" s="79"/>
      <c r="T2" s="79"/>
      <c r="U2" s="79"/>
      <c r="V2" s="79"/>
      <c r="W2" s="79"/>
      <c r="X2" s="79"/>
      <c r="Y2" s="79"/>
      <c r="Z2" s="6"/>
    </row>
    <row r="3" s="3" customFormat="1" customHeight="1" outlineLevel="1" spans="3:71">
      <c r="C3" s="28" t="s">
        <v>2</v>
      </c>
      <c r="D3" s="28"/>
      <c r="E3" s="28"/>
      <c r="F3" s="28"/>
      <c r="G3" s="29"/>
      <c r="H3" s="29"/>
      <c r="I3" s="29"/>
      <c r="J3" s="29"/>
      <c r="K3" s="29"/>
      <c r="L3" s="29"/>
      <c r="M3" s="29"/>
      <c r="N3" s="29"/>
      <c r="O3" s="29"/>
      <c r="P3" s="29"/>
      <c r="R3" s="80"/>
      <c r="S3" s="81"/>
      <c r="T3" s="81"/>
      <c r="U3" s="81"/>
      <c r="V3" s="81"/>
      <c r="W3" s="81"/>
      <c r="X3" s="81"/>
      <c r="Y3" s="91"/>
      <c r="AA3" s="28" t="s">
        <v>3</v>
      </c>
      <c r="AB3" s="28"/>
      <c r="AC3" s="28"/>
      <c r="AD3" s="28"/>
      <c r="AE3" s="28"/>
      <c r="AF3" s="28"/>
      <c r="AG3" s="28"/>
      <c r="AH3" s="28"/>
      <c r="AI3" s="28"/>
      <c r="AJ3" s="28"/>
      <c r="AK3" s="28"/>
      <c r="AL3" s="28"/>
      <c r="AM3" s="28"/>
      <c r="AN3" s="28"/>
      <c r="AO3" s="28"/>
      <c r="AQ3" s="28" t="s">
        <v>4</v>
      </c>
      <c r="AR3" s="28"/>
      <c r="AS3" s="28"/>
      <c r="AT3" s="28"/>
      <c r="AU3" s="28"/>
      <c r="AV3" s="28"/>
      <c r="AW3" s="28"/>
      <c r="AX3" s="28"/>
      <c r="AY3" s="28"/>
      <c r="AZ3" s="28"/>
      <c r="BA3" s="28"/>
      <c r="BB3" s="28"/>
      <c r="BC3" s="28"/>
      <c r="BD3" s="28"/>
      <c r="BE3" s="28"/>
      <c r="BF3" s="28"/>
      <c r="BG3" s="28"/>
      <c r="BH3" s="28"/>
      <c r="BI3" s="28"/>
      <c r="BJ3" s="28"/>
      <c r="BK3" s="28"/>
      <c r="BL3" s="28"/>
      <c r="BM3" s="28"/>
      <c r="BN3" s="141"/>
      <c r="BO3" s="142" t="str">
        <f ca="1">_xlfn.CONCAT("维持数量：",COUNTA($AQ$5:$AQ$44)-COUNTIF($AQ$5:$AQ$44,"备注")-SUM($AV$5:$AV$44)," / ",魅力)</f>
        <v>维持数量：0 / 2</v>
      </c>
      <c r="BP3" s="142"/>
      <c r="BQ3" s="142"/>
      <c r="BR3" s="142"/>
      <c r="BS3" s="143"/>
    </row>
    <row r="4" s="3" customFormat="1" customHeight="1" outlineLevel="1" spans="3:71">
      <c r="C4" s="28" t="s">
        <v>5</v>
      </c>
      <c r="D4" s="28"/>
      <c r="E4" s="28"/>
      <c r="F4" s="28"/>
      <c r="G4" s="29"/>
      <c r="H4" s="29"/>
      <c r="I4" s="29"/>
      <c r="J4" s="29"/>
      <c r="K4" s="29"/>
      <c r="L4" s="29"/>
      <c r="M4" s="29"/>
      <c r="N4" s="29"/>
      <c r="O4" s="29"/>
      <c r="P4" s="29"/>
      <c r="R4" s="82"/>
      <c r="S4" s="42"/>
      <c r="T4" s="42"/>
      <c r="U4" s="42"/>
      <c r="V4" s="42"/>
      <c r="W4" s="42"/>
      <c r="X4" s="42"/>
      <c r="Y4" s="92"/>
      <c r="AA4" s="93"/>
      <c r="AB4" s="93"/>
      <c r="AC4" s="93"/>
      <c r="AD4" s="93"/>
      <c r="AE4" s="93"/>
      <c r="AF4" s="93"/>
      <c r="AG4" s="93"/>
      <c r="AH4" s="93"/>
      <c r="AI4" s="93"/>
      <c r="AJ4" s="93"/>
      <c r="AK4" s="93"/>
      <c r="AL4" s="93"/>
      <c r="AM4" s="93"/>
      <c r="AN4" s="93"/>
      <c r="AO4" s="93"/>
      <c r="AQ4" s="119" t="s">
        <v>6</v>
      </c>
      <c r="AR4" s="120"/>
      <c r="AS4" s="120"/>
      <c r="AT4" s="120"/>
      <c r="AU4" s="120"/>
      <c r="AV4" s="121" t="s">
        <v>7</v>
      </c>
      <c r="AW4" s="135"/>
      <c r="AX4" s="119" t="s">
        <v>8</v>
      </c>
      <c r="AY4" s="120"/>
      <c r="AZ4" s="120"/>
      <c r="BA4" s="120"/>
      <c r="BB4" s="120"/>
      <c r="BC4" s="120"/>
      <c r="BD4" s="120"/>
      <c r="BE4" s="121" t="s">
        <v>9</v>
      </c>
      <c r="BF4" s="121"/>
      <c r="BG4" s="121" t="s">
        <v>10</v>
      </c>
      <c r="BH4" s="135"/>
      <c r="BI4" s="119" t="s">
        <v>11</v>
      </c>
      <c r="BJ4" s="120"/>
      <c r="BK4" s="120"/>
      <c r="BL4" s="120"/>
      <c r="BM4" s="120"/>
      <c r="BN4" s="120"/>
      <c r="BO4" s="144"/>
      <c r="BP4" s="145" t="s">
        <v>9</v>
      </c>
      <c r="BQ4" s="145"/>
      <c r="BR4" s="145" t="s">
        <v>10</v>
      </c>
      <c r="BS4" s="146"/>
    </row>
    <row r="5" s="3" customFormat="1" customHeight="1" outlineLevel="1" spans="18:71">
      <c r="R5" s="82"/>
      <c r="S5" s="42"/>
      <c r="T5" s="42"/>
      <c r="U5" s="42"/>
      <c r="V5" s="42"/>
      <c r="W5" s="42"/>
      <c r="X5" s="42"/>
      <c r="Y5" s="92"/>
      <c r="AA5" s="93"/>
      <c r="AB5" s="93"/>
      <c r="AC5" s="93"/>
      <c r="AD5" s="93"/>
      <c r="AE5" s="93"/>
      <c r="AF5" s="93"/>
      <c r="AG5" s="93"/>
      <c r="AH5" s="93"/>
      <c r="AI5" s="93"/>
      <c r="AJ5" s="93"/>
      <c r="AK5" s="93"/>
      <c r="AL5" s="93"/>
      <c r="AM5" s="93"/>
      <c r="AN5" s="93"/>
      <c r="AO5" s="93"/>
      <c r="AQ5" s="122"/>
      <c r="AR5" s="123"/>
      <c r="AS5" s="123"/>
      <c r="AT5" s="123"/>
      <c r="AU5" s="123"/>
      <c r="AV5" s="124">
        <v>0</v>
      </c>
      <c r="AW5" s="136"/>
      <c r="AX5" s="122"/>
      <c r="AY5" s="123"/>
      <c r="AZ5" s="123"/>
      <c r="BA5" s="123"/>
      <c r="BB5" s="123"/>
      <c r="BC5" s="123"/>
      <c r="BD5" s="123"/>
      <c r="BE5" s="137">
        <v>0</v>
      </c>
      <c r="BF5" s="137"/>
      <c r="BG5" s="138" t="str">
        <f t="shared" ref="BG5:BG9" si="0">IF(BE5&lt;3,"淡漠",IF(BE5&lt;6,"认同","亲密"))</f>
        <v>淡漠</v>
      </c>
      <c r="BH5" s="139"/>
      <c r="BI5" s="122"/>
      <c r="BJ5" s="123"/>
      <c r="BK5" s="123"/>
      <c r="BL5" s="123"/>
      <c r="BM5" s="123"/>
      <c r="BN5" s="123"/>
      <c r="BO5" s="123"/>
      <c r="BP5" s="137">
        <v>0</v>
      </c>
      <c r="BQ5" s="137"/>
      <c r="BR5" s="138" t="str">
        <f t="shared" ref="BR5:BR9" si="1">IF(BP5&lt;3,"淡漠",IF(BP5&lt;6,"不满","对立"))</f>
        <v>淡漠</v>
      </c>
      <c r="BS5" s="139"/>
    </row>
    <row r="6" s="3" customFormat="1" customHeight="1" outlineLevel="1" spans="3:71">
      <c r="C6" s="28" t="s">
        <v>12</v>
      </c>
      <c r="D6" s="28"/>
      <c r="E6" s="28"/>
      <c r="F6" s="30" t="s">
        <v>13</v>
      </c>
      <c r="G6" s="30"/>
      <c r="H6" s="30"/>
      <c r="I6" s="30"/>
      <c r="J6" s="28" t="s">
        <v>14</v>
      </c>
      <c r="K6" s="28"/>
      <c r="L6" s="28"/>
      <c r="M6" s="68" t="s">
        <v>15</v>
      </c>
      <c r="N6" s="68"/>
      <c r="O6" s="68"/>
      <c r="P6" s="68"/>
      <c r="R6" s="82"/>
      <c r="S6" s="42"/>
      <c r="T6" s="42"/>
      <c r="U6" s="42"/>
      <c r="V6" s="42"/>
      <c r="W6" s="42"/>
      <c r="X6" s="42"/>
      <c r="Y6" s="92"/>
      <c r="AA6" s="93"/>
      <c r="AB6" s="93"/>
      <c r="AC6" s="93"/>
      <c r="AD6" s="93"/>
      <c r="AE6" s="93"/>
      <c r="AF6" s="93"/>
      <c r="AG6" s="93"/>
      <c r="AH6" s="93"/>
      <c r="AI6" s="93"/>
      <c r="AJ6" s="93"/>
      <c r="AK6" s="93"/>
      <c r="AL6" s="93"/>
      <c r="AM6" s="93"/>
      <c r="AN6" s="93"/>
      <c r="AO6" s="93"/>
      <c r="AQ6" s="125" t="s">
        <v>16</v>
      </c>
      <c r="AR6" s="126"/>
      <c r="AS6" s="127"/>
      <c r="AT6" s="128"/>
      <c r="AU6" s="128"/>
      <c r="AV6" s="128"/>
      <c r="AW6" s="128"/>
      <c r="AX6" s="128"/>
      <c r="AY6" s="128"/>
      <c r="AZ6" s="128"/>
      <c r="BA6" s="128"/>
      <c r="BB6" s="128"/>
      <c r="BC6" s="128"/>
      <c r="BD6" s="128"/>
      <c r="BE6" s="128"/>
      <c r="BF6" s="128"/>
      <c r="BG6" s="128"/>
      <c r="BH6" s="128"/>
      <c r="BI6" s="128"/>
      <c r="BJ6" s="128"/>
      <c r="BK6" s="128"/>
      <c r="BL6" s="128"/>
      <c r="BM6" s="128"/>
      <c r="BN6" s="128"/>
      <c r="BO6" s="128"/>
      <c r="BP6" s="128"/>
      <c r="BQ6" s="128"/>
      <c r="BR6" s="128"/>
      <c r="BS6" s="147"/>
    </row>
    <row r="7" s="3" customFormat="1" customHeight="1" outlineLevel="1" spans="3:71">
      <c r="C7" s="28" t="s">
        <v>17</v>
      </c>
      <c r="D7" s="28"/>
      <c r="E7" s="28"/>
      <c r="F7" s="31" t="s">
        <v>13</v>
      </c>
      <c r="G7" s="31"/>
      <c r="H7" s="31"/>
      <c r="I7" s="31"/>
      <c r="J7" s="28" t="s">
        <v>18</v>
      </c>
      <c r="K7" s="28"/>
      <c r="L7" s="28"/>
      <c r="M7" s="69" t="s">
        <v>13</v>
      </c>
      <c r="N7" s="69"/>
      <c r="O7" s="69"/>
      <c r="P7" s="69"/>
      <c r="R7" s="82"/>
      <c r="S7" s="42"/>
      <c r="T7" s="42"/>
      <c r="U7" s="42"/>
      <c r="V7" s="42"/>
      <c r="W7" s="42"/>
      <c r="X7" s="42"/>
      <c r="Y7" s="92"/>
      <c r="AA7" s="93"/>
      <c r="AB7" s="93"/>
      <c r="AC7" s="93"/>
      <c r="AD7" s="93"/>
      <c r="AE7" s="93"/>
      <c r="AF7" s="93"/>
      <c r="AG7" s="93"/>
      <c r="AH7" s="93"/>
      <c r="AI7" s="93"/>
      <c r="AJ7" s="93"/>
      <c r="AK7" s="93"/>
      <c r="AL7" s="93"/>
      <c r="AM7" s="93"/>
      <c r="AN7" s="93"/>
      <c r="AO7" s="93"/>
      <c r="AQ7" s="122"/>
      <c r="AR7" s="123"/>
      <c r="AS7" s="123"/>
      <c r="AT7" s="123"/>
      <c r="AU7" s="123"/>
      <c r="AV7" s="124">
        <v>0</v>
      </c>
      <c r="AW7" s="136"/>
      <c r="AX7" s="122"/>
      <c r="AY7" s="123"/>
      <c r="AZ7" s="123"/>
      <c r="BA7" s="123"/>
      <c r="BB7" s="123"/>
      <c r="BC7" s="123"/>
      <c r="BD7" s="123"/>
      <c r="BE7" s="137">
        <v>0</v>
      </c>
      <c r="BF7" s="137"/>
      <c r="BG7" s="138" t="str">
        <f t="shared" si="0"/>
        <v>淡漠</v>
      </c>
      <c r="BH7" s="139"/>
      <c r="BI7" s="122"/>
      <c r="BJ7" s="123"/>
      <c r="BK7" s="123"/>
      <c r="BL7" s="123"/>
      <c r="BM7" s="123"/>
      <c r="BN7" s="123"/>
      <c r="BO7" s="123"/>
      <c r="BP7" s="137">
        <v>0</v>
      </c>
      <c r="BQ7" s="137"/>
      <c r="BR7" s="138" t="str">
        <f t="shared" si="1"/>
        <v>淡漠</v>
      </c>
      <c r="BS7" s="139"/>
    </row>
    <row r="8" s="3" customFormat="1" customHeight="1" outlineLevel="1" spans="3:71">
      <c r="C8" s="32" t="s">
        <v>19</v>
      </c>
      <c r="D8" s="32"/>
      <c r="E8" s="32"/>
      <c r="F8" s="33"/>
      <c r="G8" s="33"/>
      <c r="H8" s="33"/>
      <c r="I8" s="33"/>
      <c r="J8" s="33"/>
      <c r="K8" s="33"/>
      <c r="L8" s="33"/>
      <c r="M8" s="33"/>
      <c r="N8" s="33"/>
      <c r="O8" s="33"/>
      <c r="P8" s="33"/>
      <c r="R8" s="82"/>
      <c r="S8" s="42"/>
      <c r="T8" s="42"/>
      <c r="U8" s="42"/>
      <c r="V8" s="42"/>
      <c r="W8" s="42"/>
      <c r="X8" s="42"/>
      <c r="Y8" s="92"/>
      <c r="AA8" s="93"/>
      <c r="AB8" s="93"/>
      <c r="AC8" s="93"/>
      <c r="AD8" s="93"/>
      <c r="AE8" s="93"/>
      <c r="AF8" s="93"/>
      <c r="AG8" s="93"/>
      <c r="AH8" s="93"/>
      <c r="AI8" s="93"/>
      <c r="AJ8" s="93"/>
      <c r="AK8" s="93"/>
      <c r="AL8" s="93"/>
      <c r="AM8" s="93"/>
      <c r="AN8" s="93"/>
      <c r="AO8" s="93"/>
      <c r="AQ8" s="125" t="s">
        <v>16</v>
      </c>
      <c r="AR8" s="126"/>
      <c r="AS8" s="127"/>
      <c r="AT8" s="128"/>
      <c r="AU8" s="128"/>
      <c r="AV8" s="128"/>
      <c r="AW8" s="128"/>
      <c r="AX8" s="128"/>
      <c r="AY8" s="128"/>
      <c r="AZ8" s="128"/>
      <c r="BA8" s="128"/>
      <c r="BB8" s="128"/>
      <c r="BC8" s="128"/>
      <c r="BD8" s="128"/>
      <c r="BE8" s="128"/>
      <c r="BF8" s="128"/>
      <c r="BG8" s="128"/>
      <c r="BH8" s="128"/>
      <c r="BI8" s="128"/>
      <c r="BJ8" s="128"/>
      <c r="BK8" s="128"/>
      <c r="BL8" s="128"/>
      <c r="BM8" s="128"/>
      <c r="BN8" s="128"/>
      <c r="BO8" s="128"/>
      <c r="BP8" s="128"/>
      <c r="BQ8" s="128"/>
      <c r="BR8" s="128"/>
      <c r="BS8" s="147"/>
    </row>
    <row r="9" s="3" customFormat="1" customHeight="1" outlineLevel="1" spans="3:71">
      <c r="C9" s="32"/>
      <c r="D9" s="32"/>
      <c r="E9" s="32"/>
      <c r="F9" s="33"/>
      <c r="G9" s="33"/>
      <c r="H9" s="33"/>
      <c r="I9" s="33"/>
      <c r="J9" s="33"/>
      <c r="K9" s="33"/>
      <c r="L9" s="33"/>
      <c r="M9" s="33"/>
      <c r="N9" s="33"/>
      <c r="O9" s="33"/>
      <c r="P9" s="33"/>
      <c r="R9" s="83"/>
      <c r="S9" s="84"/>
      <c r="T9" s="84"/>
      <c r="U9" s="84"/>
      <c r="V9" s="84"/>
      <c r="W9" s="84"/>
      <c r="X9" s="84"/>
      <c r="Y9" s="94"/>
      <c r="AA9" s="93"/>
      <c r="AB9" s="93"/>
      <c r="AC9" s="93"/>
      <c r="AD9" s="93"/>
      <c r="AE9" s="93"/>
      <c r="AF9" s="93"/>
      <c r="AG9" s="93"/>
      <c r="AH9" s="93"/>
      <c r="AI9" s="93"/>
      <c r="AJ9" s="93"/>
      <c r="AK9" s="93"/>
      <c r="AL9" s="93"/>
      <c r="AM9" s="93"/>
      <c r="AN9" s="93"/>
      <c r="AO9" s="93"/>
      <c r="AQ9" s="122"/>
      <c r="AR9" s="123"/>
      <c r="AS9" s="123"/>
      <c r="AT9" s="123"/>
      <c r="AU9" s="123"/>
      <c r="AV9" s="124">
        <v>0</v>
      </c>
      <c r="AW9" s="136"/>
      <c r="AX9" s="122"/>
      <c r="AY9" s="123"/>
      <c r="AZ9" s="123"/>
      <c r="BA9" s="123"/>
      <c r="BB9" s="123"/>
      <c r="BC9" s="123"/>
      <c r="BD9" s="123"/>
      <c r="BE9" s="137">
        <v>0</v>
      </c>
      <c r="BF9" s="137"/>
      <c r="BG9" s="138" t="str">
        <f t="shared" si="0"/>
        <v>淡漠</v>
      </c>
      <c r="BH9" s="139"/>
      <c r="BI9" s="122"/>
      <c r="BJ9" s="123"/>
      <c r="BK9" s="123"/>
      <c r="BL9" s="123"/>
      <c r="BM9" s="123"/>
      <c r="BN9" s="123"/>
      <c r="BO9" s="123"/>
      <c r="BP9" s="137">
        <v>0</v>
      </c>
      <c r="BQ9" s="137"/>
      <c r="BR9" s="138" t="str">
        <f t="shared" si="1"/>
        <v>淡漠</v>
      </c>
      <c r="BS9" s="139"/>
    </row>
    <row r="10" s="3" customFormat="1" customHeight="1" outlineLevel="1" spans="27:71">
      <c r="AA10" s="93"/>
      <c r="AB10" s="93"/>
      <c r="AC10" s="93"/>
      <c r="AD10" s="93"/>
      <c r="AE10" s="93"/>
      <c r="AF10" s="93"/>
      <c r="AG10" s="93"/>
      <c r="AH10" s="93"/>
      <c r="AI10" s="93"/>
      <c r="AJ10" s="93"/>
      <c r="AK10" s="93"/>
      <c r="AL10" s="93"/>
      <c r="AM10" s="93"/>
      <c r="AN10" s="93"/>
      <c r="AO10" s="93"/>
      <c r="AQ10" s="125" t="s">
        <v>16</v>
      </c>
      <c r="AR10" s="126"/>
      <c r="AS10" s="127"/>
      <c r="AT10" s="128"/>
      <c r="AU10" s="128"/>
      <c r="AV10" s="128"/>
      <c r="AW10" s="128"/>
      <c r="AX10" s="128"/>
      <c r="AY10" s="128"/>
      <c r="AZ10" s="128"/>
      <c r="BA10" s="128"/>
      <c r="BB10" s="128"/>
      <c r="BC10" s="128"/>
      <c r="BD10" s="128"/>
      <c r="BE10" s="128"/>
      <c r="BF10" s="128"/>
      <c r="BG10" s="128"/>
      <c r="BH10" s="128"/>
      <c r="BI10" s="128"/>
      <c r="BJ10" s="128"/>
      <c r="BK10" s="128"/>
      <c r="BL10" s="128"/>
      <c r="BM10" s="128"/>
      <c r="BN10" s="128"/>
      <c r="BO10" s="128"/>
      <c r="BP10" s="128"/>
      <c r="BQ10" s="128"/>
      <c r="BR10" s="128"/>
      <c r="BS10" s="147"/>
    </row>
    <row r="11" s="3" customFormat="1" customHeight="1" outlineLevel="1" spans="3:71">
      <c r="C11" s="34" t="s">
        <v>20</v>
      </c>
      <c r="D11" s="35"/>
      <c r="E11" s="36"/>
      <c r="G11" s="37" t="s">
        <v>21</v>
      </c>
      <c r="H11" s="37"/>
      <c r="I11" s="37"/>
      <c r="J11" s="37"/>
      <c r="K11" s="37"/>
      <c r="L11" s="37"/>
      <c r="M11" s="37"/>
      <c r="N11" s="37"/>
      <c r="O11" s="37"/>
      <c r="P11" s="37"/>
      <c r="Q11" s="37"/>
      <c r="R11" s="37"/>
      <c r="S11" s="37"/>
      <c r="T11" s="37"/>
      <c r="U11" s="37"/>
      <c r="V11" s="37"/>
      <c r="W11" s="37"/>
      <c r="X11" s="37"/>
      <c r="Y11" s="37"/>
      <c r="AA11" s="93"/>
      <c r="AB11" s="93"/>
      <c r="AC11" s="93"/>
      <c r="AD11" s="93"/>
      <c r="AE11" s="93"/>
      <c r="AF11" s="93"/>
      <c r="AG11" s="93"/>
      <c r="AH11" s="93"/>
      <c r="AI11" s="93"/>
      <c r="AJ11" s="93"/>
      <c r="AK11" s="93"/>
      <c r="AL11" s="93"/>
      <c r="AM11" s="93"/>
      <c r="AN11" s="93"/>
      <c r="AO11" s="93"/>
      <c r="AQ11" s="122"/>
      <c r="AR11" s="123"/>
      <c r="AS11" s="123"/>
      <c r="AT11" s="123"/>
      <c r="AU11" s="123"/>
      <c r="AV11" s="124">
        <v>0</v>
      </c>
      <c r="AW11" s="136"/>
      <c r="AX11" s="122"/>
      <c r="AY11" s="123"/>
      <c r="AZ11" s="123"/>
      <c r="BA11" s="123"/>
      <c r="BB11" s="123"/>
      <c r="BC11" s="123"/>
      <c r="BD11" s="123"/>
      <c r="BE11" s="137">
        <v>0</v>
      </c>
      <c r="BF11" s="137"/>
      <c r="BG11" s="138" t="str">
        <f t="shared" ref="BG11:BG15" si="2">IF(BE11&lt;3,"淡漠",IF(BE11&lt;6,"认同","亲密"))</f>
        <v>淡漠</v>
      </c>
      <c r="BH11" s="139"/>
      <c r="BI11" s="122"/>
      <c r="BJ11" s="123"/>
      <c r="BK11" s="123"/>
      <c r="BL11" s="123"/>
      <c r="BM11" s="123"/>
      <c r="BN11" s="123"/>
      <c r="BO11" s="123"/>
      <c r="BP11" s="137">
        <v>0</v>
      </c>
      <c r="BQ11" s="137"/>
      <c r="BR11" s="138" t="str">
        <f t="shared" ref="BR11:BR15" si="3">IF(BP11&lt;3,"淡漠",IF(BP11&lt;6,"不满","对立"))</f>
        <v>淡漠</v>
      </c>
      <c r="BS11" s="139"/>
    </row>
    <row r="12" s="3" customFormat="1" customHeight="1" outlineLevel="1" spans="3:71">
      <c r="C12" s="38">
        <v>0</v>
      </c>
      <c r="D12" s="38"/>
      <c r="E12" s="38"/>
      <c r="G12" s="39"/>
      <c r="H12" s="40"/>
      <c r="I12" s="40"/>
      <c r="J12" s="40"/>
      <c r="K12" s="40"/>
      <c r="L12" s="40"/>
      <c r="M12" s="40"/>
      <c r="N12" s="40"/>
      <c r="O12" s="40"/>
      <c r="P12" s="40"/>
      <c r="Q12" s="40"/>
      <c r="R12" s="40"/>
      <c r="S12" s="40"/>
      <c r="T12" s="40"/>
      <c r="U12" s="40"/>
      <c r="V12" s="40"/>
      <c r="W12" s="40"/>
      <c r="X12" s="40"/>
      <c r="Y12" s="95"/>
      <c r="AA12" s="93"/>
      <c r="AB12" s="93"/>
      <c r="AC12" s="93"/>
      <c r="AD12" s="93"/>
      <c r="AE12" s="93"/>
      <c r="AF12" s="93"/>
      <c r="AG12" s="93"/>
      <c r="AH12" s="93"/>
      <c r="AI12" s="93"/>
      <c r="AJ12" s="93"/>
      <c r="AK12" s="93"/>
      <c r="AL12" s="93"/>
      <c r="AM12" s="93"/>
      <c r="AN12" s="93"/>
      <c r="AO12" s="93"/>
      <c r="AQ12" s="125" t="s">
        <v>16</v>
      </c>
      <c r="AR12" s="126"/>
      <c r="AS12" s="127"/>
      <c r="AT12" s="128"/>
      <c r="AU12" s="128"/>
      <c r="AV12" s="128"/>
      <c r="AW12" s="128"/>
      <c r="AX12" s="128"/>
      <c r="AY12" s="128"/>
      <c r="AZ12" s="128"/>
      <c r="BA12" s="128"/>
      <c r="BB12" s="128"/>
      <c r="BC12" s="128"/>
      <c r="BD12" s="128"/>
      <c r="BE12" s="128"/>
      <c r="BF12" s="128"/>
      <c r="BG12" s="128"/>
      <c r="BH12" s="128"/>
      <c r="BI12" s="128"/>
      <c r="BJ12" s="128"/>
      <c r="BK12" s="128"/>
      <c r="BL12" s="128"/>
      <c r="BM12" s="128"/>
      <c r="BN12" s="128"/>
      <c r="BO12" s="128"/>
      <c r="BP12" s="128"/>
      <c r="BQ12" s="128"/>
      <c r="BR12" s="128"/>
      <c r="BS12" s="147"/>
    </row>
    <row r="13" s="3" customFormat="1" customHeight="1" outlineLevel="1" spans="7:71">
      <c r="G13" s="41"/>
      <c r="H13" s="42"/>
      <c r="I13" s="42"/>
      <c r="J13" s="42"/>
      <c r="K13" s="42"/>
      <c r="L13" s="42"/>
      <c r="M13" s="42"/>
      <c r="N13" s="42"/>
      <c r="O13" s="42"/>
      <c r="P13" s="42"/>
      <c r="Q13" s="42"/>
      <c r="R13" s="42"/>
      <c r="S13" s="42"/>
      <c r="T13" s="42"/>
      <c r="U13" s="42"/>
      <c r="V13" s="42"/>
      <c r="W13" s="42"/>
      <c r="X13" s="42"/>
      <c r="Y13" s="96"/>
      <c r="AA13" s="93"/>
      <c r="AB13" s="93"/>
      <c r="AC13" s="93"/>
      <c r="AD13" s="93"/>
      <c r="AE13" s="93"/>
      <c r="AF13" s="93"/>
      <c r="AG13" s="93"/>
      <c r="AH13" s="93"/>
      <c r="AI13" s="93"/>
      <c r="AJ13" s="93"/>
      <c r="AK13" s="93"/>
      <c r="AL13" s="93"/>
      <c r="AM13" s="93"/>
      <c r="AN13" s="93"/>
      <c r="AO13" s="93"/>
      <c r="AQ13" s="122"/>
      <c r="AR13" s="123"/>
      <c r="AS13" s="123"/>
      <c r="AT13" s="123"/>
      <c r="AU13" s="123"/>
      <c r="AV13" s="124">
        <v>0</v>
      </c>
      <c r="AW13" s="136"/>
      <c r="AX13" s="122"/>
      <c r="AY13" s="123"/>
      <c r="AZ13" s="123"/>
      <c r="BA13" s="123"/>
      <c r="BB13" s="123"/>
      <c r="BC13" s="123"/>
      <c r="BD13" s="123"/>
      <c r="BE13" s="137">
        <v>0</v>
      </c>
      <c r="BF13" s="137"/>
      <c r="BG13" s="138" t="str">
        <f t="shared" si="2"/>
        <v>淡漠</v>
      </c>
      <c r="BH13" s="139"/>
      <c r="BI13" s="122"/>
      <c r="BJ13" s="123"/>
      <c r="BK13" s="123"/>
      <c r="BL13" s="123"/>
      <c r="BM13" s="123"/>
      <c r="BN13" s="123"/>
      <c r="BO13" s="123"/>
      <c r="BP13" s="137">
        <v>0</v>
      </c>
      <c r="BQ13" s="137"/>
      <c r="BR13" s="138" t="str">
        <f t="shared" si="3"/>
        <v>淡漠</v>
      </c>
      <c r="BS13" s="139"/>
    </row>
    <row r="14" s="3" customFormat="1" customHeight="1" outlineLevel="1" spans="3:71">
      <c r="C14" s="34" t="s">
        <v>22</v>
      </c>
      <c r="D14" s="35"/>
      <c r="E14" s="36"/>
      <c r="G14" s="41"/>
      <c r="H14" s="42"/>
      <c r="I14" s="42"/>
      <c r="J14" s="42"/>
      <c r="K14" s="42"/>
      <c r="L14" s="42"/>
      <c r="M14" s="42"/>
      <c r="N14" s="42"/>
      <c r="O14" s="42"/>
      <c r="P14" s="42"/>
      <c r="Q14" s="42"/>
      <c r="R14" s="42"/>
      <c r="S14" s="42"/>
      <c r="T14" s="42"/>
      <c r="U14" s="42"/>
      <c r="V14" s="42"/>
      <c r="W14" s="42"/>
      <c r="X14" s="42"/>
      <c r="Y14" s="96"/>
      <c r="AA14" s="93"/>
      <c r="AB14" s="93"/>
      <c r="AC14" s="93"/>
      <c r="AD14" s="93"/>
      <c r="AE14" s="93"/>
      <c r="AF14" s="93"/>
      <c r="AG14" s="93"/>
      <c r="AH14" s="93"/>
      <c r="AI14" s="93"/>
      <c r="AJ14" s="93"/>
      <c r="AK14" s="93"/>
      <c r="AL14" s="93"/>
      <c r="AM14" s="93"/>
      <c r="AN14" s="93"/>
      <c r="AO14" s="93"/>
      <c r="AQ14" s="125" t="s">
        <v>16</v>
      </c>
      <c r="AR14" s="126"/>
      <c r="AS14" s="127"/>
      <c r="AT14" s="128"/>
      <c r="AU14" s="128"/>
      <c r="AV14" s="128"/>
      <c r="AW14" s="128"/>
      <c r="AX14" s="128"/>
      <c r="AY14" s="128"/>
      <c r="AZ14" s="128"/>
      <c r="BA14" s="128"/>
      <c r="BB14" s="128"/>
      <c r="BC14" s="128"/>
      <c r="BD14" s="128"/>
      <c r="BE14" s="128"/>
      <c r="BF14" s="128"/>
      <c r="BG14" s="128"/>
      <c r="BH14" s="128"/>
      <c r="BI14" s="128"/>
      <c r="BJ14" s="128"/>
      <c r="BK14" s="128"/>
      <c r="BL14" s="128"/>
      <c r="BM14" s="128"/>
      <c r="BN14" s="128"/>
      <c r="BO14" s="128"/>
      <c r="BP14" s="128"/>
      <c r="BQ14" s="128"/>
      <c r="BR14" s="128"/>
      <c r="BS14" s="147"/>
    </row>
    <row r="15" s="3" customFormat="1" customHeight="1" outlineLevel="1" spans="3:71">
      <c r="C15" s="38">
        <v>0</v>
      </c>
      <c r="D15" s="38"/>
      <c r="E15" s="38"/>
      <c r="G15" s="41"/>
      <c r="H15" s="42"/>
      <c r="I15" s="42"/>
      <c r="J15" s="42"/>
      <c r="K15" s="42"/>
      <c r="L15" s="42"/>
      <c r="M15" s="42"/>
      <c r="N15" s="42"/>
      <c r="O15" s="42"/>
      <c r="P15" s="42"/>
      <c r="Q15" s="42"/>
      <c r="R15" s="42"/>
      <c r="S15" s="42"/>
      <c r="T15" s="42"/>
      <c r="U15" s="42"/>
      <c r="V15" s="42"/>
      <c r="W15" s="42"/>
      <c r="X15" s="42"/>
      <c r="Y15" s="96"/>
      <c r="AA15" s="93"/>
      <c r="AB15" s="93"/>
      <c r="AC15" s="93"/>
      <c r="AD15" s="93"/>
      <c r="AE15" s="93"/>
      <c r="AF15" s="93"/>
      <c r="AG15" s="93"/>
      <c r="AH15" s="93"/>
      <c r="AI15" s="93"/>
      <c r="AJ15" s="93"/>
      <c r="AK15" s="93"/>
      <c r="AL15" s="93"/>
      <c r="AM15" s="93"/>
      <c r="AN15" s="93"/>
      <c r="AO15" s="93"/>
      <c r="AQ15" s="122"/>
      <c r="AR15" s="123"/>
      <c r="AS15" s="123"/>
      <c r="AT15" s="123"/>
      <c r="AU15" s="123"/>
      <c r="AV15" s="124">
        <v>0</v>
      </c>
      <c r="AW15" s="136"/>
      <c r="AX15" s="122"/>
      <c r="AY15" s="123"/>
      <c r="AZ15" s="123"/>
      <c r="BA15" s="123"/>
      <c r="BB15" s="123"/>
      <c r="BC15" s="123"/>
      <c r="BD15" s="123"/>
      <c r="BE15" s="137">
        <v>0</v>
      </c>
      <c r="BF15" s="137"/>
      <c r="BG15" s="138" t="str">
        <f t="shared" si="2"/>
        <v>淡漠</v>
      </c>
      <c r="BH15" s="139"/>
      <c r="BI15" s="122"/>
      <c r="BJ15" s="123"/>
      <c r="BK15" s="123"/>
      <c r="BL15" s="123"/>
      <c r="BM15" s="123"/>
      <c r="BN15" s="123"/>
      <c r="BO15" s="123"/>
      <c r="BP15" s="137">
        <v>0</v>
      </c>
      <c r="BQ15" s="137"/>
      <c r="BR15" s="138" t="str">
        <f t="shared" si="3"/>
        <v>淡漠</v>
      </c>
      <c r="BS15" s="139"/>
    </row>
    <row r="16" s="3" customFormat="1" customHeight="1" outlineLevel="1" spans="7:71">
      <c r="G16" s="41"/>
      <c r="H16" s="42"/>
      <c r="I16" s="42"/>
      <c r="J16" s="42"/>
      <c r="K16" s="42"/>
      <c r="L16" s="42"/>
      <c r="M16" s="42"/>
      <c r="N16" s="42"/>
      <c r="O16" s="42"/>
      <c r="P16" s="42"/>
      <c r="Q16" s="42"/>
      <c r="R16" s="42"/>
      <c r="S16" s="42"/>
      <c r="T16" s="42"/>
      <c r="U16" s="42"/>
      <c r="V16" s="42"/>
      <c r="W16" s="42"/>
      <c r="X16" s="42"/>
      <c r="Y16" s="96"/>
      <c r="AA16" s="93"/>
      <c r="AB16" s="93"/>
      <c r="AC16" s="93"/>
      <c r="AD16" s="93"/>
      <c r="AE16" s="93"/>
      <c r="AF16" s="93"/>
      <c r="AG16" s="93"/>
      <c r="AH16" s="93"/>
      <c r="AI16" s="93"/>
      <c r="AJ16" s="93"/>
      <c r="AK16" s="93"/>
      <c r="AL16" s="93"/>
      <c r="AM16" s="93"/>
      <c r="AN16" s="93"/>
      <c r="AO16" s="93"/>
      <c r="AQ16" s="125" t="s">
        <v>16</v>
      </c>
      <c r="AR16" s="126"/>
      <c r="AS16" s="127"/>
      <c r="AT16" s="128"/>
      <c r="AU16" s="128"/>
      <c r="AV16" s="128"/>
      <c r="AW16" s="128"/>
      <c r="AX16" s="128"/>
      <c r="AY16" s="128"/>
      <c r="AZ16" s="128"/>
      <c r="BA16" s="128"/>
      <c r="BB16" s="128"/>
      <c r="BC16" s="128"/>
      <c r="BD16" s="128"/>
      <c r="BE16" s="128"/>
      <c r="BF16" s="128"/>
      <c r="BG16" s="128"/>
      <c r="BH16" s="128"/>
      <c r="BI16" s="128"/>
      <c r="BJ16" s="128"/>
      <c r="BK16" s="128"/>
      <c r="BL16" s="128"/>
      <c r="BM16" s="128"/>
      <c r="BN16" s="128"/>
      <c r="BO16" s="128"/>
      <c r="BP16" s="128"/>
      <c r="BQ16" s="128"/>
      <c r="BR16" s="128"/>
      <c r="BS16" s="147"/>
    </row>
    <row r="17" s="3" customFormat="1" customHeight="1" outlineLevel="1" spans="3:71">
      <c r="C17" s="34" t="s">
        <v>23</v>
      </c>
      <c r="D17" s="35"/>
      <c r="E17" s="36"/>
      <c r="G17" s="41"/>
      <c r="H17" s="42"/>
      <c r="I17" s="42"/>
      <c r="J17" s="42"/>
      <c r="K17" s="42"/>
      <c r="L17" s="42"/>
      <c r="M17" s="42"/>
      <c r="N17" s="42"/>
      <c r="O17" s="42"/>
      <c r="P17" s="42"/>
      <c r="Q17" s="42"/>
      <c r="R17" s="42"/>
      <c r="S17" s="42"/>
      <c r="T17" s="42"/>
      <c r="U17" s="42"/>
      <c r="V17" s="42"/>
      <c r="W17" s="42"/>
      <c r="X17" s="42"/>
      <c r="Y17" s="96"/>
      <c r="AA17" s="93"/>
      <c r="AB17" s="93"/>
      <c r="AC17" s="93"/>
      <c r="AD17" s="93"/>
      <c r="AE17" s="93"/>
      <c r="AF17" s="93"/>
      <c r="AG17" s="93"/>
      <c r="AH17" s="93"/>
      <c r="AI17" s="93"/>
      <c r="AJ17" s="93"/>
      <c r="AK17" s="93"/>
      <c r="AL17" s="93"/>
      <c r="AM17" s="93"/>
      <c r="AN17" s="93"/>
      <c r="AO17" s="93"/>
      <c r="AQ17" s="122"/>
      <c r="AR17" s="123"/>
      <c r="AS17" s="123"/>
      <c r="AT17" s="123"/>
      <c r="AU17" s="123"/>
      <c r="AV17" s="124">
        <v>0</v>
      </c>
      <c r="AW17" s="136"/>
      <c r="AX17" s="122"/>
      <c r="AY17" s="123"/>
      <c r="AZ17" s="123"/>
      <c r="BA17" s="123"/>
      <c r="BB17" s="123"/>
      <c r="BC17" s="123"/>
      <c r="BD17" s="123"/>
      <c r="BE17" s="137">
        <v>0</v>
      </c>
      <c r="BF17" s="137"/>
      <c r="BG17" s="138" t="str">
        <f t="shared" ref="BG17:BG21" si="4">IF(BE17&lt;3,"淡漠",IF(BE17&lt;6,"认同","亲密"))</f>
        <v>淡漠</v>
      </c>
      <c r="BH17" s="139"/>
      <c r="BI17" s="122"/>
      <c r="BJ17" s="123"/>
      <c r="BK17" s="123"/>
      <c r="BL17" s="123"/>
      <c r="BM17" s="123"/>
      <c r="BN17" s="123"/>
      <c r="BO17" s="123"/>
      <c r="BP17" s="137">
        <v>0</v>
      </c>
      <c r="BQ17" s="137"/>
      <c r="BR17" s="138" t="str">
        <f t="shared" ref="BR17:BR21" si="5">IF(BP17&lt;3,"淡漠",IF(BP17&lt;6,"不满","对立"))</f>
        <v>淡漠</v>
      </c>
      <c r="BS17" s="139"/>
    </row>
    <row r="18" s="3" customFormat="1" customHeight="1" outlineLevel="1" spans="3:71">
      <c r="C18" s="38">
        <v>0</v>
      </c>
      <c r="D18" s="38"/>
      <c r="E18" s="38"/>
      <c r="G18" s="41"/>
      <c r="H18" s="42"/>
      <c r="I18" s="42"/>
      <c r="J18" s="42"/>
      <c r="K18" s="42"/>
      <c r="L18" s="42"/>
      <c r="M18" s="42"/>
      <c r="N18" s="42"/>
      <c r="O18" s="42"/>
      <c r="P18" s="42"/>
      <c r="Q18" s="42"/>
      <c r="R18" s="42"/>
      <c r="S18" s="42"/>
      <c r="T18" s="42"/>
      <c r="U18" s="42"/>
      <c r="V18" s="42"/>
      <c r="W18" s="42"/>
      <c r="X18" s="42"/>
      <c r="Y18" s="96"/>
      <c r="AA18" s="93"/>
      <c r="AB18" s="93"/>
      <c r="AC18" s="93"/>
      <c r="AD18" s="93"/>
      <c r="AE18" s="93"/>
      <c r="AF18" s="93"/>
      <c r="AG18" s="93"/>
      <c r="AH18" s="93"/>
      <c r="AI18" s="93"/>
      <c r="AJ18" s="93"/>
      <c r="AK18" s="93"/>
      <c r="AL18" s="93"/>
      <c r="AM18" s="93"/>
      <c r="AN18" s="93"/>
      <c r="AO18" s="93"/>
      <c r="AQ18" s="125" t="s">
        <v>16</v>
      </c>
      <c r="AR18" s="126"/>
      <c r="AS18" s="127"/>
      <c r="AT18" s="128"/>
      <c r="AU18" s="128"/>
      <c r="AV18" s="128"/>
      <c r="AW18" s="128"/>
      <c r="AX18" s="128"/>
      <c r="AY18" s="128"/>
      <c r="AZ18" s="128"/>
      <c r="BA18" s="128"/>
      <c r="BB18" s="128"/>
      <c r="BC18" s="128"/>
      <c r="BD18" s="128"/>
      <c r="BE18" s="128"/>
      <c r="BF18" s="128"/>
      <c r="BG18" s="128"/>
      <c r="BH18" s="128"/>
      <c r="BI18" s="128"/>
      <c r="BJ18" s="128"/>
      <c r="BK18" s="128"/>
      <c r="BL18" s="128"/>
      <c r="BM18" s="128"/>
      <c r="BN18" s="128"/>
      <c r="BO18" s="128"/>
      <c r="BP18" s="128"/>
      <c r="BQ18" s="128"/>
      <c r="BR18" s="128"/>
      <c r="BS18" s="147"/>
    </row>
    <row r="19" s="3" customFormat="1" customHeight="1" outlineLevel="1" spans="7:71">
      <c r="G19" s="41"/>
      <c r="H19" s="42"/>
      <c r="I19" s="42"/>
      <c r="J19" s="42"/>
      <c r="K19" s="42"/>
      <c r="L19" s="42"/>
      <c r="M19" s="42"/>
      <c r="N19" s="42"/>
      <c r="O19" s="42"/>
      <c r="P19" s="42"/>
      <c r="Q19" s="42"/>
      <c r="R19" s="42"/>
      <c r="S19" s="42"/>
      <c r="T19" s="42"/>
      <c r="U19" s="42"/>
      <c r="V19" s="42"/>
      <c r="W19" s="42"/>
      <c r="X19" s="42"/>
      <c r="Y19" s="96"/>
      <c r="AA19" s="93"/>
      <c r="AB19" s="93"/>
      <c r="AC19" s="93"/>
      <c r="AD19" s="93"/>
      <c r="AE19" s="93"/>
      <c r="AF19" s="93"/>
      <c r="AG19" s="93"/>
      <c r="AH19" s="93"/>
      <c r="AI19" s="93"/>
      <c r="AJ19" s="93"/>
      <c r="AK19" s="93"/>
      <c r="AL19" s="93"/>
      <c r="AM19" s="93"/>
      <c r="AN19" s="93"/>
      <c r="AO19" s="93"/>
      <c r="AQ19" s="122"/>
      <c r="AR19" s="123"/>
      <c r="AS19" s="123"/>
      <c r="AT19" s="123"/>
      <c r="AU19" s="123"/>
      <c r="AV19" s="124">
        <v>0</v>
      </c>
      <c r="AW19" s="136"/>
      <c r="AX19" s="122"/>
      <c r="AY19" s="123"/>
      <c r="AZ19" s="123"/>
      <c r="BA19" s="123"/>
      <c r="BB19" s="123"/>
      <c r="BC19" s="123"/>
      <c r="BD19" s="123"/>
      <c r="BE19" s="137">
        <v>0</v>
      </c>
      <c r="BF19" s="137"/>
      <c r="BG19" s="138" t="str">
        <f t="shared" si="4"/>
        <v>淡漠</v>
      </c>
      <c r="BH19" s="139"/>
      <c r="BI19" s="122"/>
      <c r="BJ19" s="123"/>
      <c r="BK19" s="123"/>
      <c r="BL19" s="123"/>
      <c r="BM19" s="123"/>
      <c r="BN19" s="123"/>
      <c r="BO19" s="123"/>
      <c r="BP19" s="137">
        <v>0</v>
      </c>
      <c r="BQ19" s="137"/>
      <c r="BR19" s="138" t="str">
        <f t="shared" si="5"/>
        <v>淡漠</v>
      </c>
      <c r="BS19" s="139"/>
    </row>
    <row r="20" s="3" customFormat="1" customHeight="1" outlineLevel="1" spans="3:71">
      <c r="C20" s="34" t="s">
        <v>24</v>
      </c>
      <c r="D20" s="35"/>
      <c r="E20" s="36"/>
      <c r="G20" s="41"/>
      <c r="H20" s="42"/>
      <c r="I20" s="42"/>
      <c r="J20" s="42"/>
      <c r="K20" s="42"/>
      <c r="L20" s="42"/>
      <c r="M20" s="42"/>
      <c r="N20" s="42"/>
      <c r="O20" s="42"/>
      <c r="P20" s="42"/>
      <c r="Q20" s="42"/>
      <c r="R20" s="42"/>
      <c r="S20" s="42"/>
      <c r="T20" s="42"/>
      <c r="U20" s="42"/>
      <c r="V20" s="42"/>
      <c r="W20" s="42"/>
      <c r="X20" s="42"/>
      <c r="Y20" s="96"/>
      <c r="AA20" s="93"/>
      <c r="AB20" s="93"/>
      <c r="AC20" s="93"/>
      <c r="AD20" s="93"/>
      <c r="AE20" s="93"/>
      <c r="AF20" s="93"/>
      <c r="AG20" s="93"/>
      <c r="AH20" s="93"/>
      <c r="AI20" s="93"/>
      <c r="AJ20" s="93"/>
      <c r="AK20" s="93"/>
      <c r="AL20" s="93"/>
      <c r="AM20" s="93"/>
      <c r="AN20" s="93"/>
      <c r="AO20" s="93"/>
      <c r="AQ20" s="125" t="s">
        <v>16</v>
      </c>
      <c r="AR20" s="126"/>
      <c r="AS20" s="127"/>
      <c r="AT20" s="128"/>
      <c r="AU20" s="128"/>
      <c r="AV20" s="128"/>
      <c r="AW20" s="128"/>
      <c r="AX20" s="128"/>
      <c r="AY20" s="128"/>
      <c r="AZ20" s="128"/>
      <c r="BA20" s="128"/>
      <c r="BB20" s="128"/>
      <c r="BC20" s="128"/>
      <c r="BD20" s="128"/>
      <c r="BE20" s="128"/>
      <c r="BF20" s="128"/>
      <c r="BG20" s="128"/>
      <c r="BH20" s="128"/>
      <c r="BI20" s="128"/>
      <c r="BJ20" s="128"/>
      <c r="BK20" s="128"/>
      <c r="BL20" s="128"/>
      <c r="BM20" s="128"/>
      <c r="BN20" s="128"/>
      <c r="BO20" s="128"/>
      <c r="BP20" s="128"/>
      <c r="BQ20" s="128"/>
      <c r="BR20" s="128"/>
      <c r="BS20" s="147"/>
    </row>
    <row r="21" s="3" customFormat="1" customHeight="1" outlineLevel="1" spans="3:71">
      <c r="C21" s="12" t="s">
        <v>25</v>
      </c>
      <c r="D21" s="13"/>
      <c r="E21" s="25"/>
      <c r="G21" s="41"/>
      <c r="H21" s="42"/>
      <c r="I21" s="42"/>
      <c r="J21" s="42"/>
      <c r="K21" s="42"/>
      <c r="L21" s="42"/>
      <c r="M21" s="42"/>
      <c r="N21" s="42"/>
      <c r="O21" s="42"/>
      <c r="P21" s="42"/>
      <c r="Q21" s="42"/>
      <c r="R21" s="42"/>
      <c r="S21" s="42"/>
      <c r="T21" s="42"/>
      <c r="U21" s="42"/>
      <c r="V21" s="42"/>
      <c r="W21" s="42"/>
      <c r="X21" s="42"/>
      <c r="Y21" s="96"/>
      <c r="AA21" s="93"/>
      <c r="AB21" s="93"/>
      <c r="AC21" s="93"/>
      <c r="AD21" s="93"/>
      <c r="AE21" s="93"/>
      <c r="AF21" s="93"/>
      <c r="AG21" s="93"/>
      <c r="AH21" s="93"/>
      <c r="AI21" s="93"/>
      <c r="AJ21" s="93"/>
      <c r="AK21" s="93"/>
      <c r="AL21" s="93"/>
      <c r="AM21" s="93"/>
      <c r="AN21" s="93"/>
      <c r="AO21" s="93"/>
      <c r="AQ21" s="122"/>
      <c r="AR21" s="123"/>
      <c r="AS21" s="123"/>
      <c r="AT21" s="123"/>
      <c r="AU21" s="123"/>
      <c r="AV21" s="124">
        <v>0</v>
      </c>
      <c r="AW21" s="136"/>
      <c r="AX21" s="122"/>
      <c r="AY21" s="123"/>
      <c r="AZ21" s="123"/>
      <c r="BA21" s="123"/>
      <c r="BB21" s="123"/>
      <c r="BC21" s="123"/>
      <c r="BD21" s="123"/>
      <c r="BE21" s="137">
        <v>0</v>
      </c>
      <c r="BF21" s="137"/>
      <c r="BG21" s="138" t="str">
        <f t="shared" si="4"/>
        <v>淡漠</v>
      </c>
      <c r="BH21" s="139"/>
      <c r="BI21" s="122"/>
      <c r="BJ21" s="123"/>
      <c r="BK21" s="123"/>
      <c r="BL21" s="123"/>
      <c r="BM21" s="123"/>
      <c r="BN21" s="123"/>
      <c r="BO21" s="123"/>
      <c r="BP21" s="137">
        <v>0</v>
      </c>
      <c r="BQ21" s="137"/>
      <c r="BR21" s="138" t="str">
        <f t="shared" si="5"/>
        <v>淡漠</v>
      </c>
      <c r="BS21" s="139"/>
    </row>
    <row r="22" s="3" customFormat="1" customHeight="1" outlineLevel="1" spans="7:71">
      <c r="G22" s="41"/>
      <c r="H22" s="42"/>
      <c r="I22" s="42"/>
      <c r="J22" s="42"/>
      <c r="K22" s="42"/>
      <c r="L22" s="42"/>
      <c r="M22" s="42"/>
      <c r="N22" s="42"/>
      <c r="O22" s="42"/>
      <c r="P22" s="42"/>
      <c r="Q22" s="42"/>
      <c r="R22" s="42"/>
      <c r="S22" s="42"/>
      <c r="T22" s="42"/>
      <c r="U22" s="42"/>
      <c r="V22" s="42"/>
      <c r="W22" s="42"/>
      <c r="X22" s="42"/>
      <c r="Y22" s="96"/>
      <c r="AA22" s="93"/>
      <c r="AB22" s="93"/>
      <c r="AC22" s="93"/>
      <c r="AD22" s="93"/>
      <c r="AE22" s="93"/>
      <c r="AF22" s="93"/>
      <c r="AG22" s="93"/>
      <c r="AH22" s="93"/>
      <c r="AI22" s="93"/>
      <c r="AJ22" s="93"/>
      <c r="AK22" s="93"/>
      <c r="AL22" s="93"/>
      <c r="AM22" s="93"/>
      <c r="AN22" s="93"/>
      <c r="AO22" s="93"/>
      <c r="AQ22" s="125" t="s">
        <v>16</v>
      </c>
      <c r="AR22" s="126"/>
      <c r="AS22" s="127"/>
      <c r="AT22" s="128"/>
      <c r="AU22" s="128"/>
      <c r="AV22" s="128"/>
      <c r="AW22" s="128"/>
      <c r="AX22" s="128"/>
      <c r="AY22" s="128"/>
      <c r="AZ22" s="128"/>
      <c r="BA22" s="128"/>
      <c r="BB22" s="128"/>
      <c r="BC22" s="128"/>
      <c r="BD22" s="128"/>
      <c r="BE22" s="128"/>
      <c r="BF22" s="128"/>
      <c r="BG22" s="128"/>
      <c r="BH22" s="128"/>
      <c r="BI22" s="128"/>
      <c r="BJ22" s="128"/>
      <c r="BK22" s="128"/>
      <c r="BL22" s="128"/>
      <c r="BM22" s="128"/>
      <c r="BN22" s="128"/>
      <c r="BO22" s="128"/>
      <c r="BP22" s="128"/>
      <c r="BQ22" s="128"/>
      <c r="BR22" s="128"/>
      <c r="BS22" s="147"/>
    </row>
    <row r="23" s="3" customFormat="1" customHeight="1" outlineLevel="1" spans="3:71">
      <c r="C23" s="34" t="s">
        <v>26</v>
      </c>
      <c r="D23" s="35"/>
      <c r="E23" s="36"/>
      <c r="G23" s="41"/>
      <c r="H23" s="42"/>
      <c r="I23" s="42"/>
      <c r="J23" s="42"/>
      <c r="K23" s="42"/>
      <c r="L23" s="42"/>
      <c r="M23" s="42"/>
      <c r="N23" s="42"/>
      <c r="O23" s="42"/>
      <c r="P23" s="42"/>
      <c r="Q23" s="42"/>
      <c r="R23" s="42"/>
      <c r="S23" s="42"/>
      <c r="T23" s="42"/>
      <c r="U23" s="42"/>
      <c r="V23" s="42"/>
      <c r="W23" s="42"/>
      <c r="X23" s="42"/>
      <c r="Y23" s="96"/>
      <c r="AA23" s="93"/>
      <c r="AB23" s="93"/>
      <c r="AC23" s="93"/>
      <c r="AD23" s="93"/>
      <c r="AE23" s="93"/>
      <c r="AF23" s="93"/>
      <c r="AG23" s="93"/>
      <c r="AH23" s="93"/>
      <c r="AI23" s="93"/>
      <c r="AJ23" s="93"/>
      <c r="AK23" s="93"/>
      <c r="AL23" s="93"/>
      <c r="AM23" s="93"/>
      <c r="AN23" s="93"/>
      <c r="AO23" s="93"/>
      <c r="AQ23" s="122"/>
      <c r="AR23" s="123"/>
      <c r="AS23" s="123"/>
      <c r="AT23" s="123"/>
      <c r="AU23" s="123"/>
      <c r="AV23" s="124">
        <v>0</v>
      </c>
      <c r="AW23" s="136"/>
      <c r="AX23" s="122"/>
      <c r="AY23" s="123"/>
      <c r="AZ23" s="123"/>
      <c r="BA23" s="123"/>
      <c r="BB23" s="123"/>
      <c r="BC23" s="123"/>
      <c r="BD23" s="123"/>
      <c r="BE23" s="137">
        <v>0</v>
      </c>
      <c r="BF23" s="137"/>
      <c r="BG23" s="138" t="str">
        <f t="shared" ref="BG23:BG27" si="6">IF(BE23&lt;3,"淡漠",IF(BE23&lt;6,"认同","亲密"))</f>
        <v>淡漠</v>
      </c>
      <c r="BH23" s="139"/>
      <c r="BI23" s="122"/>
      <c r="BJ23" s="123"/>
      <c r="BK23" s="123"/>
      <c r="BL23" s="123"/>
      <c r="BM23" s="123"/>
      <c r="BN23" s="123"/>
      <c r="BO23" s="123"/>
      <c r="BP23" s="137">
        <v>0</v>
      </c>
      <c r="BQ23" s="137"/>
      <c r="BR23" s="138" t="str">
        <f t="shared" ref="BR23:BR27" si="7">IF(BP23&lt;3,"淡漠",IF(BP23&lt;6,"不满","对立"))</f>
        <v>淡漠</v>
      </c>
      <c r="BS23" s="139"/>
    </row>
    <row r="24" s="3" customFormat="1" customHeight="1" outlineLevel="1" spans="3:71">
      <c r="C24" s="43" t="str">
        <f>IF(O56="次等",C21,SUM(COUNTIF(O56,"劣等"),COUNTIF(O56,"标准")*2,COUNTIF(O56,"高等")*2))</f>
        <v>高认知</v>
      </c>
      <c r="D24" s="43"/>
      <c r="E24" s="43"/>
      <c r="G24" s="44"/>
      <c r="H24" s="45"/>
      <c r="I24" s="45"/>
      <c r="J24" s="45"/>
      <c r="K24" s="45"/>
      <c r="L24" s="45"/>
      <c r="M24" s="45"/>
      <c r="N24" s="45"/>
      <c r="O24" s="45"/>
      <c r="P24" s="45"/>
      <c r="Q24" s="45"/>
      <c r="R24" s="45"/>
      <c r="S24" s="45"/>
      <c r="T24" s="45"/>
      <c r="U24" s="45"/>
      <c r="V24" s="45"/>
      <c r="W24" s="45"/>
      <c r="X24" s="45"/>
      <c r="Y24" s="97"/>
      <c r="AA24" s="93"/>
      <c r="AB24" s="93"/>
      <c r="AC24" s="93"/>
      <c r="AD24" s="93"/>
      <c r="AE24" s="93"/>
      <c r="AF24" s="93"/>
      <c r="AG24" s="93"/>
      <c r="AH24" s="93"/>
      <c r="AI24" s="93"/>
      <c r="AJ24" s="93"/>
      <c r="AK24" s="93"/>
      <c r="AL24" s="93"/>
      <c r="AM24" s="93"/>
      <c r="AN24" s="93"/>
      <c r="AO24" s="93"/>
      <c r="AQ24" s="125" t="s">
        <v>16</v>
      </c>
      <c r="AR24" s="126"/>
      <c r="AS24" s="127"/>
      <c r="AT24" s="128"/>
      <c r="AU24" s="128"/>
      <c r="AV24" s="128"/>
      <c r="AW24" s="128"/>
      <c r="AX24" s="128"/>
      <c r="AY24" s="128"/>
      <c r="AZ24" s="128"/>
      <c r="BA24" s="128"/>
      <c r="BB24" s="128"/>
      <c r="BC24" s="128"/>
      <c r="BD24" s="128"/>
      <c r="BE24" s="128"/>
      <c r="BF24" s="128"/>
      <c r="BG24" s="128"/>
      <c r="BH24" s="128"/>
      <c r="BI24" s="128"/>
      <c r="BJ24" s="128"/>
      <c r="BK24" s="128"/>
      <c r="BL24" s="128"/>
      <c r="BM24" s="128"/>
      <c r="BN24" s="128"/>
      <c r="BO24" s="128"/>
      <c r="BP24" s="128"/>
      <c r="BQ24" s="128"/>
      <c r="BR24" s="128"/>
      <c r="BS24" s="147"/>
    </row>
    <row r="25" s="3" customFormat="1" customHeight="1" outlineLevel="1" spans="43:71">
      <c r="AQ25" s="122"/>
      <c r="AR25" s="123"/>
      <c r="AS25" s="123"/>
      <c r="AT25" s="123"/>
      <c r="AU25" s="123"/>
      <c r="AV25" s="124">
        <v>0</v>
      </c>
      <c r="AW25" s="136"/>
      <c r="AX25" s="122"/>
      <c r="AY25" s="123"/>
      <c r="AZ25" s="123"/>
      <c r="BA25" s="123"/>
      <c r="BB25" s="123"/>
      <c r="BC25" s="123"/>
      <c r="BD25" s="123"/>
      <c r="BE25" s="137">
        <v>0</v>
      </c>
      <c r="BF25" s="137"/>
      <c r="BG25" s="138" t="str">
        <f t="shared" si="6"/>
        <v>淡漠</v>
      </c>
      <c r="BH25" s="139"/>
      <c r="BI25" s="122"/>
      <c r="BJ25" s="123"/>
      <c r="BK25" s="123"/>
      <c r="BL25" s="123"/>
      <c r="BM25" s="123"/>
      <c r="BN25" s="123"/>
      <c r="BO25" s="123"/>
      <c r="BP25" s="137">
        <v>0</v>
      </c>
      <c r="BQ25" s="137"/>
      <c r="BR25" s="138" t="str">
        <f t="shared" si="7"/>
        <v>淡漠</v>
      </c>
      <c r="BS25" s="139"/>
    </row>
    <row r="26" s="3" customFormat="1" customHeight="1" outlineLevel="1" spans="3:71">
      <c r="C26" s="28" t="s">
        <v>27</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Q26" s="125" t="s">
        <v>16</v>
      </c>
      <c r="AR26" s="126"/>
      <c r="AS26" s="127"/>
      <c r="AT26" s="128"/>
      <c r="AU26" s="128"/>
      <c r="AV26" s="128"/>
      <c r="AW26" s="128"/>
      <c r="AX26" s="128"/>
      <c r="AY26" s="128"/>
      <c r="AZ26" s="128"/>
      <c r="BA26" s="128"/>
      <c r="BB26" s="128"/>
      <c r="BC26" s="128"/>
      <c r="BD26" s="128"/>
      <c r="BE26" s="128"/>
      <c r="BF26" s="128"/>
      <c r="BG26" s="128"/>
      <c r="BH26" s="128"/>
      <c r="BI26" s="128"/>
      <c r="BJ26" s="128"/>
      <c r="BK26" s="128"/>
      <c r="BL26" s="128"/>
      <c r="BM26" s="128"/>
      <c r="BN26" s="128"/>
      <c r="BO26" s="128"/>
      <c r="BP26" s="128"/>
      <c r="BQ26" s="128"/>
      <c r="BR26" s="128"/>
      <c r="BS26" s="147"/>
    </row>
    <row r="27" s="3" customFormat="1" customHeight="1" outlineLevel="1" spans="3:71">
      <c r="C27" s="46" t="s">
        <v>28</v>
      </c>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129"/>
      <c r="AQ27" s="122"/>
      <c r="AR27" s="123"/>
      <c r="AS27" s="123"/>
      <c r="AT27" s="123"/>
      <c r="AU27" s="123"/>
      <c r="AV27" s="124">
        <v>0</v>
      </c>
      <c r="AW27" s="136"/>
      <c r="AX27" s="122"/>
      <c r="AY27" s="123"/>
      <c r="AZ27" s="123"/>
      <c r="BA27" s="123"/>
      <c r="BB27" s="123"/>
      <c r="BC27" s="123"/>
      <c r="BD27" s="123"/>
      <c r="BE27" s="137">
        <v>0</v>
      </c>
      <c r="BF27" s="137"/>
      <c r="BG27" s="138" t="str">
        <f t="shared" si="6"/>
        <v>淡漠</v>
      </c>
      <c r="BH27" s="139"/>
      <c r="BI27" s="122"/>
      <c r="BJ27" s="123"/>
      <c r="BK27" s="123"/>
      <c r="BL27" s="123"/>
      <c r="BM27" s="123"/>
      <c r="BN27" s="123"/>
      <c r="BO27" s="123"/>
      <c r="BP27" s="137">
        <v>0</v>
      </c>
      <c r="BQ27" s="137"/>
      <c r="BR27" s="138" t="str">
        <f t="shared" si="7"/>
        <v>淡漠</v>
      </c>
      <c r="BS27" s="139"/>
    </row>
    <row r="28" s="3" customFormat="1" customHeight="1" outlineLevel="1" spans="3:71">
      <c r="C28" s="48"/>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130"/>
      <c r="AQ28" s="125" t="s">
        <v>16</v>
      </c>
      <c r="AR28" s="126"/>
      <c r="AS28" s="127"/>
      <c r="AT28" s="128"/>
      <c r="AU28" s="128"/>
      <c r="AV28" s="128"/>
      <c r="AW28" s="128"/>
      <c r="AX28" s="128"/>
      <c r="AY28" s="128"/>
      <c r="AZ28" s="128"/>
      <c r="BA28" s="128"/>
      <c r="BB28" s="128"/>
      <c r="BC28" s="128"/>
      <c r="BD28" s="128"/>
      <c r="BE28" s="128"/>
      <c r="BF28" s="128"/>
      <c r="BG28" s="128"/>
      <c r="BH28" s="128"/>
      <c r="BI28" s="128"/>
      <c r="BJ28" s="128"/>
      <c r="BK28" s="128"/>
      <c r="BL28" s="128"/>
      <c r="BM28" s="128"/>
      <c r="BN28" s="128"/>
      <c r="BO28" s="128"/>
      <c r="BP28" s="128"/>
      <c r="BQ28" s="128"/>
      <c r="BR28" s="128"/>
      <c r="BS28" s="147"/>
    </row>
    <row r="29" s="3" customFormat="1" customHeight="1" outlineLevel="1" spans="3:71">
      <c r="C29" s="48"/>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130"/>
      <c r="AQ29" s="122"/>
      <c r="AR29" s="123"/>
      <c r="AS29" s="123"/>
      <c r="AT29" s="123"/>
      <c r="AU29" s="123"/>
      <c r="AV29" s="124">
        <v>0</v>
      </c>
      <c r="AW29" s="136"/>
      <c r="AX29" s="122"/>
      <c r="AY29" s="123"/>
      <c r="AZ29" s="123"/>
      <c r="BA29" s="123"/>
      <c r="BB29" s="123"/>
      <c r="BC29" s="123"/>
      <c r="BD29" s="123"/>
      <c r="BE29" s="137">
        <v>0</v>
      </c>
      <c r="BF29" s="137"/>
      <c r="BG29" s="138" t="str">
        <f t="shared" ref="BG29:BG33" si="8">IF(BE29&lt;3,"淡漠",IF(BE29&lt;6,"认同","亲密"))</f>
        <v>淡漠</v>
      </c>
      <c r="BH29" s="139"/>
      <c r="BI29" s="122"/>
      <c r="BJ29" s="123"/>
      <c r="BK29" s="123"/>
      <c r="BL29" s="123"/>
      <c r="BM29" s="123"/>
      <c r="BN29" s="123"/>
      <c r="BO29" s="123"/>
      <c r="BP29" s="137">
        <v>0</v>
      </c>
      <c r="BQ29" s="137"/>
      <c r="BR29" s="138" t="str">
        <f t="shared" ref="BR29:BR33" si="9">IF(BP29&lt;3,"淡漠",IF(BP29&lt;6,"不满","对立"))</f>
        <v>淡漠</v>
      </c>
      <c r="BS29" s="139"/>
    </row>
    <row r="30" s="3" customFormat="1" customHeight="1" outlineLevel="1" spans="3:71">
      <c r="C30" s="48"/>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130"/>
      <c r="AQ30" s="125" t="s">
        <v>16</v>
      </c>
      <c r="AR30" s="126"/>
      <c r="AS30" s="127"/>
      <c r="AT30" s="128"/>
      <c r="AU30" s="128"/>
      <c r="AV30" s="128"/>
      <c r="AW30" s="128"/>
      <c r="AX30" s="128"/>
      <c r="AY30" s="128"/>
      <c r="AZ30" s="128"/>
      <c r="BA30" s="128"/>
      <c r="BB30" s="128"/>
      <c r="BC30" s="128"/>
      <c r="BD30" s="128"/>
      <c r="BE30" s="128"/>
      <c r="BF30" s="128"/>
      <c r="BG30" s="128"/>
      <c r="BH30" s="128"/>
      <c r="BI30" s="128"/>
      <c r="BJ30" s="128"/>
      <c r="BK30" s="128"/>
      <c r="BL30" s="128"/>
      <c r="BM30" s="128"/>
      <c r="BN30" s="128"/>
      <c r="BO30" s="128"/>
      <c r="BP30" s="128"/>
      <c r="BQ30" s="128"/>
      <c r="BR30" s="128"/>
      <c r="BS30" s="147"/>
    </row>
    <row r="31" s="3" customFormat="1" customHeight="1" outlineLevel="1" spans="3:71">
      <c r="C31" s="50"/>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131"/>
      <c r="AQ31" s="122"/>
      <c r="AR31" s="123"/>
      <c r="AS31" s="123"/>
      <c r="AT31" s="123"/>
      <c r="AU31" s="123"/>
      <c r="AV31" s="124">
        <v>0</v>
      </c>
      <c r="AW31" s="136"/>
      <c r="AX31" s="122"/>
      <c r="AY31" s="123"/>
      <c r="AZ31" s="123"/>
      <c r="BA31" s="123"/>
      <c r="BB31" s="123"/>
      <c r="BC31" s="123"/>
      <c r="BD31" s="123"/>
      <c r="BE31" s="137">
        <v>0</v>
      </c>
      <c r="BF31" s="137"/>
      <c r="BG31" s="138" t="str">
        <f t="shared" si="8"/>
        <v>淡漠</v>
      </c>
      <c r="BH31" s="139"/>
      <c r="BI31" s="122"/>
      <c r="BJ31" s="123"/>
      <c r="BK31" s="123"/>
      <c r="BL31" s="123"/>
      <c r="BM31" s="123"/>
      <c r="BN31" s="123"/>
      <c r="BO31" s="123"/>
      <c r="BP31" s="137">
        <v>0</v>
      </c>
      <c r="BQ31" s="137"/>
      <c r="BR31" s="138" t="str">
        <f t="shared" si="9"/>
        <v>淡漠</v>
      </c>
      <c r="BS31" s="139"/>
    </row>
    <row r="32" s="3" customFormat="1" customHeight="1" outlineLevel="1" spans="3:71">
      <c r="C32" s="52"/>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132"/>
      <c r="AQ32" s="125" t="s">
        <v>16</v>
      </c>
      <c r="AR32" s="126"/>
      <c r="AS32" s="127"/>
      <c r="AT32" s="128"/>
      <c r="AU32" s="128"/>
      <c r="AV32" s="128"/>
      <c r="AW32" s="128"/>
      <c r="AX32" s="128"/>
      <c r="AY32" s="128"/>
      <c r="AZ32" s="128"/>
      <c r="BA32" s="128"/>
      <c r="BB32" s="128"/>
      <c r="BC32" s="128"/>
      <c r="BD32" s="128"/>
      <c r="BE32" s="128"/>
      <c r="BF32" s="128"/>
      <c r="BG32" s="128"/>
      <c r="BH32" s="128"/>
      <c r="BI32" s="128"/>
      <c r="BJ32" s="128"/>
      <c r="BK32" s="128"/>
      <c r="BL32" s="128"/>
      <c r="BM32" s="128"/>
      <c r="BN32" s="128"/>
      <c r="BO32" s="128"/>
      <c r="BP32" s="128"/>
      <c r="BQ32" s="128"/>
      <c r="BR32" s="128"/>
      <c r="BS32" s="147"/>
    </row>
    <row r="33" s="3" customFormat="1" customHeight="1" outlineLevel="1" spans="3:71">
      <c r="C33" s="52"/>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132"/>
      <c r="AQ33" s="122"/>
      <c r="AR33" s="123"/>
      <c r="AS33" s="123"/>
      <c r="AT33" s="123"/>
      <c r="AU33" s="123"/>
      <c r="AV33" s="124">
        <v>0</v>
      </c>
      <c r="AW33" s="136"/>
      <c r="AX33" s="122"/>
      <c r="AY33" s="123"/>
      <c r="AZ33" s="123"/>
      <c r="BA33" s="123"/>
      <c r="BB33" s="123"/>
      <c r="BC33" s="123"/>
      <c r="BD33" s="123"/>
      <c r="BE33" s="137">
        <v>0</v>
      </c>
      <c r="BF33" s="137"/>
      <c r="BG33" s="138" t="str">
        <f t="shared" si="8"/>
        <v>淡漠</v>
      </c>
      <c r="BH33" s="139"/>
      <c r="BI33" s="122"/>
      <c r="BJ33" s="123"/>
      <c r="BK33" s="123"/>
      <c r="BL33" s="123"/>
      <c r="BM33" s="123"/>
      <c r="BN33" s="123"/>
      <c r="BO33" s="123"/>
      <c r="BP33" s="137">
        <v>0</v>
      </c>
      <c r="BQ33" s="137"/>
      <c r="BR33" s="138" t="str">
        <f t="shared" si="9"/>
        <v>淡漠</v>
      </c>
      <c r="BS33" s="139"/>
    </row>
    <row r="34" s="3" customFormat="1" customHeight="1" outlineLevel="1" spans="3:71">
      <c r="C34" s="52"/>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132"/>
      <c r="AQ34" s="125" t="s">
        <v>16</v>
      </c>
      <c r="AR34" s="126"/>
      <c r="AS34" s="127"/>
      <c r="AT34" s="128"/>
      <c r="AU34" s="128"/>
      <c r="AV34" s="128"/>
      <c r="AW34" s="128"/>
      <c r="AX34" s="128"/>
      <c r="AY34" s="128"/>
      <c r="AZ34" s="128"/>
      <c r="BA34" s="128"/>
      <c r="BB34" s="128"/>
      <c r="BC34" s="128"/>
      <c r="BD34" s="128"/>
      <c r="BE34" s="128"/>
      <c r="BF34" s="128"/>
      <c r="BG34" s="128"/>
      <c r="BH34" s="128"/>
      <c r="BI34" s="128"/>
      <c r="BJ34" s="128"/>
      <c r="BK34" s="128"/>
      <c r="BL34" s="128"/>
      <c r="BM34" s="128"/>
      <c r="BN34" s="128"/>
      <c r="BO34" s="128"/>
      <c r="BP34" s="128"/>
      <c r="BQ34" s="128"/>
      <c r="BR34" s="128"/>
      <c r="BS34" s="147"/>
    </row>
    <row r="35" s="3" customFormat="1" customHeight="1" outlineLevel="1" spans="3:71">
      <c r="C35" s="52"/>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132"/>
      <c r="AQ35" s="122"/>
      <c r="AR35" s="123"/>
      <c r="AS35" s="123"/>
      <c r="AT35" s="123"/>
      <c r="AU35" s="123"/>
      <c r="AV35" s="124">
        <v>0</v>
      </c>
      <c r="AW35" s="136"/>
      <c r="AX35" s="122"/>
      <c r="AY35" s="123"/>
      <c r="AZ35" s="123"/>
      <c r="BA35" s="123"/>
      <c r="BB35" s="123"/>
      <c r="BC35" s="123"/>
      <c r="BD35" s="123"/>
      <c r="BE35" s="137">
        <v>0</v>
      </c>
      <c r="BF35" s="137"/>
      <c r="BG35" s="138" t="str">
        <f t="shared" ref="BG35:BG39" si="10">IF(BE35&lt;3,"淡漠",IF(BE35&lt;6,"认同","亲密"))</f>
        <v>淡漠</v>
      </c>
      <c r="BH35" s="139"/>
      <c r="BI35" s="122"/>
      <c r="BJ35" s="123"/>
      <c r="BK35" s="123"/>
      <c r="BL35" s="123"/>
      <c r="BM35" s="123"/>
      <c r="BN35" s="123"/>
      <c r="BO35" s="123"/>
      <c r="BP35" s="137">
        <v>0</v>
      </c>
      <c r="BQ35" s="137"/>
      <c r="BR35" s="138" t="str">
        <f t="shared" ref="BR35:BR39" si="11">IF(BP35&lt;3,"淡漠",IF(BP35&lt;6,"不满","对立"))</f>
        <v>淡漠</v>
      </c>
      <c r="BS35" s="139"/>
    </row>
    <row r="36" s="3" customFormat="1" customHeight="1" outlineLevel="1" spans="3:71">
      <c r="C36" s="52"/>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132"/>
      <c r="AQ36" s="125" t="s">
        <v>16</v>
      </c>
      <c r="AR36" s="126"/>
      <c r="AS36" s="127"/>
      <c r="AT36" s="128"/>
      <c r="AU36" s="128"/>
      <c r="AV36" s="128"/>
      <c r="AW36" s="128"/>
      <c r="AX36" s="128"/>
      <c r="AY36" s="128"/>
      <c r="AZ36" s="128"/>
      <c r="BA36" s="128"/>
      <c r="BB36" s="128"/>
      <c r="BC36" s="128"/>
      <c r="BD36" s="128"/>
      <c r="BE36" s="128"/>
      <c r="BF36" s="128"/>
      <c r="BG36" s="128"/>
      <c r="BH36" s="128"/>
      <c r="BI36" s="128"/>
      <c r="BJ36" s="128"/>
      <c r="BK36" s="128"/>
      <c r="BL36" s="128"/>
      <c r="BM36" s="128"/>
      <c r="BN36" s="128"/>
      <c r="BO36" s="128"/>
      <c r="BP36" s="128"/>
      <c r="BQ36" s="128"/>
      <c r="BR36" s="128"/>
      <c r="BS36" s="147"/>
    </row>
    <row r="37" s="3" customFormat="1" customHeight="1" outlineLevel="1" spans="3:71">
      <c r="C37" s="52"/>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132"/>
      <c r="AQ37" s="122"/>
      <c r="AR37" s="123"/>
      <c r="AS37" s="123"/>
      <c r="AT37" s="123"/>
      <c r="AU37" s="123"/>
      <c r="AV37" s="124">
        <v>0</v>
      </c>
      <c r="AW37" s="136"/>
      <c r="AX37" s="122"/>
      <c r="AY37" s="123"/>
      <c r="AZ37" s="123"/>
      <c r="BA37" s="123"/>
      <c r="BB37" s="123"/>
      <c r="BC37" s="123"/>
      <c r="BD37" s="123"/>
      <c r="BE37" s="137">
        <v>0</v>
      </c>
      <c r="BF37" s="137"/>
      <c r="BG37" s="138" t="str">
        <f t="shared" si="10"/>
        <v>淡漠</v>
      </c>
      <c r="BH37" s="139"/>
      <c r="BI37" s="122"/>
      <c r="BJ37" s="123"/>
      <c r="BK37" s="123"/>
      <c r="BL37" s="123"/>
      <c r="BM37" s="123"/>
      <c r="BN37" s="123"/>
      <c r="BO37" s="123"/>
      <c r="BP37" s="137">
        <v>0</v>
      </c>
      <c r="BQ37" s="137"/>
      <c r="BR37" s="138" t="str">
        <f t="shared" si="11"/>
        <v>淡漠</v>
      </c>
      <c r="BS37" s="139"/>
    </row>
    <row r="38" s="3" customFormat="1" customHeight="1" outlineLevel="1" spans="3:71">
      <c r="C38" s="52"/>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132"/>
      <c r="AQ38" s="125" t="s">
        <v>16</v>
      </c>
      <c r="AR38" s="126"/>
      <c r="AS38" s="127"/>
      <c r="AT38" s="128"/>
      <c r="AU38" s="128"/>
      <c r="AV38" s="128"/>
      <c r="AW38" s="128"/>
      <c r="AX38" s="128"/>
      <c r="AY38" s="128"/>
      <c r="AZ38" s="128"/>
      <c r="BA38" s="128"/>
      <c r="BB38" s="128"/>
      <c r="BC38" s="128"/>
      <c r="BD38" s="128"/>
      <c r="BE38" s="128"/>
      <c r="BF38" s="128"/>
      <c r="BG38" s="128"/>
      <c r="BH38" s="128"/>
      <c r="BI38" s="128"/>
      <c r="BJ38" s="128"/>
      <c r="BK38" s="128"/>
      <c r="BL38" s="128"/>
      <c r="BM38" s="128"/>
      <c r="BN38" s="128"/>
      <c r="BO38" s="128"/>
      <c r="BP38" s="128"/>
      <c r="BQ38" s="128"/>
      <c r="BR38" s="128"/>
      <c r="BS38" s="147"/>
    </row>
    <row r="39" s="3" customFormat="1" customHeight="1" outlineLevel="1" spans="3:71">
      <c r="C39" s="52"/>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132"/>
      <c r="AQ39" s="122"/>
      <c r="AR39" s="123"/>
      <c r="AS39" s="123"/>
      <c r="AT39" s="123"/>
      <c r="AU39" s="123"/>
      <c r="AV39" s="124">
        <v>0</v>
      </c>
      <c r="AW39" s="136"/>
      <c r="AX39" s="122"/>
      <c r="AY39" s="123"/>
      <c r="AZ39" s="123"/>
      <c r="BA39" s="123"/>
      <c r="BB39" s="123"/>
      <c r="BC39" s="123"/>
      <c r="BD39" s="123"/>
      <c r="BE39" s="137">
        <v>0</v>
      </c>
      <c r="BF39" s="137"/>
      <c r="BG39" s="138" t="str">
        <f t="shared" si="10"/>
        <v>淡漠</v>
      </c>
      <c r="BH39" s="139"/>
      <c r="BI39" s="122"/>
      <c r="BJ39" s="123"/>
      <c r="BK39" s="123"/>
      <c r="BL39" s="123"/>
      <c r="BM39" s="123"/>
      <c r="BN39" s="123"/>
      <c r="BO39" s="123"/>
      <c r="BP39" s="137">
        <v>0</v>
      </c>
      <c r="BQ39" s="137"/>
      <c r="BR39" s="138" t="str">
        <f t="shared" si="11"/>
        <v>淡漠</v>
      </c>
      <c r="BS39" s="139"/>
    </row>
    <row r="40" s="3" customFormat="1" customHeight="1" outlineLevel="1" spans="3:71">
      <c r="C40" s="52"/>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132"/>
      <c r="AQ40" s="125" t="s">
        <v>16</v>
      </c>
      <c r="AR40" s="126"/>
      <c r="AS40" s="127"/>
      <c r="AT40" s="128"/>
      <c r="AU40" s="128"/>
      <c r="AV40" s="128"/>
      <c r="AW40" s="128"/>
      <c r="AX40" s="128"/>
      <c r="AY40" s="128"/>
      <c r="AZ40" s="128"/>
      <c r="BA40" s="128"/>
      <c r="BB40" s="128"/>
      <c r="BC40" s="128"/>
      <c r="BD40" s="128"/>
      <c r="BE40" s="128"/>
      <c r="BF40" s="128"/>
      <c r="BG40" s="128"/>
      <c r="BH40" s="128"/>
      <c r="BI40" s="128"/>
      <c r="BJ40" s="128"/>
      <c r="BK40" s="128"/>
      <c r="BL40" s="128"/>
      <c r="BM40" s="128"/>
      <c r="BN40" s="128"/>
      <c r="BO40" s="128"/>
      <c r="BP40" s="128"/>
      <c r="BQ40" s="128"/>
      <c r="BR40" s="128"/>
      <c r="BS40" s="147"/>
    </row>
    <row r="41" s="3" customFormat="1" customHeight="1" outlineLevel="1" spans="3:71">
      <c r="C41" s="52"/>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132"/>
      <c r="AQ41" s="122"/>
      <c r="AR41" s="123"/>
      <c r="AS41" s="123"/>
      <c r="AT41" s="123"/>
      <c r="AU41" s="123"/>
      <c r="AV41" s="124">
        <v>0</v>
      </c>
      <c r="AW41" s="136"/>
      <c r="AX41" s="122"/>
      <c r="AY41" s="123"/>
      <c r="AZ41" s="123"/>
      <c r="BA41" s="123"/>
      <c r="BB41" s="123"/>
      <c r="BC41" s="123"/>
      <c r="BD41" s="123"/>
      <c r="BE41" s="137">
        <v>0</v>
      </c>
      <c r="BF41" s="137"/>
      <c r="BG41" s="138" t="str">
        <f>IF(BE41&lt;3,"淡漠",IF(BE41&lt;6,"认同","亲密"))</f>
        <v>淡漠</v>
      </c>
      <c r="BH41" s="139"/>
      <c r="BI41" s="122"/>
      <c r="BJ41" s="123"/>
      <c r="BK41" s="123"/>
      <c r="BL41" s="123"/>
      <c r="BM41" s="123"/>
      <c r="BN41" s="123"/>
      <c r="BO41" s="123"/>
      <c r="BP41" s="137">
        <v>0</v>
      </c>
      <c r="BQ41" s="137"/>
      <c r="BR41" s="138" t="str">
        <f>IF(BP41&lt;3,"淡漠",IF(BP41&lt;6,"不满","对立"))</f>
        <v>淡漠</v>
      </c>
      <c r="BS41" s="139"/>
    </row>
    <row r="42" s="3" customFormat="1" customHeight="1" outlineLevel="1" spans="3:71">
      <c r="C42" s="52"/>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132"/>
      <c r="AQ42" s="125" t="s">
        <v>16</v>
      </c>
      <c r="AR42" s="126"/>
      <c r="AS42" s="127"/>
      <c r="AT42" s="128"/>
      <c r="AU42" s="128"/>
      <c r="AV42" s="128"/>
      <c r="AW42" s="128"/>
      <c r="AX42" s="128"/>
      <c r="AY42" s="128"/>
      <c r="AZ42" s="128"/>
      <c r="BA42" s="128"/>
      <c r="BB42" s="128"/>
      <c r="BC42" s="128"/>
      <c r="BD42" s="128"/>
      <c r="BE42" s="128"/>
      <c r="BF42" s="128"/>
      <c r="BG42" s="128"/>
      <c r="BH42" s="128"/>
      <c r="BI42" s="128"/>
      <c r="BJ42" s="128"/>
      <c r="BK42" s="128"/>
      <c r="BL42" s="128"/>
      <c r="BM42" s="128"/>
      <c r="BN42" s="128"/>
      <c r="BO42" s="128"/>
      <c r="BP42" s="128"/>
      <c r="BQ42" s="128"/>
      <c r="BR42" s="128"/>
      <c r="BS42" s="147"/>
    </row>
    <row r="43" s="3" customFormat="1" customHeight="1" outlineLevel="1" spans="3:71">
      <c r="C43" s="52"/>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132"/>
      <c r="AQ43" s="122"/>
      <c r="AR43" s="123"/>
      <c r="AS43" s="123"/>
      <c r="AT43" s="123"/>
      <c r="AU43" s="123"/>
      <c r="AV43" s="124">
        <v>0</v>
      </c>
      <c r="AW43" s="136"/>
      <c r="AX43" s="122"/>
      <c r="AY43" s="123"/>
      <c r="AZ43" s="123"/>
      <c r="BA43" s="123"/>
      <c r="BB43" s="123"/>
      <c r="BC43" s="123"/>
      <c r="BD43" s="123"/>
      <c r="BE43" s="137">
        <v>0</v>
      </c>
      <c r="BF43" s="137"/>
      <c r="BG43" s="138" t="str">
        <f>IF(BE43&lt;3,"淡漠",IF(BE43&lt;6,"认同","亲密"))</f>
        <v>淡漠</v>
      </c>
      <c r="BH43" s="139"/>
      <c r="BI43" s="122"/>
      <c r="BJ43" s="123"/>
      <c r="BK43" s="123"/>
      <c r="BL43" s="123"/>
      <c r="BM43" s="123"/>
      <c r="BN43" s="123"/>
      <c r="BO43" s="123"/>
      <c r="BP43" s="137">
        <v>0</v>
      </c>
      <c r="BQ43" s="137"/>
      <c r="BR43" s="138" t="str">
        <f>IF(BP43&lt;3,"淡漠",IF(BP43&lt;6,"不满","对立"))</f>
        <v>淡漠</v>
      </c>
      <c r="BS43" s="139"/>
    </row>
    <row r="44" s="3" customFormat="1" customHeight="1" outlineLevel="1" spans="3:71">
      <c r="C44" s="54"/>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133"/>
      <c r="AQ44" s="125" t="s">
        <v>16</v>
      </c>
      <c r="AR44" s="126"/>
      <c r="AS44" s="127"/>
      <c r="AT44" s="128"/>
      <c r="AU44" s="128"/>
      <c r="AV44" s="128"/>
      <c r="AW44" s="128"/>
      <c r="AX44" s="128"/>
      <c r="AY44" s="128"/>
      <c r="AZ44" s="128"/>
      <c r="BA44" s="128"/>
      <c r="BB44" s="128"/>
      <c r="BC44" s="128"/>
      <c r="BD44" s="128"/>
      <c r="BE44" s="128"/>
      <c r="BF44" s="128"/>
      <c r="BG44" s="128"/>
      <c r="BH44" s="128"/>
      <c r="BI44" s="128"/>
      <c r="BJ44" s="128"/>
      <c r="BK44" s="128"/>
      <c r="BL44" s="128"/>
      <c r="BM44" s="128"/>
      <c r="BN44" s="128"/>
      <c r="BO44" s="128"/>
      <c r="BP44" s="128"/>
      <c r="BQ44" s="128"/>
      <c r="BR44" s="128"/>
      <c r="BS44" s="147"/>
    </row>
    <row r="45" s="3" customFormat="1" customHeight="1" outlineLevel="1"/>
    <row r="46" s="3" customFormat="1" customHeight="1"/>
    <row r="47" s="3" customFormat="1" customHeight="1" spans="1:72">
      <c r="A47" s="27"/>
      <c r="B47" s="27"/>
      <c r="C47" s="27" t="s">
        <v>29</v>
      </c>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140"/>
    </row>
    <row r="48" s="3" customFormat="1" customHeight="1"/>
    <row r="49" s="3" customFormat="1" customHeight="1" spans="3:44">
      <c r="C49" s="4" t="s">
        <v>30</v>
      </c>
      <c r="D49" s="5"/>
      <c r="E49" s="5"/>
      <c r="F49" s="5"/>
      <c r="G49" s="5"/>
      <c r="H49" s="5"/>
      <c r="I49" s="12" t="s">
        <v>31</v>
      </c>
      <c r="J49" s="13"/>
      <c r="K49" s="13"/>
      <c r="L49" s="70" cm="1">
        <f t="array" ref="L49">INT(SUM(IFERROR(VLOOKUP($I$49,$C$51:$F$54,4,FALSE)/2,0),$F$51:$F$54/2))</f>
        <v>0</v>
      </c>
      <c r="M49" s="71"/>
      <c r="O49" s="4" t="s">
        <v>32</v>
      </c>
      <c r="P49" s="5"/>
      <c r="Q49" s="5"/>
      <c r="R49" s="5"/>
      <c r="S49" s="5"/>
      <c r="T49" s="5"/>
      <c r="U49" s="5"/>
      <c r="V49" s="5"/>
      <c r="W49" s="5"/>
      <c r="X49" s="5"/>
      <c r="Y49" s="5"/>
      <c r="Z49" s="5"/>
      <c r="AA49" s="5"/>
      <c r="AB49" s="5"/>
      <c r="AC49" s="5"/>
      <c r="AD49" s="5"/>
      <c r="AE49" s="5"/>
      <c r="AF49" s="5"/>
      <c r="AG49" s="90"/>
      <c r="AI49" s="4" t="s">
        <v>33</v>
      </c>
      <c r="AJ49" s="5"/>
      <c r="AK49" s="5"/>
      <c r="AL49" s="5"/>
      <c r="AM49" s="5"/>
      <c r="AN49" s="5"/>
      <c r="AO49" s="5"/>
      <c r="AP49" s="5"/>
      <c r="AQ49" s="5"/>
      <c r="AR49" s="5"/>
    </row>
    <row r="50" s="3" customFormat="1" customHeight="1" spans="3:44">
      <c r="C50" s="6" t="s">
        <v>34</v>
      </c>
      <c r="D50" s="6"/>
      <c r="E50" s="6"/>
      <c r="F50" s="6" t="s">
        <v>35</v>
      </c>
      <c r="G50" s="6"/>
      <c r="I50" s="6" t="s">
        <v>36</v>
      </c>
      <c r="J50" s="6"/>
      <c r="K50" s="6"/>
      <c r="L50" s="6" t="s">
        <v>37</v>
      </c>
      <c r="M50" s="6"/>
      <c r="O50" s="6" t="s">
        <v>38</v>
      </c>
      <c r="P50" s="6"/>
      <c r="Q50" s="6"/>
      <c r="R50" s="6"/>
      <c r="S50" s="85" t="s">
        <v>39</v>
      </c>
      <c r="T50" s="85"/>
      <c r="U50" s="86" t="s">
        <v>40</v>
      </c>
      <c r="V50" s="86"/>
      <c r="X50" s="6" t="s">
        <v>41</v>
      </c>
      <c r="Y50" s="6"/>
      <c r="Z50" s="6" t="s">
        <v>7</v>
      </c>
      <c r="AA50" s="6"/>
      <c r="AC50" s="98" t="s">
        <v>42</v>
      </c>
      <c r="AF50" s="6" t="s">
        <v>43</v>
      </c>
      <c r="AG50" s="6"/>
      <c r="AI50" s="6" t="s">
        <v>44</v>
      </c>
      <c r="AJ50" s="6"/>
      <c r="AK50" s="6"/>
      <c r="AL50" s="6" t="s">
        <v>45</v>
      </c>
      <c r="AM50" s="6"/>
      <c r="AO50" s="6" t="s">
        <v>41</v>
      </c>
      <c r="AP50" s="6"/>
      <c r="AQ50" s="6" t="s">
        <v>7</v>
      </c>
      <c r="AR50" s="6"/>
    </row>
    <row r="51" s="3" customFormat="1" customHeight="1" spans="3:44">
      <c r="C51" s="56" t="s">
        <v>46</v>
      </c>
      <c r="D51" s="57"/>
      <c r="E51" s="58"/>
      <c r="F51" s="59">
        <v>0</v>
      </c>
      <c r="G51" s="60"/>
      <c r="I51" s="56" t="s">
        <v>47</v>
      </c>
      <c r="J51" s="57"/>
      <c r="K51" s="58"/>
      <c r="L51" s="72">
        <v>0</v>
      </c>
      <c r="M51" s="73"/>
      <c r="O51" s="74" t="str">
        <f t="shared" ref="O51:O56" si="12">IF(S51&lt;1,"缺失",IF(S51&lt;4,"劣等",IF(S51&lt;8,"次等",IF(S51&lt;15,"标准","高等"))))</f>
        <v>次等</v>
      </c>
      <c r="P51" s="75"/>
      <c r="Q51" s="21" t="s">
        <v>48</v>
      </c>
      <c r="R51" s="87"/>
      <c r="S51" s="22">
        <f>SUM(工具!J5,X51:Z51)</f>
        <v>6</v>
      </c>
      <c r="T51" s="23"/>
      <c r="U51" s="88">
        <f t="shared" ref="U51:U56" si="13">INT(S51/2)-5</f>
        <v>-2</v>
      </c>
      <c r="V51" s="89"/>
      <c r="W51" s="67" t="s">
        <v>49</v>
      </c>
      <c r="X51" s="9"/>
      <c r="Y51" s="9"/>
      <c r="Z51" s="99"/>
      <c r="AA51" s="99"/>
      <c r="AB51" s="67" t="s">
        <v>50</v>
      </c>
      <c r="AC51" s="100"/>
      <c r="AD51" s="101"/>
      <c r="AE51" s="102" t="s">
        <v>51</v>
      </c>
      <c r="AF51" s="103" t="str">
        <f t="shared" ref="AF51:AF56" si="14">IF(S51&lt;15,"—",INT(S51/5)-2)</f>
        <v>—</v>
      </c>
      <c r="AG51" s="116"/>
      <c r="AI51" s="61" t="s">
        <v>52</v>
      </c>
      <c r="AJ51" s="62"/>
      <c r="AK51" s="63"/>
      <c r="AL51" s="15">
        <f ca="1">MAX(2,SUM(VLOOKUP("共情",表\技能[],2,FALSE)*2,FTH,SEN,AO51:AQ51))</f>
        <v>2</v>
      </c>
      <c r="AM51" s="14"/>
      <c r="AN51" s="67" t="s">
        <v>49</v>
      </c>
      <c r="AO51" s="9"/>
      <c r="AP51" s="9"/>
      <c r="AQ51" s="9"/>
      <c r="AR51" s="9"/>
    </row>
    <row r="52" s="3" customFormat="1" customHeight="1" spans="3:44">
      <c r="C52" s="56" t="s">
        <v>53</v>
      </c>
      <c r="D52" s="57"/>
      <c r="E52" s="58"/>
      <c r="F52" s="59">
        <v>0</v>
      </c>
      <c r="G52" s="60"/>
      <c r="I52" s="56" t="s">
        <v>54</v>
      </c>
      <c r="J52" s="57"/>
      <c r="K52" s="58"/>
      <c r="L52" s="72">
        <v>0</v>
      </c>
      <c r="M52" s="73"/>
      <c r="O52" s="74" t="str">
        <f t="shared" si="12"/>
        <v>次等</v>
      </c>
      <c r="P52" s="75"/>
      <c r="Q52" s="21" t="s">
        <v>55</v>
      </c>
      <c r="R52" s="87"/>
      <c r="S52" s="22">
        <f>SUM(工具!J6,X52:Z52)</f>
        <v>6</v>
      </c>
      <c r="T52" s="23"/>
      <c r="U52" s="88">
        <f t="shared" si="13"/>
        <v>-2</v>
      </c>
      <c r="V52" s="89"/>
      <c r="W52" s="67" t="s">
        <v>49</v>
      </c>
      <c r="X52" s="9"/>
      <c r="Y52" s="9"/>
      <c r="Z52" s="104"/>
      <c r="AA52" s="105"/>
      <c r="AB52" s="67" t="s">
        <v>50</v>
      </c>
      <c r="AC52" s="100"/>
      <c r="AD52" s="101"/>
      <c r="AE52" s="102" t="s">
        <v>51</v>
      </c>
      <c r="AF52" s="103" t="str">
        <f t="shared" si="14"/>
        <v>—</v>
      </c>
      <c r="AG52" s="116"/>
      <c r="AI52" s="61" t="s">
        <v>56</v>
      </c>
      <c r="AJ52" s="62"/>
      <c r="AK52" s="63"/>
      <c r="AL52" s="15">
        <f ca="1">MAX(2,SUM(VLOOKUP("灵巧",表\技能[],2,FALSE),INT((STR+DEX)/4),AO52:AQ52))</f>
        <v>2</v>
      </c>
      <c r="AM52" s="14"/>
      <c r="AN52" s="67" t="s">
        <v>49</v>
      </c>
      <c r="AO52" s="9"/>
      <c r="AP52" s="9"/>
      <c r="AQ52" s="9"/>
      <c r="AR52" s="9"/>
    </row>
    <row r="53" s="3" customFormat="1" customHeight="1" spans="3:44">
      <c r="C53" s="56" t="s">
        <v>57</v>
      </c>
      <c r="D53" s="57"/>
      <c r="E53" s="58"/>
      <c r="F53" s="59">
        <v>0</v>
      </c>
      <c r="G53" s="60"/>
      <c r="I53" s="56" t="s">
        <v>58</v>
      </c>
      <c r="J53" s="57"/>
      <c r="K53" s="58"/>
      <c r="L53" s="72">
        <v>0</v>
      </c>
      <c r="M53" s="73"/>
      <c r="O53" s="74" t="str">
        <f t="shared" si="12"/>
        <v>次等</v>
      </c>
      <c r="P53" s="75"/>
      <c r="Q53" s="21" t="s">
        <v>59</v>
      </c>
      <c r="R53" s="87"/>
      <c r="S53" s="22">
        <f>SUM(工具!J7,X53:Z53)</f>
        <v>6</v>
      </c>
      <c r="T53" s="23"/>
      <c r="U53" s="88">
        <f t="shared" si="13"/>
        <v>-2</v>
      </c>
      <c r="V53" s="89"/>
      <c r="W53" s="67" t="s">
        <v>49</v>
      </c>
      <c r="X53" s="9"/>
      <c r="Y53" s="9"/>
      <c r="Z53" s="106"/>
      <c r="AA53" s="106"/>
      <c r="AB53" s="67" t="s">
        <v>50</v>
      </c>
      <c r="AC53" s="100"/>
      <c r="AD53" s="101"/>
      <c r="AE53" s="102" t="s">
        <v>51</v>
      </c>
      <c r="AF53" s="103" t="str">
        <f t="shared" si="14"/>
        <v>—</v>
      </c>
      <c r="AG53" s="116"/>
      <c r="AI53" s="98" t="s">
        <v>60</v>
      </c>
      <c r="AL53" s="6" t="s">
        <v>61</v>
      </c>
      <c r="AM53" s="6"/>
      <c r="AO53" s="6" t="s">
        <v>41</v>
      </c>
      <c r="AP53" s="6"/>
      <c r="AQ53" s="6" t="s">
        <v>7</v>
      </c>
      <c r="AR53" s="6"/>
    </row>
    <row r="54" s="3" customFormat="1" customHeight="1" spans="3:44">
      <c r="C54" s="56" t="s">
        <v>62</v>
      </c>
      <c r="D54" s="57"/>
      <c r="E54" s="58"/>
      <c r="F54" s="59">
        <v>0</v>
      </c>
      <c r="G54" s="60"/>
      <c r="I54" s="56" t="s">
        <v>63</v>
      </c>
      <c r="J54" s="57"/>
      <c r="K54" s="58"/>
      <c r="L54" s="72">
        <v>0</v>
      </c>
      <c r="M54" s="73"/>
      <c r="O54" s="74" t="str">
        <f t="shared" si="12"/>
        <v>次等</v>
      </c>
      <c r="P54" s="75"/>
      <c r="Q54" s="21" t="s">
        <v>64</v>
      </c>
      <c r="R54" s="87"/>
      <c r="S54" s="22">
        <f>SUM(工具!J8,X54:Z54)</f>
        <v>6</v>
      </c>
      <c r="T54" s="23"/>
      <c r="U54" s="88">
        <f t="shared" si="13"/>
        <v>-2</v>
      </c>
      <c r="V54" s="89"/>
      <c r="W54" s="67" t="s">
        <v>49</v>
      </c>
      <c r="X54" s="9"/>
      <c r="Y54" s="9"/>
      <c r="Z54" s="9"/>
      <c r="AA54" s="9"/>
      <c r="AB54" s="67" t="s">
        <v>50</v>
      </c>
      <c r="AC54" s="100"/>
      <c r="AD54" s="101"/>
      <c r="AE54" s="102" t="s">
        <v>51</v>
      </c>
      <c r="AF54" s="103" t="str">
        <f t="shared" si="14"/>
        <v>—</v>
      </c>
      <c r="AG54" s="116"/>
      <c r="AI54" s="100">
        <v>0</v>
      </c>
      <c r="AJ54" s="101"/>
      <c r="AK54" s="102" t="s">
        <v>51</v>
      </c>
      <c r="AL54" s="103">
        <f ca="1">MAX(2,SUM(VLOOKUP("耐力",表\技能[],2,FALSE)*2,CON,FTH,AO54:AQ54))</f>
        <v>2</v>
      </c>
      <c r="AM54" s="116"/>
      <c r="AN54" s="67" t="s">
        <v>49</v>
      </c>
      <c r="AO54" s="9"/>
      <c r="AP54" s="9"/>
      <c r="AQ54" s="9"/>
      <c r="AR54" s="9"/>
    </row>
    <row r="55" s="3" customFormat="1" customHeight="1" spans="3:44">
      <c r="C55" s="61" t="s">
        <v>65</v>
      </c>
      <c r="D55" s="62"/>
      <c r="E55" s="63"/>
      <c r="F55" s="15">
        <f>SUM(F51:F54)*100</f>
        <v>0</v>
      </c>
      <c r="G55" s="14"/>
      <c r="I55" s="61" t="s">
        <v>66</v>
      </c>
      <c r="J55" s="62"/>
      <c r="K55" s="63"/>
      <c r="L55" s="15">
        <f>MAX(1,LV*2,WIS)</f>
        <v>1</v>
      </c>
      <c r="M55" s="14"/>
      <c r="O55" s="74" t="str">
        <f t="shared" si="12"/>
        <v>次等</v>
      </c>
      <c r="P55" s="75"/>
      <c r="Q55" s="21" t="s">
        <v>67</v>
      </c>
      <c r="R55" s="87"/>
      <c r="S55" s="22">
        <f>SUM(工具!J9,X55:Z55)</f>
        <v>6</v>
      </c>
      <c r="T55" s="23"/>
      <c r="U55" s="88">
        <f t="shared" si="13"/>
        <v>-2</v>
      </c>
      <c r="V55" s="89"/>
      <c r="W55" s="67" t="s">
        <v>49</v>
      </c>
      <c r="X55" s="9"/>
      <c r="Y55" s="9"/>
      <c r="Z55" s="9"/>
      <c r="AA55" s="9"/>
      <c r="AB55" s="67" t="s">
        <v>50</v>
      </c>
      <c r="AC55" s="100"/>
      <c r="AD55" s="101"/>
      <c r="AE55" s="102" t="s">
        <v>51</v>
      </c>
      <c r="AF55" s="103" t="str">
        <f t="shared" si="14"/>
        <v>—</v>
      </c>
      <c r="AG55" s="116"/>
      <c r="AI55" s="98" t="s">
        <v>68</v>
      </c>
      <c r="AL55" s="6" t="s">
        <v>61</v>
      </c>
      <c r="AM55" s="6"/>
      <c r="AO55" s="6" t="s">
        <v>41</v>
      </c>
      <c r="AP55" s="6"/>
      <c r="AQ55" s="6" t="s">
        <v>7</v>
      </c>
      <c r="AR55" s="6"/>
    </row>
    <row r="56" s="3" customFormat="1" customHeight="1" spans="15:44">
      <c r="O56" s="74" t="str">
        <f t="shared" si="12"/>
        <v>次等</v>
      </c>
      <c r="P56" s="75"/>
      <c r="Q56" s="21" t="s">
        <v>69</v>
      </c>
      <c r="R56" s="87"/>
      <c r="S56" s="22">
        <f>SUM(工具!J10,X56:Z56)</f>
        <v>6</v>
      </c>
      <c r="T56" s="23"/>
      <c r="U56" s="88">
        <f t="shared" si="13"/>
        <v>-2</v>
      </c>
      <c r="V56" s="89"/>
      <c r="W56" s="67" t="s">
        <v>49</v>
      </c>
      <c r="X56" s="9"/>
      <c r="Y56" s="9"/>
      <c r="Z56" s="9"/>
      <c r="AA56" s="9"/>
      <c r="AB56" s="67" t="s">
        <v>50</v>
      </c>
      <c r="AC56" s="100"/>
      <c r="AD56" s="101"/>
      <c r="AE56" s="102" t="s">
        <v>51</v>
      </c>
      <c r="AF56" s="103" t="str">
        <f t="shared" si="14"/>
        <v>—</v>
      </c>
      <c r="AG56" s="116"/>
      <c r="AI56" s="100">
        <v>0</v>
      </c>
      <c r="AJ56" s="101"/>
      <c r="AK56" s="102" t="s">
        <v>51</v>
      </c>
      <c r="AL56" s="103">
        <f>SUM(3,AO56:AQ56)</f>
        <v>3</v>
      </c>
      <c r="AM56" s="116"/>
      <c r="AN56" s="67" t="s">
        <v>49</v>
      </c>
      <c r="AO56" s="9"/>
      <c r="AP56" s="9"/>
      <c r="AQ56" s="9"/>
      <c r="AR56" s="9"/>
    </row>
    <row r="57" s="3" customFormat="1" customHeight="1"/>
    <row r="58" s="3" customFormat="1" customHeight="1" spans="3:45">
      <c r="C58" s="4" t="s">
        <v>70</v>
      </c>
      <c r="D58" s="5"/>
      <c r="E58" s="5"/>
      <c r="F58" s="5"/>
      <c r="G58" s="5"/>
      <c r="H58" s="5"/>
      <c r="I58" s="5"/>
      <c r="J58" s="5"/>
      <c r="K58" s="5"/>
      <c r="L58" s="5"/>
      <c r="M58" s="5"/>
      <c r="N58" s="5"/>
      <c r="O58" s="5"/>
      <c r="P58" s="5"/>
      <c r="Q58" s="5"/>
      <c r="R58" s="5"/>
      <c r="S58" s="5"/>
      <c r="T58" s="5"/>
      <c r="U58" s="5"/>
      <c r="V58" s="5"/>
      <c r="W58" s="5"/>
      <c r="X58" s="90"/>
      <c r="Z58" s="107" t="s">
        <v>71</v>
      </c>
      <c r="AA58" s="108"/>
      <c r="AB58" s="108"/>
      <c r="AC58" s="108"/>
      <c r="AD58" s="108"/>
      <c r="AE58" s="108"/>
      <c r="AF58" s="108"/>
      <c r="AG58" s="108"/>
      <c r="AH58" s="108"/>
      <c r="AI58" s="108"/>
      <c r="AJ58" s="108"/>
      <c r="AK58" s="108"/>
      <c r="AL58" s="108"/>
      <c r="AM58" s="108"/>
      <c r="AN58" s="108"/>
      <c r="AO58" s="108"/>
      <c r="AP58" s="108"/>
      <c r="AQ58" s="108"/>
      <c r="AR58" s="108"/>
      <c r="AS58" s="108"/>
    </row>
    <row r="59" s="3" customFormat="1" customHeight="1" spans="3:45">
      <c r="C59" s="6" t="s">
        <v>72</v>
      </c>
      <c r="D59" s="6"/>
      <c r="F59" s="6" t="s">
        <v>44</v>
      </c>
      <c r="G59" s="6"/>
      <c r="H59" s="6"/>
      <c r="I59" s="6" t="s">
        <v>37</v>
      </c>
      <c r="J59" s="6"/>
      <c r="L59" s="6" t="s">
        <v>73</v>
      </c>
      <c r="M59" s="6"/>
      <c r="N59" s="6"/>
      <c r="O59" s="6"/>
      <c r="P59" s="76" t="s">
        <v>74</v>
      </c>
      <c r="Q59" s="76"/>
      <c r="R59" s="86" t="s">
        <v>75</v>
      </c>
      <c r="S59" s="86"/>
      <c r="U59" s="6" t="s">
        <v>41</v>
      </c>
      <c r="V59" s="6"/>
      <c r="W59" s="6" t="s">
        <v>7</v>
      </c>
      <c r="X59" s="6"/>
      <c r="Z59" s="6" t="s">
        <v>72</v>
      </c>
      <c r="AA59" s="6"/>
      <c r="AC59" s="6" t="s">
        <v>76</v>
      </c>
      <c r="AD59" s="6"/>
      <c r="AE59" s="6"/>
      <c r="AF59" s="109" t="s">
        <v>37</v>
      </c>
      <c r="AG59" s="109"/>
      <c r="AI59" s="109" t="s">
        <v>77</v>
      </c>
      <c r="AJ59" s="109"/>
      <c r="AK59" s="76" t="s">
        <v>74</v>
      </c>
      <c r="AL59" s="76"/>
      <c r="AM59" s="117" t="s">
        <v>75</v>
      </c>
      <c r="AN59" s="117"/>
      <c r="AO59" s="134"/>
      <c r="AP59" s="109" t="s">
        <v>41</v>
      </c>
      <c r="AQ59" s="109"/>
      <c r="AR59" s="109" t="s">
        <v>7</v>
      </c>
      <c r="AS59" s="109"/>
    </row>
    <row r="60" s="3" customFormat="1" customHeight="1" spans="1:45">
      <c r="A60" s="64">
        <f>SUM(I60*2,MIN(1,I60)*LV)</f>
        <v>0</v>
      </c>
      <c r="C60" s="65" t="s">
        <v>78</v>
      </c>
      <c r="D60" s="66"/>
      <c r="E60" s="67" t="s">
        <v>50</v>
      </c>
      <c r="F60" s="61" t="s">
        <v>79</v>
      </c>
      <c r="G60" s="62"/>
      <c r="H60" s="63"/>
      <c r="I60" s="77">
        <v>0</v>
      </c>
      <c r="J60" s="78"/>
      <c r="K60" s="67" t="s">
        <v>50</v>
      </c>
      <c r="L60" s="12" t="s">
        <v>48</v>
      </c>
      <c r="M60" s="25"/>
      <c r="N60" s="12" t="s">
        <v>59</v>
      </c>
      <c r="O60" s="25"/>
      <c r="P60" s="22">
        <f ca="1">SUM(10,R60)</f>
        <v>6</v>
      </c>
      <c r="Q60" s="23"/>
      <c r="R60" s="88">
        <f ca="1">SUM(MAX(INDIRECT(VLOOKUP(L60,表\属性[],2,FALSE)),INDIRECT(VLOOKUP(N60,表\属性[],2,FALSE))),MIN(0,INDIRECT(VLOOKUP(L60,表\属性[],2,FALSE)),INDIRECT(VLOOKUP(N60,表\属性[],2,FALSE))),A60,U60:W60)</f>
        <v>-4</v>
      </c>
      <c r="S60" s="89"/>
      <c r="T60" s="67" t="s">
        <v>49</v>
      </c>
      <c r="U60" s="9"/>
      <c r="V60" s="9"/>
      <c r="W60" s="9"/>
      <c r="X60" s="9"/>
      <c r="Z60" s="110" t="s">
        <v>80</v>
      </c>
      <c r="AA60" s="111"/>
      <c r="AB60" s="67" t="s">
        <v>50</v>
      </c>
      <c r="AC60" s="112" t="s">
        <v>81</v>
      </c>
      <c r="AD60" s="112"/>
      <c r="AE60" s="112"/>
      <c r="AF60" s="77">
        <v>0</v>
      </c>
      <c r="AG60" s="78"/>
      <c r="AH60" s="67" t="s">
        <v>50</v>
      </c>
      <c r="AI60" s="118" t="s">
        <v>79</v>
      </c>
      <c r="AJ60" s="118"/>
      <c r="AK60" s="22">
        <f ca="1">IF(AM60="—","—",SUM(10,AM60))</f>
        <v>6</v>
      </c>
      <c r="AL60" s="23"/>
      <c r="AM60" s="88" cm="1">
        <f ca="1" t="array" ref="AM60">IFERROR(SUM(VLOOKUP(AI60,$F$60:$R$70,13,FALSE),-INDEX($A$60:$A$70,MATCH(AI60,$F$60:$F$70,FALSE)),AF60*2,MIN(1,AF60)*LV,AP60:AR60),"—")</f>
        <v>-4</v>
      </c>
      <c r="AN60" s="89"/>
      <c r="AO60" s="67" t="s">
        <v>49</v>
      </c>
      <c r="AP60" s="9"/>
      <c r="AQ60" s="9"/>
      <c r="AR60" s="9"/>
      <c r="AS60" s="9"/>
    </row>
    <row r="61" s="3" customFormat="1" customHeight="1" spans="1:45">
      <c r="A61" s="64">
        <f>SUM(I61*2,MIN(1,I61)*LV)</f>
        <v>0</v>
      </c>
      <c r="C61" s="65"/>
      <c r="D61" s="66"/>
      <c r="E61" s="67" t="s">
        <v>50</v>
      </c>
      <c r="F61" s="61" t="s">
        <v>82</v>
      </c>
      <c r="G61" s="62"/>
      <c r="H61" s="63"/>
      <c r="I61" s="77">
        <v>0</v>
      </c>
      <c r="J61" s="78"/>
      <c r="K61" s="67" t="s">
        <v>50</v>
      </c>
      <c r="L61" s="12" t="s">
        <v>48</v>
      </c>
      <c r="M61" s="25"/>
      <c r="N61" s="12" t="s">
        <v>55</v>
      </c>
      <c r="O61" s="25"/>
      <c r="P61" s="22">
        <f ca="1">SUM(10,R61)</f>
        <v>6</v>
      </c>
      <c r="Q61" s="23"/>
      <c r="R61" s="88">
        <f ca="1">SUM(MAX(INDIRECT(VLOOKUP(L61,表\属性[],2,FALSE)),INDIRECT(VLOOKUP(N61,表\属性[],2,FALSE))),MIN(0,INDIRECT(VLOOKUP(L61,表\属性[],2,FALSE)),INDIRECT(VLOOKUP(N61,表\属性[],2,FALSE))),A61,U61:W61)</f>
        <v>-4</v>
      </c>
      <c r="S61" s="89"/>
      <c r="T61" s="67" t="s">
        <v>49</v>
      </c>
      <c r="U61" s="9"/>
      <c r="V61" s="9"/>
      <c r="W61" s="9"/>
      <c r="X61" s="9"/>
      <c r="Z61" s="113"/>
      <c r="AA61" s="114"/>
      <c r="AB61" s="67" t="s">
        <v>50</v>
      </c>
      <c r="AC61" s="112" t="s">
        <v>83</v>
      </c>
      <c r="AD61" s="112"/>
      <c r="AE61" s="112"/>
      <c r="AF61" s="77">
        <v>0</v>
      </c>
      <c r="AG61" s="78"/>
      <c r="AH61" s="67" t="s">
        <v>50</v>
      </c>
      <c r="AI61" s="118" t="s">
        <v>82</v>
      </c>
      <c r="AJ61" s="118"/>
      <c r="AK61" s="22">
        <f ca="1">IF(AM61="—","—",SUM(10,AM61))</f>
        <v>6</v>
      </c>
      <c r="AL61" s="23"/>
      <c r="AM61" s="88" cm="1">
        <f ca="1" t="array" ref="AM61">IFERROR(SUM(VLOOKUP(AI61,$F$60:$R$70,13,FALSE),-INDEX($A$60:$A$70,MATCH(AI61,$F$60:$F$70,FALSE)),AF61*2,MIN(1,AF61)*LV,AP61:AR61),"—")</f>
        <v>-4</v>
      </c>
      <c r="AN61" s="89"/>
      <c r="AO61" s="67" t="s">
        <v>49</v>
      </c>
      <c r="AP61" s="9"/>
      <c r="AQ61" s="9"/>
      <c r="AR61" s="9"/>
      <c r="AS61" s="9"/>
    </row>
    <row r="62" s="3" customFormat="1" customHeight="1" spans="1:45">
      <c r="A62" s="64">
        <f>SUM(I62*2,MIN(1,I62)*LV)</f>
        <v>0</v>
      </c>
      <c r="C62" s="65"/>
      <c r="D62" s="66"/>
      <c r="E62" s="67" t="s">
        <v>50</v>
      </c>
      <c r="F62" s="61" t="s">
        <v>84</v>
      </c>
      <c r="G62" s="62"/>
      <c r="H62" s="63"/>
      <c r="I62" s="77">
        <v>0</v>
      </c>
      <c r="J62" s="78"/>
      <c r="K62" s="67" t="s">
        <v>50</v>
      </c>
      <c r="L62" s="12" t="s">
        <v>59</v>
      </c>
      <c r="M62" s="25"/>
      <c r="N62" s="12" t="s">
        <v>59</v>
      </c>
      <c r="O62" s="25"/>
      <c r="P62" s="22">
        <f ca="1">SUM(10,R62)</f>
        <v>6</v>
      </c>
      <c r="Q62" s="23"/>
      <c r="R62" s="88">
        <f ca="1">SUM(MAX(INDIRECT(VLOOKUP(L62,表\属性[],2,FALSE)),INDIRECT(VLOOKUP(N62,表\属性[],2,FALSE))),MIN(0,INDIRECT(VLOOKUP(L62,表\属性[],2,FALSE)),INDIRECT(VLOOKUP(N62,表\属性[],2,FALSE))),A62,U62:W62)</f>
        <v>-4</v>
      </c>
      <c r="S62" s="89"/>
      <c r="T62" s="67" t="s">
        <v>49</v>
      </c>
      <c r="U62" s="9"/>
      <c r="V62" s="9"/>
      <c r="W62" s="9"/>
      <c r="X62" s="9"/>
      <c r="Z62" s="6" t="s">
        <v>72</v>
      </c>
      <c r="AA62" s="6"/>
      <c r="AC62" s="6" t="s">
        <v>76</v>
      </c>
      <c r="AD62" s="6"/>
      <c r="AE62" s="6"/>
      <c r="AF62" s="109" t="s">
        <v>37</v>
      </c>
      <c r="AG62" s="109"/>
      <c r="AI62" s="109" t="s">
        <v>77</v>
      </c>
      <c r="AJ62" s="109"/>
      <c r="AK62" s="76" t="s">
        <v>74</v>
      </c>
      <c r="AL62" s="76"/>
      <c r="AM62" s="117" t="s">
        <v>75</v>
      </c>
      <c r="AN62" s="117"/>
      <c r="AO62" s="134"/>
      <c r="AP62" s="109" t="s">
        <v>41</v>
      </c>
      <c r="AQ62" s="109"/>
      <c r="AR62" s="109" t="s">
        <v>7</v>
      </c>
      <c r="AS62" s="109"/>
    </row>
    <row r="63" s="3" customFormat="1" customHeight="1" spans="1:45">
      <c r="A63" s="64"/>
      <c r="C63" s="6" t="s">
        <v>72</v>
      </c>
      <c r="D63" s="6"/>
      <c r="F63" s="6" t="s">
        <v>44</v>
      </c>
      <c r="G63" s="6"/>
      <c r="H63" s="6"/>
      <c r="I63" s="6" t="s">
        <v>37</v>
      </c>
      <c r="J63" s="6"/>
      <c r="L63" s="6" t="s">
        <v>73</v>
      </c>
      <c r="M63" s="6"/>
      <c r="N63" s="6"/>
      <c r="O63" s="6"/>
      <c r="P63" s="76" t="s">
        <v>74</v>
      </c>
      <c r="Q63" s="76"/>
      <c r="R63" s="86" t="s">
        <v>75</v>
      </c>
      <c r="S63" s="86"/>
      <c r="U63" s="6" t="s">
        <v>41</v>
      </c>
      <c r="V63" s="6"/>
      <c r="W63" s="6" t="s">
        <v>7</v>
      </c>
      <c r="X63" s="6"/>
      <c r="Z63" s="110" t="s">
        <v>85</v>
      </c>
      <c r="AA63" s="111"/>
      <c r="AB63" s="67" t="s">
        <v>50</v>
      </c>
      <c r="AC63" s="112" t="s">
        <v>86</v>
      </c>
      <c r="AD63" s="112"/>
      <c r="AE63" s="112"/>
      <c r="AF63" s="77">
        <v>0</v>
      </c>
      <c r="AG63" s="78"/>
      <c r="AH63" s="67" t="s">
        <v>50</v>
      </c>
      <c r="AI63" s="118" t="s">
        <v>82</v>
      </c>
      <c r="AJ63" s="118"/>
      <c r="AK63" s="22">
        <f ca="1">IF(AM63="—","—",SUM(10,AM63))</f>
        <v>6</v>
      </c>
      <c r="AL63" s="23"/>
      <c r="AM63" s="88" cm="1">
        <f ca="1" t="array" ref="AM63">IFERROR(SUM(VLOOKUP(AI63,$F$60:$R$70,13,FALSE),-INDEX($A$60:$A$70,MATCH(AI63,$F$60:$F$70,FALSE)),AF63*2,MIN(1,AF63)*LV,AP63:AR63),"—")</f>
        <v>-4</v>
      </c>
      <c r="AN63" s="89"/>
      <c r="AO63" s="67" t="s">
        <v>49</v>
      </c>
      <c r="AP63" s="9"/>
      <c r="AQ63" s="9"/>
      <c r="AR63" s="9"/>
      <c r="AS63" s="9"/>
    </row>
    <row r="64" s="3" customFormat="1" customHeight="1" spans="1:45">
      <c r="A64" s="64">
        <f>SUM(I64*2,MIN(1,I64)*LV)</f>
        <v>0</v>
      </c>
      <c r="C64" s="65" t="s">
        <v>87</v>
      </c>
      <c r="D64" s="66"/>
      <c r="E64" s="67" t="s">
        <v>50</v>
      </c>
      <c r="F64" s="61" t="s">
        <v>88</v>
      </c>
      <c r="G64" s="62"/>
      <c r="H64" s="63"/>
      <c r="I64" s="77">
        <v>0</v>
      </c>
      <c r="J64" s="78"/>
      <c r="K64" s="67" t="s">
        <v>50</v>
      </c>
      <c r="L64" s="12" t="s">
        <v>67</v>
      </c>
      <c r="M64" s="25"/>
      <c r="N64" s="12" t="s">
        <v>67</v>
      </c>
      <c r="O64" s="25"/>
      <c r="P64" s="22">
        <f ca="1">SUM(10,R64)</f>
        <v>6</v>
      </c>
      <c r="Q64" s="23"/>
      <c r="R64" s="88">
        <f ca="1">SUM(MAX(INDIRECT(VLOOKUP(L64,表\属性[],2,FALSE)),INDIRECT(VLOOKUP(N64,表\属性[],2,FALSE))),MIN(0,INDIRECT(VLOOKUP(L64,表\属性[],2,FALSE)),INDIRECT(VLOOKUP(N64,表\属性[],2,FALSE))),A64,U64:W64)</f>
        <v>-4</v>
      </c>
      <c r="S64" s="89"/>
      <c r="T64" s="67" t="s">
        <v>49</v>
      </c>
      <c r="U64" s="9"/>
      <c r="V64" s="9"/>
      <c r="W64" s="9"/>
      <c r="X64" s="9"/>
      <c r="Z64" s="65"/>
      <c r="AA64" s="115"/>
      <c r="AB64" s="67" t="s">
        <v>50</v>
      </c>
      <c r="AC64" s="112" t="s">
        <v>89</v>
      </c>
      <c r="AD64" s="112"/>
      <c r="AE64" s="112"/>
      <c r="AF64" s="77">
        <v>0</v>
      </c>
      <c r="AG64" s="78"/>
      <c r="AH64" s="67" t="s">
        <v>50</v>
      </c>
      <c r="AI64" s="118" t="s">
        <v>84</v>
      </c>
      <c r="AJ64" s="118"/>
      <c r="AK64" s="22">
        <f ca="1">IF(AM64="—","—",SUM(10,AM64))</f>
        <v>6</v>
      </c>
      <c r="AL64" s="23"/>
      <c r="AM64" s="88" cm="1">
        <f ca="1" t="array" ref="AM64">IFERROR(SUM(VLOOKUP(AI64,$F$60:$R$70,13,FALSE),-INDEX($A$60:$A$70,MATCH(AI64,$F$60:$F$70,FALSE)),AF64*2,MIN(1,AF64)*LV,AP64:AR64),"—")</f>
        <v>-4</v>
      </c>
      <c r="AN64" s="89"/>
      <c r="AO64" s="67" t="s">
        <v>49</v>
      </c>
      <c r="AP64" s="9"/>
      <c r="AQ64" s="9"/>
      <c r="AR64" s="9"/>
      <c r="AS64" s="9"/>
    </row>
    <row r="65" s="3" customFormat="1" customHeight="1" spans="1:45">
      <c r="A65" s="64">
        <f>SUM(I65*2,MIN(1,I65)*LV)</f>
        <v>0</v>
      </c>
      <c r="C65" s="65"/>
      <c r="D65" s="66"/>
      <c r="E65" s="67" t="s">
        <v>50</v>
      </c>
      <c r="F65" s="61" t="s">
        <v>90</v>
      </c>
      <c r="G65" s="62"/>
      <c r="H65" s="63"/>
      <c r="I65" s="77">
        <v>0</v>
      </c>
      <c r="J65" s="78"/>
      <c r="K65" s="67" t="s">
        <v>50</v>
      </c>
      <c r="L65" s="12" t="s">
        <v>55</v>
      </c>
      <c r="M65" s="25"/>
      <c r="N65" s="12" t="s">
        <v>67</v>
      </c>
      <c r="O65" s="25"/>
      <c r="P65" s="22">
        <f ca="1">SUM(10,R65)</f>
        <v>6</v>
      </c>
      <c r="Q65" s="23"/>
      <c r="R65" s="88">
        <f ca="1">SUM(MAX(INDIRECT(VLOOKUP(L65,表\属性[],2,FALSE)),INDIRECT(VLOOKUP(N65,表\属性[],2,FALSE))),MIN(0,INDIRECT(VLOOKUP(L65,表\属性[],2,FALSE)),INDIRECT(VLOOKUP(N65,表\属性[],2,FALSE))),A65,U65:W65)</f>
        <v>-4</v>
      </c>
      <c r="S65" s="89"/>
      <c r="T65" s="67" t="s">
        <v>49</v>
      </c>
      <c r="U65" s="9"/>
      <c r="V65" s="9"/>
      <c r="W65" s="9"/>
      <c r="X65" s="9"/>
      <c r="Z65" s="65"/>
      <c r="AA65" s="115"/>
      <c r="AB65" s="67" t="s">
        <v>50</v>
      </c>
      <c r="AC65" s="112" t="s">
        <v>91</v>
      </c>
      <c r="AD65" s="112"/>
      <c r="AE65" s="112"/>
      <c r="AF65" s="77">
        <v>0</v>
      </c>
      <c r="AG65" s="78"/>
      <c r="AH65" s="67" t="s">
        <v>50</v>
      </c>
      <c r="AI65" s="118" t="s">
        <v>90</v>
      </c>
      <c r="AJ65" s="118"/>
      <c r="AK65" s="22">
        <f ca="1">IF(AM65="—","—",SUM(10,AM65))</f>
        <v>6</v>
      </c>
      <c r="AL65" s="23"/>
      <c r="AM65" s="88" cm="1">
        <f ca="1" t="array" ref="AM65">IFERROR(SUM(VLOOKUP(AI65,$F$60:$R$70,13,FALSE),-INDEX($A$60:$A$70,MATCH(AI65,$F$60:$F$70,FALSE)),AF65*2,MIN(1,AF65)*LV,AP65:AR65),"—")</f>
        <v>-4</v>
      </c>
      <c r="AN65" s="89"/>
      <c r="AO65" s="67" t="s">
        <v>49</v>
      </c>
      <c r="AP65" s="9"/>
      <c r="AQ65" s="9"/>
      <c r="AR65" s="9"/>
      <c r="AS65" s="9"/>
    </row>
    <row r="66" s="3" customFormat="1" customHeight="1" spans="1:45">
      <c r="A66" s="64">
        <f>SUM(I66*2,MIN(1,I66)*LV)</f>
        <v>0</v>
      </c>
      <c r="C66" s="65"/>
      <c r="D66" s="66"/>
      <c r="E66" s="67" t="s">
        <v>50</v>
      </c>
      <c r="F66" s="61" t="s">
        <v>92</v>
      </c>
      <c r="G66" s="62"/>
      <c r="H66" s="63"/>
      <c r="I66" s="77">
        <v>0</v>
      </c>
      <c r="J66" s="78"/>
      <c r="K66" s="67" t="s">
        <v>50</v>
      </c>
      <c r="L66" s="12" t="s">
        <v>64</v>
      </c>
      <c r="M66" s="25"/>
      <c r="N66" s="12" t="s">
        <v>69</v>
      </c>
      <c r="O66" s="25"/>
      <c r="P66" s="22">
        <f ca="1">SUM(10,R66)</f>
        <v>6</v>
      </c>
      <c r="Q66" s="23"/>
      <c r="R66" s="88">
        <f ca="1">SUM(MAX(INDIRECT(VLOOKUP(L66,表\属性[],2,FALSE)),INDIRECT(VLOOKUP(N66,表\属性[],2,FALSE))),MIN(0,INDIRECT(VLOOKUP(L66,表\属性[],2,FALSE)),INDIRECT(VLOOKUP(N66,表\属性[],2,FALSE))),A66,U66:W66)</f>
        <v>-4</v>
      </c>
      <c r="S66" s="89"/>
      <c r="T66" s="67" t="s">
        <v>49</v>
      </c>
      <c r="U66" s="9"/>
      <c r="V66" s="9"/>
      <c r="W66" s="9"/>
      <c r="X66" s="9"/>
      <c r="Z66" s="113"/>
      <c r="AA66" s="114"/>
      <c r="AB66" s="67" t="s">
        <v>50</v>
      </c>
      <c r="AC66" s="112" t="s">
        <v>93</v>
      </c>
      <c r="AD66" s="112"/>
      <c r="AE66" s="112"/>
      <c r="AF66" s="77">
        <v>0</v>
      </c>
      <c r="AG66" s="78"/>
      <c r="AH66" s="67" t="s">
        <v>50</v>
      </c>
      <c r="AI66" s="118" t="s">
        <v>92</v>
      </c>
      <c r="AJ66" s="118"/>
      <c r="AK66" s="22">
        <f ca="1">IF(AM66="—","—",SUM(10,AM66))</f>
        <v>6</v>
      </c>
      <c r="AL66" s="23"/>
      <c r="AM66" s="88" cm="1">
        <f ca="1" t="array" ref="AM66">IFERROR(SUM(VLOOKUP(AI66,$F$60:$R$70,13,FALSE),-INDEX($A$60:$A$70,MATCH(AI66,$F$60:$F$70,FALSE)),AF66*2,MIN(1,AF66)*LV,AP66:AR66),"—")</f>
        <v>-4</v>
      </c>
      <c r="AN66" s="89"/>
      <c r="AO66" s="67" t="s">
        <v>49</v>
      </c>
      <c r="AP66" s="9"/>
      <c r="AQ66" s="9"/>
      <c r="AR66" s="9"/>
      <c r="AS66" s="9"/>
    </row>
    <row r="67" s="3" customFormat="1" customHeight="1" spans="1:45">
      <c r="A67" s="64"/>
      <c r="C67" s="6" t="s">
        <v>72</v>
      </c>
      <c r="D67" s="6"/>
      <c r="F67" s="6" t="s">
        <v>44</v>
      </c>
      <c r="G67" s="6"/>
      <c r="H67" s="6"/>
      <c r="I67" s="6" t="s">
        <v>37</v>
      </c>
      <c r="J67" s="6"/>
      <c r="L67" s="6" t="s">
        <v>73</v>
      </c>
      <c r="M67" s="6"/>
      <c r="N67" s="6"/>
      <c r="O67" s="6"/>
      <c r="P67" s="76" t="s">
        <v>74</v>
      </c>
      <c r="Q67" s="76"/>
      <c r="R67" s="86" t="s">
        <v>75</v>
      </c>
      <c r="S67" s="86"/>
      <c r="U67" s="6" t="s">
        <v>41</v>
      </c>
      <c r="V67" s="6"/>
      <c r="W67" s="6" t="s">
        <v>7</v>
      </c>
      <c r="X67" s="6"/>
      <c r="Z67" s="6" t="s">
        <v>72</v>
      </c>
      <c r="AA67" s="6"/>
      <c r="AC67" s="6" t="s">
        <v>76</v>
      </c>
      <c r="AD67" s="6"/>
      <c r="AE67" s="6"/>
      <c r="AF67" s="109" t="s">
        <v>94</v>
      </c>
      <c r="AG67" s="109"/>
      <c r="AH67" s="109" t="s">
        <v>75</v>
      </c>
      <c r="AI67" s="109"/>
      <c r="AJ67" s="134"/>
      <c r="AK67" s="109" t="s">
        <v>41</v>
      </c>
      <c r="AL67" s="109"/>
      <c r="AM67" s="109" t="s">
        <v>7</v>
      </c>
      <c r="AN67" s="109"/>
      <c r="AP67" s="109" t="s">
        <v>95</v>
      </c>
      <c r="AQ67" s="109"/>
      <c r="AR67" s="109" t="s">
        <v>96</v>
      </c>
      <c r="AS67" s="109"/>
    </row>
    <row r="68" s="3" customFormat="1" customHeight="1" spans="1:45">
      <c r="A68" s="64">
        <f>SUM(I68*2,MIN(1,I68)*LV)</f>
        <v>0</v>
      </c>
      <c r="C68" s="65" t="s">
        <v>97</v>
      </c>
      <c r="D68" s="66"/>
      <c r="E68" s="67" t="s">
        <v>50</v>
      </c>
      <c r="F68" s="61" t="s">
        <v>98</v>
      </c>
      <c r="G68" s="62"/>
      <c r="H68" s="63"/>
      <c r="I68" s="77">
        <v>0</v>
      </c>
      <c r="J68" s="78"/>
      <c r="K68" s="67" t="s">
        <v>50</v>
      </c>
      <c r="L68" s="12" t="s">
        <v>48</v>
      </c>
      <c r="M68" s="25"/>
      <c r="N68" s="12" t="s">
        <v>69</v>
      </c>
      <c r="O68" s="25"/>
      <c r="P68" s="22">
        <f ca="1">SUM(10,R68)</f>
        <v>6</v>
      </c>
      <c r="Q68" s="23"/>
      <c r="R68" s="88">
        <f ca="1">SUM(MAX(INDIRECT(VLOOKUP(L68,表\属性[],2,FALSE)),INDIRECT(VLOOKUP(N68,表\属性[],2,FALSE))),MIN(0,INDIRECT(VLOOKUP(L68,表\属性[],2,FALSE)),INDIRECT(VLOOKUP(N68,表\属性[],2,FALSE))),A68,U68:W68)</f>
        <v>-4</v>
      </c>
      <c r="S68" s="89"/>
      <c r="T68" s="67" t="s">
        <v>49</v>
      </c>
      <c r="U68" s="9"/>
      <c r="V68" s="9"/>
      <c r="W68" s="9"/>
      <c r="X68" s="9"/>
      <c r="Z68" s="110" t="s">
        <v>99</v>
      </c>
      <c r="AA68" s="111"/>
      <c r="AB68" s="67" t="s">
        <v>50</v>
      </c>
      <c r="AC68" s="112" t="s">
        <v>100</v>
      </c>
      <c r="AD68" s="112"/>
      <c r="AE68" s="112"/>
      <c r="AF68" s="12" t="s">
        <v>90</v>
      </c>
      <c r="AG68" s="25"/>
      <c r="AH68" s="148">
        <f ca="1" t="shared" ref="AH68:AH70" si="15">IFERROR(SUM(VLOOKUP(AF68,$F$60:$R$70,13,FALSE),AK68:AM68),"—")</f>
        <v>-4</v>
      </c>
      <c r="AI68" s="149"/>
      <c r="AJ68" s="67" t="s">
        <v>49</v>
      </c>
      <c r="AK68" s="9"/>
      <c r="AL68" s="9"/>
      <c r="AM68" s="9"/>
      <c r="AN68" s="9"/>
      <c r="AO68" s="67" t="s">
        <v>50</v>
      </c>
      <c r="AP68" s="9">
        <v>26</v>
      </c>
      <c r="AQ68" s="9"/>
      <c r="AR68" s="15">
        <f>MIN(20,IFERROR(ROUNDUP(400/AP68,0),0))</f>
        <v>16</v>
      </c>
      <c r="AS68" s="14"/>
    </row>
    <row r="69" s="3" customFormat="1" customHeight="1" spans="1:45">
      <c r="A69" s="64">
        <f>SUM(I69*2,MIN(1,I69)*LV)</f>
        <v>0</v>
      </c>
      <c r="C69" s="65"/>
      <c r="D69" s="66"/>
      <c r="E69" s="67" t="s">
        <v>50</v>
      </c>
      <c r="F69" s="61" t="s">
        <v>101</v>
      </c>
      <c r="G69" s="62"/>
      <c r="H69" s="63"/>
      <c r="I69" s="77">
        <v>0</v>
      </c>
      <c r="J69" s="78"/>
      <c r="K69" s="67" t="s">
        <v>50</v>
      </c>
      <c r="L69" s="12" t="s">
        <v>64</v>
      </c>
      <c r="M69" s="25"/>
      <c r="N69" s="12" t="s">
        <v>67</v>
      </c>
      <c r="O69" s="25"/>
      <c r="P69" s="22">
        <f ca="1">SUM(10,R69)</f>
        <v>6</v>
      </c>
      <c r="Q69" s="23"/>
      <c r="R69" s="88">
        <f ca="1">SUM(MAX(INDIRECT(VLOOKUP(L69,表\属性[],2,FALSE)),INDIRECT(VLOOKUP(N69,表\属性[],2,FALSE))),MIN(0,INDIRECT(VLOOKUP(L69,表\属性[],2,FALSE)),INDIRECT(VLOOKUP(N69,表\属性[],2,FALSE))),A69,U69:W69)</f>
        <v>-4</v>
      </c>
      <c r="S69" s="89"/>
      <c r="T69" s="67" t="s">
        <v>49</v>
      </c>
      <c r="U69" s="9"/>
      <c r="V69" s="9"/>
      <c r="W69" s="9"/>
      <c r="X69" s="9"/>
      <c r="Z69" s="65"/>
      <c r="AA69" s="115"/>
      <c r="AB69" s="67" t="s">
        <v>50</v>
      </c>
      <c r="AC69" s="112" t="s">
        <v>102</v>
      </c>
      <c r="AD69" s="112"/>
      <c r="AE69" s="112"/>
      <c r="AF69" s="12" t="s">
        <v>89</v>
      </c>
      <c r="AG69" s="25"/>
      <c r="AH69" s="148">
        <f ca="1">IFERROR(SUM(VLOOKUP(AF69,$AC$63:$AM$66,11,FALSE),AK69:AM69),"—")</f>
        <v>-4</v>
      </c>
      <c r="AI69" s="149"/>
      <c r="AJ69" s="67" t="s">
        <v>49</v>
      </c>
      <c r="AK69" s="9"/>
      <c r="AL69" s="9"/>
      <c r="AM69" s="9"/>
      <c r="AN69" s="9"/>
      <c r="AO69" s="67" t="s">
        <v>50</v>
      </c>
      <c r="AP69" s="112" t="s">
        <v>103</v>
      </c>
      <c r="AQ69" s="112"/>
      <c r="AR69" s="15">
        <f>10+LV*2</f>
        <v>10</v>
      </c>
      <c r="AS69" s="14"/>
    </row>
    <row r="70" s="3" customFormat="1" customHeight="1" spans="1:45">
      <c r="A70" s="64">
        <f>SUM(I70*2,MIN(1,I70)*LV)</f>
        <v>0</v>
      </c>
      <c r="C70" s="65"/>
      <c r="D70" s="66"/>
      <c r="E70" s="67" t="s">
        <v>50</v>
      </c>
      <c r="F70" s="61" t="s">
        <v>104</v>
      </c>
      <c r="G70" s="62"/>
      <c r="H70" s="63"/>
      <c r="I70" s="77">
        <v>0</v>
      </c>
      <c r="J70" s="78"/>
      <c r="K70" s="67" t="s">
        <v>50</v>
      </c>
      <c r="L70" s="12" t="s">
        <v>64</v>
      </c>
      <c r="M70" s="25"/>
      <c r="N70" s="12" t="s">
        <v>69</v>
      </c>
      <c r="O70" s="25"/>
      <c r="P70" s="22">
        <f ca="1">SUM(10,R70)</f>
        <v>6</v>
      </c>
      <c r="Q70" s="23"/>
      <c r="R70" s="88">
        <f ca="1">SUM(MAX(INDIRECT(VLOOKUP(L70,表\属性[],2,FALSE)),INDIRECT(VLOOKUP(N70,表\属性[],2,FALSE))),MIN(0,INDIRECT(VLOOKUP(L70,表\属性[],2,FALSE)),INDIRECT(VLOOKUP(N70,表\属性[],2,FALSE))),A70,U70:W70)</f>
        <v>-4</v>
      </c>
      <c r="S70" s="89"/>
      <c r="T70" s="67" t="s">
        <v>49</v>
      </c>
      <c r="U70" s="9"/>
      <c r="V70" s="9"/>
      <c r="W70" s="9"/>
      <c r="X70" s="9"/>
      <c r="Z70" s="113"/>
      <c r="AA70" s="114"/>
      <c r="AB70" s="67" t="s">
        <v>50</v>
      </c>
      <c r="AC70" s="112" t="s">
        <v>105</v>
      </c>
      <c r="AD70" s="112"/>
      <c r="AE70" s="112"/>
      <c r="AF70" s="12" t="s">
        <v>89</v>
      </c>
      <c r="AG70" s="25"/>
      <c r="AH70" s="148">
        <f ca="1">IFERROR(SUM(VLOOKUP(AF70,$AC$63:$AM$66,11,FALSE),AK70:AM70),"—")</f>
        <v>-4</v>
      </c>
      <c r="AI70" s="149"/>
      <c r="AJ70" s="67" t="s">
        <v>49</v>
      </c>
      <c r="AK70" s="9"/>
      <c r="AL70" s="9"/>
      <c r="AM70" s="9"/>
      <c r="AN70" s="9"/>
      <c r="AO70" s="67" t="s">
        <v>50</v>
      </c>
      <c r="AP70" s="112" t="s">
        <v>103</v>
      </c>
      <c r="AQ70" s="112"/>
      <c r="AR70" s="15">
        <f>10+AI54*2</f>
        <v>10</v>
      </c>
      <c r="AS70" s="14"/>
    </row>
  </sheetData>
  <mergeCells count="533">
    <mergeCell ref="C3:F3"/>
    <mergeCell ref="G3:P3"/>
    <mergeCell ref="BO3:BS3"/>
    <mergeCell ref="C4:F4"/>
    <mergeCell ref="G4:P4"/>
    <mergeCell ref="AQ4:AU4"/>
    <mergeCell ref="AV4:AW4"/>
    <mergeCell ref="AX4:BD4"/>
    <mergeCell ref="BE4:BF4"/>
    <mergeCell ref="BG4:BH4"/>
    <mergeCell ref="BI4:BO4"/>
    <mergeCell ref="BP4:BQ4"/>
    <mergeCell ref="BR4:BS4"/>
    <mergeCell ref="AQ5:AU5"/>
    <mergeCell ref="AV5:AW5"/>
    <mergeCell ref="AX5:BD5"/>
    <mergeCell ref="BE5:BF5"/>
    <mergeCell ref="BG5:BH5"/>
    <mergeCell ref="BI5:BO5"/>
    <mergeCell ref="BP5:BQ5"/>
    <mergeCell ref="BR5:BS5"/>
    <mergeCell ref="C6:E6"/>
    <mergeCell ref="F6:I6"/>
    <mergeCell ref="J6:L6"/>
    <mergeCell ref="M6:P6"/>
    <mergeCell ref="AQ6:AR6"/>
    <mergeCell ref="AS6:BS6"/>
    <mergeCell ref="C7:E7"/>
    <mergeCell ref="F7:I7"/>
    <mergeCell ref="J7:L7"/>
    <mergeCell ref="M7:P7"/>
    <mergeCell ref="AQ7:AU7"/>
    <mergeCell ref="AV7:AW7"/>
    <mergeCell ref="AX7:BD7"/>
    <mergeCell ref="BE7:BF7"/>
    <mergeCell ref="BG7:BH7"/>
    <mergeCell ref="BI7:BO7"/>
    <mergeCell ref="BP7:BQ7"/>
    <mergeCell ref="BR7:BS7"/>
    <mergeCell ref="AQ8:AR8"/>
    <mergeCell ref="AS8:BS8"/>
    <mergeCell ref="AQ9:AU9"/>
    <mergeCell ref="AV9:AW9"/>
    <mergeCell ref="AX9:BD9"/>
    <mergeCell ref="BE9:BF9"/>
    <mergeCell ref="BG9:BH9"/>
    <mergeCell ref="BI9:BO9"/>
    <mergeCell ref="BP9:BQ9"/>
    <mergeCell ref="BR9:BS9"/>
    <mergeCell ref="AQ10:AR10"/>
    <mergeCell ref="AS10:BS10"/>
    <mergeCell ref="C11:E11"/>
    <mergeCell ref="AQ11:AU11"/>
    <mergeCell ref="AV11:AW11"/>
    <mergeCell ref="AX11:BD11"/>
    <mergeCell ref="BE11:BF11"/>
    <mergeCell ref="BG11:BH11"/>
    <mergeCell ref="BI11:BO11"/>
    <mergeCell ref="BP11:BQ11"/>
    <mergeCell ref="BR11:BS11"/>
    <mergeCell ref="C12:E12"/>
    <mergeCell ref="AQ12:AR12"/>
    <mergeCell ref="AS12:BS12"/>
    <mergeCell ref="AQ13:AU13"/>
    <mergeCell ref="AV13:AW13"/>
    <mergeCell ref="AX13:BD13"/>
    <mergeCell ref="BE13:BF13"/>
    <mergeCell ref="BG13:BH13"/>
    <mergeCell ref="BI13:BO13"/>
    <mergeCell ref="BP13:BQ13"/>
    <mergeCell ref="BR13:BS13"/>
    <mergeCell ref="C14:E14"/>
    <mergeCell ref="AQ14:AR14"/>
    <mergeCell ref="AS14:BS14"/>
    <mergeCell ref="C15:E15"/>
    <mergeCell ref="AQ15:AU15"/>
    <mergeCell ref="AV15:AW15"/>
    <mergeCell ref="AX15:BD15"/>
    <mergeCell ref="BE15:BF15"/>
    <mergeCell ref="BG15:BH15"/>
    <mergeCell ref="BI15:BO15"/>
    <mergeCell ref="BP15:BQ15"/>
    <mergeCell ref="BR15:BS15"/>
    <mergeCell ref="AQ16:AR16"/>
    <mergeCell ref="AS16:BS16"/>
    <mergeCell ref="C17:E17"/>
    <mergeCell ref="AQ17:AU17"/>
    <mergeCell ref="AV17:AW17"/>
    <mergeCell ref="AX17:BD17"/>
    <mergeCell ref="BE17:BF17"/>
    <mergeCell ref="BG17:BH17"/>
    <mergeCell ref="BI17:BO17"/>
    <mergeCell ref="BP17:BQ17"/>
    <mergeCell ref="BR17:BS17"/>
    <mergeCell ref="C18:E18"/>
    <mergeCell ref="AQ18:AR18"/>
    <mergeCell ref="AS18:BS18"/>
    <mergeCell ref="AQ19:AU19"/>
    <mergeCell ref="AV19:AW19"/>
    <mergeCell ref="AX19:BD19"/>
    <mergeCell ref="BE19:BF19"/>
    <mergeCell ref="BG19:BH19"/>
    <mergeCell ref="BI19:BO19"/>
    <mergeCell ref="BP19:BQ19"/>
    <mergeCell ref="BR19:BS19"/>
    <mergeCell ref="C20:E20"/>
    <mergeCell ref="AQ20:AR20"/>
    <mergeCell ref="AS20:BS20"/>
    <mergeCell ref="C21:E21"/>
    <mergeCell ref="AQ21:AU21"/>
    <mergeCell ref="AV21:AW21"/>
    <mergeCell ref="AX21:BD21"/>
    <mergeCell ref="BE21:BF21"/>
    <mergeCell ref="BG21:BH21"/>
    <mergeCell ref="BI21:BO21"/>
    <mergeCell ref="BP21:BQ21"/>
    <mergeCell ref="BR21:BS21"/>
    <mergeCell ref="AQ22:AR22"/>
    <mergeCell ref="AS22:BS22"/>
    <mergeCell ref="C23:E23"/>
    <mergeCell ref="AQ23:AU23"/>
    <mergeCell ref="AV23:AW23"/>
    <mergeCell ref="AX23:BD23"/>
    <mergeCell ref="BE23:BF23"/>
    <mergeCell ref="BG23:BH23"/>
    <mergeCell ref="BI23:BO23"/>
    <mergeCell ref="BP23:BQ23"/>
    <mergeCell ref="BR23:BS23"/>
    <mergeCell ref="C24:E24"/>
    <mergeCell ref="AQ24:AR24"/>
    <mergeCell ref="AS24:BS24"/>
    <mergeCell ref="AQ25:AU25"/>
    <mergeCell ref="AV25:AW25"/>
    <mergeCell ref="AX25:BD25"/>
    <mergeCell ref="BE25:BF25"/>
    <mergeCell ref="BG25:BH25"/>
    <mergeCell ref="BI25:BO25"/>
    <mergeCell ref="BP25:BQ25"/>
    <mergeCell ref="BR25:BS25"/>
    <mergeCell ref="AQ26:AR26"/>
    <mergeCell ref="AS26:BS26"/>
    <mergeCell ref="AQ27:AU27"/>
    <mergeCell ref="AV27:AW27"/>
    <mergeCell ref="AX27:BD27"/>
    <mergeCell ref="BE27:BF27"/>
    <mergeCell ref="BG27:BH27"/>
    <mergeCell ref="BI27:BO27"/>
    <mergeCell ref="BP27:BQ27"/>
    <mergeCell ref="BR27:BS27"/>
    <mergeCell ref="AQ28:AR28"/>
    <mergeCell ref="AS28:BS28"/>
    <mergeCell ref="AQ29:AU29"/>
    <mergeCell ref="AV29:AW29"/>
    <mergeCell ref="AX29:BD29"/>
    <mergeCell ref="BE29:BF29"/>
    <mergeCell ref="BG29:BH29"/>
    <mergeCell ref="BI29:BO29"/>
    <mergeCell ref="BP29:BQ29"/>
    <mergeCell ref="BR29:BS29"/>
    <mergeCell ref="AQ30:AR30"/>
    <mergeCell ref="AS30:BS30"/>
    <mergeCell ref="AQ31:AU31"/>
    <mergeCell ref="AV31:AW31"/>
    <mergeCell ref="AX31:BD31"/>
    <mergeCell ref="BE31:BF31"/>
    <mergeCell ref="BG31:BH31"/>
    <mergeCell ref="BI31:BO31"/>
    <mergeCell ref="BP31:BQ31"/>
    <mergeCell ref="BR31:BS31"/>
    <mergeCell ref="AQ32:AR32"/>
    <mergeCell ref="AS32:BS32"/>
    <mergeCell ref="AQ33:AU33"/>
    <mergeCell ref="AV33:AW33"/>
    <mergeCell ref="AX33:BD33"/>
    <mergeCell ref="BE33:BF33"/>
    <mergeCell ref="BG33:BH33"/>
    <mergeCell ref="BI33:BO33"/>
    <mergeCell ref="BP33:BQ33"/>
    <mergeCell ref="BR33:BS33"/>
    <mergeCell ref="AQ34:AR34"/>
    <mergeCell ref="AS34:BS34"/>
    <mergeCell ref="AQ35:AU35"/>
    <mergeCell ref="AV35:AW35"/>
    <mergeCell ref="AX35:BD35"/>
    <mergeCell ref="BE35:BF35"/>
    <mergeCell ref="BG35:BH35"/>
    <mergeCell ref="BI35:BO35"/>
    <mergeCell ref="BP35:BQ35"/>
    <mergeCell ref="BR35:BS35"/>
    <mergeCell ref="AQ36:AR36"/>
    <mergeCell ref="AS36:BS36"/>
    <mergeCell ref="AQ37:AU37"/>
    <mergeCell ref="AV37:AW37"/>
    <mergeCell ref="AX37:BD37"/>
    <mergeCell ref="BE37:BF37"/>
    <mergeCell ref="BG37:BH37"/>
    <mergeCell ref="BI37:BO37"/>
    <mergeCell ref="BP37:BQ37"/>
    <mergeCell ref="BR37:BS37"/>
    <mergeCell ref="AQ38:AR38"/>
    <mergeCell ref="AS38:BS38"/>
    <mergeCell ref="AQ39:AU39"/>
    <mergeCell ref="AV39:AW39"/>
    <mergeCell ref="AX39:BD39"/>
    <mergeCell ref="BE39:BF39"/>
    <mergeCell ref="BG39:BH39"/>
    <mergeCell ref="BI39:BO39"/>
    <mergeCell ref="BP39:BQ39"/>
    <mergeCell ref="BR39:BS39"/>
    <mergeCell ref="AQ40:AR40"/>
    <mergeCell ref="AS40:BS40"/>
    <mergeCell ref="AQ41:AU41"/>
    <mergeCell ref="AV41:AW41"/>
    <mergeCell ref="AX41:BD41"/>
    <mergeCell ref="BE41:BF41"/>
    <mergeCell ref="BG41:BH41"/>
    <mergeCell ref="BI41:BO41"/>
    <mergeCell ref="BP41:BQ41"/>
    <mergeCell ref="BR41:BS41"/>
    <mergeCell ref="AQ42:AR42"/>
    <mergeCell ref="AS42:BS42"/>
    <mergeCell ref="AQ43:AU43"/>
    <mergeCell ref="AV43:AW43"/>
    <mergeCell ref="AX43:BD43"/>
    <mergeCell ref="BE43:BF43"/>
    <mergeCell ref="BG43:BH43"/>
    <mergeCell ref="BI43:BO43"/>
    <mergeCell ref="BP43:BQ43"/>
    <mergeCell ref="BR43:BS43"/>
    <mergeCell ref="AQ44:AR44"/>
    <mergeCell ref="AS44:BS44"/>
    <mergeCell ref="I49:K49"/>
    <mergeCell ref="L49:M49"/>
    <mergeCell ref="C50:E50"/>
    <mergeCell ref="F50:G50"/>
    <mergeCell ref="I50:K50"/>
    <mergeCell ref="L50:M50"/>
    <mergeCell ref="O50:R50"/>
    <mergeCell ref="S50:T50"/>
    <mergeCell ref="U50:V50"/>
    <mergeCell ref="X50:Y50"/>
    <mergeCell ref="Z50:AA50"/>
    <mergeCell ref="AF50:AG50"/>
    <mergeCell ref="AI50:AK50"/>
    <mergeCell ref="AL50:AM50"/>
    <mergeCell ref="AO50:AP50"/>
    <mergeCell ref="AQ50:AR50"/>
    <mergeCell ref="C51:E51"/>
    <mergeCell ref="F51:G51"/>
    <mergeCell ref="I51:K51"/>
    <mergeCell ref="L51:M51"/>
    <mergeCell ref="O51:P51"/>
    <mergeCell ref="Q51:R51"/>
    <mergeCell ref="S51:T51"/>
    <mergeCell ref="U51:V51"/>
    <mergeCell ref="X51:Y51"/>
    <mergeCell ref="Z51:AA51"/>
    <mergeCell ref="AC51:AD51"/>
    <mergeCell ref="AF51:AG51"/>
    <mergeCell ref="AI51:AK51"/>
    <mergeCell ref="AL51:AM51"/>
    <mergeCell ref="AO51:AP51"/>
    <mergeCell ref="AQ51:AR51"/>
    <mergeCell ref="C52:E52"/>
    <mergeCell ref="F52:G52"/>
    <mergeCell ref="I52:K52"/>
    <mergeCell ref="L52:M52"/>
    <mergeCell ref="O52:P52"/>
    <mergeCell ref="Q52:R52"/>
    <mergeCell ref="S52:T52"/>
    <mergeCell ref="U52:V52"/>
    <mergeCell ref="X52:Y52"/>
    <mergeCell ref="Z52:AA52"/>
    <mergeCell ref="AC52:AD52"/>
    <mergeCell ref="AF52:AG52"/>
    <mergeCell ref="AI52:AK52"/>
    <mergeCell ref="AL52:AM52"/>
    <mergeCell ref="AO52:AP52"/>
    <mergeCell ref="AQ52:AR52"/>
    <mergeCell ref="C53:E53"/>
    <mergeCell ref="F53:G53"/>
    <mergeCell ref="I53:K53"/>
    <mergeCell ref="L53:M53"/>
    <mergeCell ref="O53:P53"/>
    <mergeCell ref="Q53:R53"/>
    <mergeCell ref="S53:T53"/>
    <mergeCell ref="U53:V53"/>
    <mergeCell ref="X53:Y53"/>
    <mergeCell ref="Z53:AA53"/>
    <mergeCell ref="AC53:AD53"/>
    <mergeCell ref="AF53:AG53"/>
    <mergeCell ref="AL53:AM53"/>
    <mergeCell ref="AO53:AP53"/>
    <mergeCell ref="AQ53:AR53"/>
    <mergeCell ref="C54:E54"/>
    <mergeCell ref="F54:G54"/>
    <mergeCell ref="I54:K54"/>
    <mergeCell ref="L54:M54"/>
    <mergeCell ref="O54:P54"/>
    <mergeCell ref="Q54:R54"/>
    <mergeCell ref="S54:T54"/>
    <mergeCell ref="U54:V54"/>
    <mergeCell ref="X54:Y54"/>
    <mergeCell ref="Z54:AA54"/>
    <mergeCell ref="AC54:AD54"/>
    <mergeCell ref="AF54:AG54"/>
    <mergeCell ref="AI54:AJ54"/>
    <mergeCell ref="AL54:AM54"/>
    <mergeCell ref="AO54:AP54"/>
    <mergeCell ref="AQ54:AR54"/>
    <mergeCell ref="C55:E55"/>
    <mergeCell ref="F55:G55"/>
    <mergeCell ref="I55:K55"/>
    <mergeCell ref="L55:M55"/>
    <mergeCell ref="O55:P55"/>
    <mergeCell ref="Q55:R55"/>
    <mergeCell ref="S55:T55"/>
    <mergeCell ref="U55:V55"/>
    <mergeCell ref="X55:Y55"/>
    <mergeCell ref="Z55:AA55"/>
    <mergeCell ref="AC55:AD55"/>
    <mergeCell ref="AF55:AG55"/>
    <mergeCell ref="AL55:AM55"/>
    <mergeCell ref="AO55:AP55"/>
    <mergeCell ref="AQ55:AR55"/>
    <mergeCell ref="O56:P56"/>
    <mergeCell ref="Q56:R56"/>
    <mergeCell ref="S56:T56"/>
    <mergeCell ref="U56:V56"/>
    <mergeCell ref="X56:Y56"/>
    <mergeCell ref="Z56:AA56"/>
    <mergeCell ref="AC56:AD56"/>
    <mergeCell ref="AF56:AG56"/>
    <mergeCell ref="AI56:AJ56"/>
    <mergeCell ref="AL56:AM56"/>
    <mergeCell ref="AO56:AP56"/>
    <mergeCell ref="AQ56:AR56"/>
    <mergeCell ref="C59:D59"/>
    <mergeCell ref="F59:H59"/>
    <mergeCell ref="I59:J59"/>
    <mergeCell ref="L59:O59"/>
    <mergeCell ref="P59:Q59"/>
    <mergeCell ref="R59:S59"/>
    <mergeCell ref="U59:V59"/>
    <mergeCell ref="W59:X59"/>
    <mergeCell ref="Z59:AA59"/>
    <mergeCell ref="AC59:AE59"/>
    <mergeCell ref="AF59:AG59"/>
    <mergeCell ref="AI59:AJ59"/>
    <mergeCell ref="AK59:AL59"/>
    <mergeCell ref="AM59:AN59"/>
    <mergeCell ref="AP59:AQ59"/>
    <mergeCell ref="AR59:AS59"/>
    <mergeCell ref="F60:H60"/>
    <mergeCell ref="I60:J60"/>
    <mergeCell ref="L60:M60"/>
    <mergeCell ref="N60:O60"/>
    <mergeCell ref="P60:Q60"/>
    <mergeCell ref="R60:S60"/>
    <mergeCell ref="U60:V60"/>
    <mergeCell ref="W60:X60"/>
    <mergeCell ref="AC60:AE60"/>
    <mergeCell ref="AF60:AG60"/>
    <mergeCell ref="AI60:AJ60"/>
    <mergeCell ref="AK60:AL60"/>
    <mergeCell ref="AM60:AN60"/>
    <mergeCell ref="AP60:AQ60"/>
    <mergeCell ref="AR60:AS60"/>
    <mergeCell ref="F61:H61"/>
    <mergeCell ref="I61:J61"/>
    <mergeCell ref="L61:M61"/>
    <mergeCell ref="N61:O61"/>
    <mergeCell ref="P61:Q61"/>
    <mergeCell ref="R61:S61"/>
    <mergeCell ref="U61:V61"/>
    <mergeCell ref="W61:X61"/>
    <mergeCell ref="AC61:AE61"/>
    <mergeCell ref="AF61:AG61"/>
    <mergeCell ref="AI61:AJ61"/>
    <mergeCell ref="AK61:AL61"/>
    <mergeCell ref="AM61:AN61"/>
    <mergeCell ref="AP61:AQ61"/>
    <mergeCell ref="AR61:AS61"/>
    <mergeCell ref="F62:H62"/>
    <mergeCell ref="I62:J62"/>
    <mergeCell ref="L62:M62"/>
    <mergeCell ref="N62:O62"/>
    <mergeCell ref="P62:Q62"/>
    <mergeCell ref="R62:S62"/>
    <mergeCell ref="U62:V62"/>
    <mergeCell ref="W62:X62"/>
    <mergeCell ref="Z62:AA62"/>
    <mergeCell ref="AC62:AE62"/>
    <mergeCell ref="AF62:AG62"/>
    <mergeCell ref="AI62:AJ62"/>
    <mergeCell ref="AK62:AL62"/>
    <mergeCell ref="AM62:AN62"/>
    <mergeCell ref="AP62:AQ62"/>
    <mergeCell ref="AR62:AS62"/>
    <mergeCell ref="C63:D63"/>
    <mergeCell ref="F63:H63"/>
    <mergeCell ref="I63:J63"/>
    <mergeCell ref="L63:O63"/>
    <mergeCell ref="P63:Q63"/>
    <mergeCell ref="R63:S63"/>
    <mergeCell ref="U63:V63"/>
    <mergeCell ref="W63:X63"/>
    <mergeCell ref="AC63:AE63"/>
    <mergeCell ref="AF63:AG63"/>
    <mergeCell ref="AI63:AJ63"/>
    <mergeCell ref="AK63:AL63"/>
    <mergeCell ref="AM63:AN63"/>
    <mergeCell ref="AP63:AQ63"/>
    <mergeCell ref="AR63:AS63"/>
    <mergeCell ref="F64:H64"/>
    <mergeCell ref="I64:J64"/>
    <mergeCell ref="L64:M64"/>
    <mergeCell ref="N64:O64"/>
    <mergeCell ref="P64:Q64"/>
    <mergeCell ref="R64:S64"/>
    <mergeCell ref="U64:V64"/>
    <mergeCell ref="W64:X64"/>
    <mergeCell ref="AC64:AE64"/>
    <mergeCell ref="AF64:AG64"/>
    <mergeCell ref="AI64:AJ64"/>
    <mergeCell ref="AK64:AL64"/>
    <mergeCell ref="AM64:AN64"/>
    <mergeCell ref="AP64:AQ64"/>
    <mergeCell ref="AR64:AS64"/>
    <mergeCell ref="F65:H65"/>
    <mergeCell ref="I65:J65"/>
    <mergeCell ref="L65:M65"/>
    <mergeCell ref="N65:O65"/>
    <mergeCell ref="P65:Q65"/>
    <mergeCell ref="R65:S65"/>
    <mergeCell ref="U65:V65"/>
    <mergeCell ref="W65:X65"/>
    <mergeCell ref="AC65:AE65"/>
    <mergeCell ref="AF65:AG65"/>
    <mergeCell ref="AI65:AJ65"/>
    <mergeCell ref="AK65:AL65"/>
    <mergeCell ref="AM65:AN65"/>
    <mergeCell ref="AP65:AQ65"/>
    <mergeCell ref="AR65:AS65"/>
    <mergeCell ref="F66:H66"/>
    <mergeCell ref="I66:J66"/>
    <mergeCell ref="L66:M66"/>
    <mergeCell ref="N66:O66"/>
    <mergeCell ref="P66:Q66"/>
    <mergeCell ref="R66:S66"/>
    <mergeCell ref="U66:V66"/>
    <mergeCell ref="W66:X66"/>
    <mergeCell ref="AC66:AE66"/>
    <mergeCell ref="AF66:AG66"/>
    <mergeCell ref="AI66:AJ66"/>
    <mergeCell ref="AK66:AL66"/>
    <mergeCell ref="AM66:AN66"/>
    <mergeCell ref="AP66:AQ66"/>
    <mergeCell ref="AR66:AS66"/>
    <mergeCell ref="C67:D67"/>
    <mergeCell ref="F67:H67"/>
    <mergeCell ref="I67:J67"/>
    <mergeCell ref="L67:O67"/>
    <mergeCell ref="P67:Q67"/>
    <mergeCell ref="R67:S67"/>
    <mergeCell ref="U67:V67"/>
    <mergeCell ref="W67:X67"/>
    <mergeCell ref="Z67:AA67"/>
    <mergeCell ref="AC67:AE67"/>
    <mergeCell ref="AF67:AG67"/>
    <mergeCell ref="AH67:AI67"/>
    <mergeCell ref="AK67:AL67"/>
    <mergeCell ref="AM67:AN67"/>
    <mergeCell ref="AP67:AQ67"/>
    <mergeCell ref="AR67:AS67"/>
    <mergeCell ref="F68:H68"/>
    <mergeCell ref="I68:J68"/>
    <mergeCell ref="L68:M68"/>
    <mergeCell ref="N68:O68"/>
    <mergeCell ref="P68:Q68"/>
    <mergeCell ref="R68:S68"/>
    <mergeCell ref="U68:V68"/>
    <mergeCell ref="W68:X68"/>
    <mergeCell ref="AC68:AE68"/>
    <mergeCell ref="AF68:AG68"/>
    <mergeCell ref="AH68:AI68"/>
    <mergeCell ref="AK68:AL68"/>
    <mergeCell ref="AM68:AN68"/>
    <mergeCell ref="AP68:AQ68"/>
    <mergeCell ref="AR68:AS68"/>
    <mergeCell ref="F69:H69"/>
    <mergeCell ref="I69:J69"/>
    <mergeCell ref="L69:M69"/>
    <mergeCell ref="N69:O69"/>
    <mergeCell ref="P69:Q69"/>
    <mergeCell ref="R69:S69"/>
    <mergeCell ref="U69:V69"/>
    <mergeCell ref="W69:X69"/>
    <mergeCell ref="AC69:AE69"/>
    <mergeCell ref="AF69:AG69"/>
    <mergeCell ref="AH69:AI69"/>
    <mergeCell ref="AK69:AL69"/>
    <mergeCell ref="AM69:AN69"/>
    <mergeCell ref="AP69:AQ69"/>
    <mergeCell ref="AR69:AS69"/>
    <mergeCell ref="F70:H70"/>
    <mergeCell ref="I70:J70"/>
    <mergeCell ref="L70:M70"/>
    <mergeCell ref="N70:O70"/>
    <mergeCell ref="P70:Q70"/>
    <mergeCell ref="R70:S70"/>
    <mergeCell ref="U70:V70"/>
    <mergeCell ref="W70:X70"/>
    <mergeCell ref="AC70:AE70"/>
    <mergeCell ref="AF70:AG70"/>
    <mergeCell ref="AH70:AI70"/>
    <mergeCell ref="AK70:AL70"/>
    <mergeCell ref="AM70:AN70"/>
    <mergeCell ref="AP70:AQ70"/>
    <mergeCell ref="AR70:AS70"/>
    <mergeCell ref="C8:E9"/>
    <mergeCell ref="F8:P9"/>
    <mergeCell ref="R3:Y9"/>
    <mergeCell ref="AA4:AO24"/>
    <mergeCell ref="G12:Y24"/>
    <mergeCell ref="C64:D66"/>
    <mergeCell ref="C68:D70"/>
    <mergeCell ref="C60:D62"/>
    <mergeCell ref="C31:AO44"/>
    <mergeCell ref="C27:AO30"/>
    <mergeCell ref="Z68:AA70"/>
    <mergeCell ref="Z60:AA61"/>
    <mergeCell ref="Z63:AA66"/>
  </mergeCells>
  <dataValidations count="12">
    <dataValidation type="list" allowBlank="1" showInputMessage="1" showErrorMessage="1" sqref="AV5 AW5 AV7 AW7 AV9 AW9 AV11 AW11 AV13 AW13 AV15 AW15 AV17 AW17 AV19 AW19 AV21 AW21 AV23 AW23 AV25 AW25 AV27 AW27 AV29 AW29 AV31 AW31 AV33 AW33 AV35 AW35 AV37 AW37 AV39 AW39 AV41 AW41 AV43 AW43">
      <formula1>"1,0"</formula1>
    </dataValidation>
    <dataValidation type="whole" operator="between" allowBlank="1" showInputMessage="1" showErrorMessage="1" errorTitle="超出范围" error="感情值最低为0，最高为8。" sqref="BE5 BF5 BP5 BQ5 BE7 BF7 BP7 BQ7 BE9 BF9 BP9 BQ9 BE11 BF11 BP11 BQ11 BE13 BF13 BP13 BQ13 BE15 BF15 BP15 BQ15 BE17 BF17 BP17 BQ17 BE19 BF19 BP19 BQ19 BE21 BF21 BP21 BQ21 BE23 BF23 BP23 BQ23 BE25 BF25 BP25 BQ25 BE27 BF27 BP27 BQ27 BE29 BF29 BP29 BQ29 BE31 BF31 BP31 BQ31 BE33 BF33 BP33 BQ33 BE35 BF35 BP35 BQ35 BE37 BF37 BP37 BQ37 BE39 BF39 BP39 BQ39 BE41 BF41 BP41 BQ41 BE43 BF43 BP43 BQ43">
      <formula1>0</formula1>
      <formula2>8</formula2>
    </dataValidation>
    <dataValidation type="list" allowBlank="1" showInputMessage="1" sqref="M6:P6">
      <formula1>"雌性,雄性,双性,无性,未知"</formula1>
    </dataValidation>
    <dataValidation type="whole" operator="greaterThanOrEqual" allowBlank="1" showInputMessage="1" showErrorMessage="1" errorTitle="超出范围" sqref="C12:E12 C18:E18 L51:M51 L52:M52 L53:M53 L54:M54 AF60:AG60 AF61:AG61 AF63:AG63 AF64:AF66 AG64:AG66 I64:J66 I68:J70 I60:J62">
      <formula1>0</formula1>
    </dataValidation>
    <dataValidation type="whole" operator="between" allowBlank="1" showInputMessage="1" showErrorMessage="1" errorTitle="超出范围" error="自我值的上限等于感悟。" sqref="C15:E15">
      <formula1>0</formula1>
      <formula2>感悟</formula2>
    </dataValidation>
    <dataValidation type="list" allowBlank="1" showInputMessage="1" showErrorMessage="1" sqref="C21:E21">
      <formula1>"高认知,低认知,无认知"</formula1>
    </dataValidation>
    <dataValidation type="list" allowBlank="1" showInputMessage="1" showErrorMessage="1" sqref="I49:K49">
      <formula1>"天赋领域,武者,特遣,术师,祭司"</formula1>
    </dataValidation>
    <dataValidation type="whole" operator="between" allowBlank="1" showInputMessage="1" showErrorMessage="1" errorTitle="超出范围" error="SP上限等于阈值的2倍。" sqref="AI54:AJ54">
      <formula1>0</formula1>
      <formula2>AL54*2</formula2>
    </dataValidation>
    <dataValidation type="whole" operator="between" allowBlank="1" showInputMessage="1" showErrorMessage="1" errorTitle="超出范围" error="AP上限等于阈值的2倍。" sqref="AI56:AJ56">
      <formula1>0</formula1>
      <formula2>AL56*2</formula2>
    </dataValidation>
    <dataValidation type="list" allowBlank="1" showInputMessage="1" showErrorMessage="1" sqref="AI60 AJ60 AI61 AJ61 AI63 AJ63 AF68:AG68 AI64:AI66 AJ64:AJ66">
      <formula1>DB!$A$10:$A$18</formula1>
    </dataValidation>
    <dataValidation type="list" allowBlank="1" showInputMessage="1" showErrorMessage="1" sqref="L68:O70 L64:O66 L60:O62">
      <formula1>$AR$51:$AR$56</formula1>
    </dataValidation>
    <dataValidation type="list" allowBlank="1" showInputMessage="1" showErrorMessage="1" sqref="AF69:AG70">
      <formula1>$AC$63:$AC$66</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AE6F0"/>
  </sheetPr>
  <dimension ref="B3:Q10"/>
  <sheetViews>
    <sheetView workbookViewId="0">
      <selection activeCell="O3" sqref="O3:Q3"/>
    </sheetView>
  </sheetViews>
  <sheetFormatPr defaultColWidth="2.875" defaultRowHeight="18" customHeight="1"/>
  <cols>
    <col min="1" max="16306" width="2.875" style="3" customWidth="1"/>
    <col min="16307" max="16379" width="2.875" style="3"/>
  </cols>
  <sheetData>
    <row r="3" customHeight="1" spans="2:17">
      <c r="B3" s="4" t="s">
        <v>106</v>
      </c>
      <c r="C3" s="5"/>
      <c r="D3" s="5"/>
      <c r="E3" s="5"/>
      <c r="F3" s="5"/>
      <c r="G3" s="5"/>
      <c r="H3" s="5"/>
      <c r="I3" s="5"/>
      <c r="J3" s="5"/>
      <c r="K3" s="5"/>
      <c r="L3" s="5"/>
      <c r="M3" s="5"/>
      <c r="N3" s="11" t="s">
        <v>107</v>
      </c>
      <c r="O3" s="12" t="s">
        <v>108</v>
      </c>
      <c r="P3" s="13"/>
      <c r="Q3" s="25"/>
    </row>
    <row r="4" customHeight="1" spans="4:11">
      <c r="D4" s="6" t="s">
        <v>109</v>
      </c>
      <c r="E4" s="6"/>
      <c r="F4" s="6" t="s">
        <v>110</v>
      </c>
      <c r="G4" s="6"/>
      <c r="H4" s="6" t="s">
        <v>111</v>
      </c>
      <c r="I4" s="6"/>
      <c r="J4" s="6" t="s">
        <v>45</v>
      </c>
      <c r="K4" s="6"/>
    </row>
    <row r="5" customHeight="1" spans="2:17">
      <c r="B5" s="7" t="s">
        <v>48</v>
      </c>
      <c r="C5" s="8"/>
      <c r="D5" s="9">
        <v>0</v>
      </c>
      <c r="E5" s="9"/>
      <c r="F5" s="9">
        <v>0</v>
      </c>
      <c r="G5" s="9"/>
      <c r="H5" s="10" t="str">
        <f>IF($O$3="潜能点",F5*5%,"—")</f>
        <v>—</v>
      </c>
      <c r="I5" s="14"/>
      <c r="J5" s="15">
        <f>SUM(IF($O$3="骰池",D5,6),IF($O$3="潜能点",ROUND((LV/12+6)*H5,0),F5))</f>
        <v>6</v>
      </c>
      <c r="K5" s="14"/>
      <c r="M5" s="16" t="s">
        <v>112</v>
      </c>
      <c r="N5" s="16"/>
      <c r="O5" s="16"/>
      <c r="P5" s="16"/>
      <c r="Q5" s="16"/>
    </row>
    <row r="6" customHeight="1" spans="2:17">
      <c r="B6" s="7" t="s">
        <v>55</v>
      </c>
      <c r="C6" s="8"/>
      <c r="D6" s="9">
        <v>0</v>
      </c>
      <c r="E6" s="9"/>
      <c r="F6" s="9">
        <v>0</v>
      </c>
      <c r="G6" s="9"/>
      <c r="H6" s="10" t="str">
        <f>IF($O$3="潜能点",F6*5%,"—")</f>
        <v>—</v>
      </c>
      <c r="I6" s="14"/>
      <c r="J6" s="15">
        <f>SUM(IF($O$3="骰池",D6,6),IF($O$3="潜能点",ROUND((LV/12+6)*H6,0),F6))</f>
        <v>6</v>
      </c>
      <c r="K6" s="14"/>
      <c r="M6" s="15">
        <f>IF(O3="潜能点",40,IF(O3="骰池",4,12)+INT(LV/4))</f>
        <v>12</v>
      </c>
      <c r="N6" s="17"/>
      <c r="O6" s="17"/>
      <c r="P6" s="17"/>
      <c r="Q6" s="14"/>
    </row>
    <row r="7" customHeight="1" spans="2:11">
      <c r="B7" s="7" t="s">
        <v>59</v>
      </c>
      <c r="C7" s="8"/>
      <c r="D7" s="9">
        <v>0</v>
      </c>
      <c r="E7" s="9"/>
      <c r="F7" s="9">
        <v>0</v>
      </c>
      <c r="G7" s="9"/>
      <c r="H7" s="10" t="str">
        <f>IF($O$3="潜能点",F7*5%,"—")</f>
        <v>—</v>
      </c>
      <c r="I7" s="14"/>
      <c r="J7" s="15">
        <f>SUM(IF($O$3="骰池",D7,6),IF($O$3="潜能点",ROUND((LV/12+6)*H7,0),F7))</f>
        <v>6</v>
      </c>
      <c r="K7" s="14"/>
    </row>
    <row r="8" customHeight="1" spans="2:17">
      <c r="B8" s="7" t="s">
        <v>64</v>
      </c>
      <c r="C8" s="8"/>
      <c r="D8" s="9">
        <v>0</v>
      </c>
      <c r="E8" s="9"/>
      <c r="F8" s="9">
        <v>0</v>
      </c>
      <c r="G8" s="9"/>
      <c r="H8" s="10" t="str">
        <f>IF($O$3="潜能点",F8*5%,"—")</f>
        <v>—</v>
      </c>
      <c r="I8" s="14"/>
      <c r="J8" s="15">
        <f>SUM(IF($O$3="骰池",D8,6),IF($O$3="潜能点",ROUND((LV/12+6)*H8,0),F8))</f>
        <v>6</v>
      </c>
      <c r="K8" s="14"/>
      <c r="M8" s="16" t="s">
        <v>113</v>
      </c>
      <c r="N8" s="16"/>
      <c r="O8" s="16"/>
      <c r="P8" s="16"/>
      <c r="Q8" s="16"/>
    </row>
    <row r="9" customHeight="1" spans="2:17">
      <c r="B9" s="7" t="s">
        <v>67</v>
      </c>
      <c r="C9" s="8"/>
      <c r="D9" s="9">
        <v>0</v>
      </c>
      <c r="E9" s="9"/>
      <c r="F9" s="9">
        <v>0</v>
      </c>
      <c r="G9" s="9"/>
      <c r="H9" s="10" t="str">
        <f>IF($O$3="潜能点",F9*5%,"—")</f>
        <v>—</v>
      </c>
      <c r="I9" s="14"/>
      <c r="J9" s="15">
        <f>SUM(IF($O$3="骰池",D9,6),IF($O$3="潜能点",ROUND((LV/12+6)*H9,0),F9))</f>
        <v>6</v>
      </c>
      <c r="K9" s="14"/>
      <c r="M9" s="18" t="s">
        <v>114</v>
      </c>
      <c r="N9" s="19"/>
      <c r="O9" s="20"/>
      <c r="P9" s="21" t="s">
        <v>43</v>
      </c>
      <c r="Q9" s="21"/>
    </row>
    <row r="10" customHeight="1" spans="2:17">
      <c r="B10" s="7" t="s">
        <v>69</v>
      </c>
      <c r="C10" s="8"/>
      <c r="D10" s="9">
        <v>0</v>
      </c>
      <c r="E10" s="9"/>
      <c r="F10" s="9">
        <v>0</v>
      </c>
      <c r="G10" s="9"/>
      <c r="H10" s="10" t="str">
        <f>IF($O$3="潜能点",F10*5%,"—")</f>
        <v>—</v>
      </c>
      <c r="I10" s="14"/>
      <c r="J10" s="15">
        <f>SUM(IF($O$3="骰池",D10,6),IF($O$3="潜能点",ROUND((LV/12+6)*H10,0),F10))</f>
        <v>6</v>
      </c>
      <c r="K10" s="14"/>
      <c r="M10" s="22">
        <f>SUM(F5:F10)</f>
        <v>0</v>
      </c>
      <c r="N10" s="23"/>
      <c r="O10" s="17" t="s">
        <v>51</v>
      </c>
      <c r="P10" s="24">
        <f>IF(O3="潜能点",120,IF(O3="骰池",0,36)+INT(LV/2))</f>
        <v>36</v>
      </c>
      <c r="Q10" s="26"/>
    </row>
  </sheetData>
  <mergeCells count="42">
    <mergeCell ref="O3:Q3"/>
    <mergeCell ref="D4:E4"/>
    <mergeCell ref="F4:G4"/>
    <mergeCell ref="H4:I4"/>
    <mergeCell ref="J4:K4"/>
    <mergeCell ref="B5:C5"/>
    <mergeCell ref="D5:E5"/>
    <mergeCell ref="F5:G5"/>
    <mergeCell ref="H5:I5"/>
    <mergeCell ref="J5:K5"/>
    <mergeCell ref="M5:Q5"/>
    <mergeCell ref="B6:C6"/>
    <mergeCell ref="D6:E6"/>
    <mergeCell ref="F6:G6"/>
    <mergeCell ref="H6:I6"/>
    <mergeCell ref="J6:K6"/>
    <mergeCell ref="M6:Q6"/>
    <mergeCell ref="B7:C7"/>
    <mergeCell ref="D7:E7"/>
    <mergeCell ref="F7:G7"/>
    <mergeCell ref="H7:I7"/>
    <mergeCell ref="J7:K7"/>
    <mergeCell ref="B8:C8"/>
    <mergeCell ref="D8:E8"/>
    <mergeCell ref="F8:G8"/>
    <mergeCell ref="H8:I8"/>
    <mergeCell ref="J8:K8"/>
    <mergeCell ref="M8:Q8"/>
    <mergeCell ref="B9:C9"/>
    <mergeCell ref="D9:E9"/>
    <mergeCell ref="F9:G9"/>
    <mergeCell ref="H9:I9"/>
    <mergeCell ref="J9:K9"/>
    <mergeCell ref="M9:N9"/>
    <mergeCell ref="P9:Q9"/>
    <mergeCell ref="B10:C10"/>
    <mergeCell ref="D10:E10"/>
    <mergeCell ref="F10:G10"/>
    <mergeCell ref="H10:I10"/>
    <mergeCell ref="J10:K10"/>
    <mergeCell ref="M10:N10"/>
    <mergeCell ref="P10:Q10"/>
  </mergeCells>
  <dataValidations count="3">
    <dataValidation type="list" allowBlank="1" showInputMessage="1" showErrorMessage="1" sqref="O3:Q3">
      <formula1>"属性点,潜能点,骰池"</formula1>
    </dataValidation>
    <dataValidation type="whole" operator="between" allowBlank="1" showInputMessage="1" showErrorMessage="1" errorTitle="超出范围" sqref="D5:E10">
      <formula1>0</formula1>
      <formula2>COUNTIF($O$3,"骰池")*18</formula2>
    </dataValidation>
    <dataValidation type="whole" operator="between" allowBlank="1" showInputMessage="1" showErrorMessage="1" errorTitle="超出范围" sqref="F5:G10">
      <formula1>0</formula1>
      <formula2>$M$6+6-D5</formula2>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2" sqref="C2"/>
    </sheetView>
  </sheetViews>
  <sheetFormatPr defaultColWidth="2.875" defaultRowHeight="18" customHeight="1"/>
  <cols>
    <col min="1" max="16308" width="2.875" style="3" customWidth="1"/>
    <col min="16309" max="16384" width="2.875" style="3"/>
  </cols>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sheetPr>
  <dimension ref="A1:C18"/>
  <sheetViews>
    <sheetView showGridLines="0" workbookViewId="0">
      <selection activeCell="E10" sqref="E10"/>
    </sheetView>
  </sheetViews>
  <sheetFormatPr defaultColWidth="9" defaultRowHeight="18" customHeight="1" outlineLevelCol="2"/>
  <cols>
    <col min="1" max="16384" width="9" style="1"/>
  </cols>
  <sheetData>
    <row r="1" customHeight="1" spans="1:3">
      <c r="A1" s="1" t="s">
        <v>115</v>
      </c>
      <c r="B1" s="1" t="s">
        <v>116</v>
      </c>
      <c r="C1" s="1" t="s">
        <v>38</v>
      </c>
    </row>
    <row r="2" customHeight="1" spans="1:3">
      <c r="A2" s="1" t="s">
        <v>48</v>
      </c>
      <c r="B2" s="1" t="s">
        <v>117</v>
      </c>
      <c r="C2" s="2" t="str">
        <f>主要!O51</f>
        <v>次等</v>
      </c>
    </row>
    <row r="3" customHeight="1" spans="1:3">
      <c r="A3" s="1" t="s">
        <v>55</v>
      </c>
      <c r="B3" s="1" t="s">
        <v>118</v>
      </c>
      <c r="C3" s="2" t="str">
        <f>主要!O52</f>
        <v>次等</v>
      </c>
    </row>
    <row r="4" customHeight="1" spans="1:3">
      <c r="A4" s="1" t="s">
        <v>59</v>
      </c>
      <c r="B4" s="1" t="s">
        <v>119</v>
      </c>
      <c r="C4" s="2" t="str">
        <f>主要!O53</f>
        <v>次等</v>
      </c>
    </row>
    <row r="5" customHeight="1" spans="1:3">
      <c r="A5" s="1" t="s">
        <v>64</v>
      </c>
      <c r="B5" s="1" t="s">
        <v>120</v>
      </c>
      <c r="C5" s="2" t="str">
        <f>主要!O54</f>
        <v>次等</v>
      </c>
    </row>
    <row r="6" customHeight="1" spans="1:3">
      <c r="A6" s="1" t="s">
        <v>67</v>
      </c>
      <c r="B6" s="1" t="s">
        <v>121</v>
      </c>
      <c r="C6" s="2" t="str">
        <f>主要!O55</f>
        <v>次等</v>
      </c>
    </row>
    <row r="7" customHeight="1" spans="1:3">
      <c r="A7" s="1" t="s">
        <v>69</v>
      </c>
      <c r="B7" s="1" t="s">
        <v>122</v>
      </c>
      <c r="C7" s="2" t="str">
        <f>主要!O56</f>
        <v>次等</v>
      </c>
    </row>
    <row r="9" customHeight="1" spans="1:3">
      <c r="A9" s="1" t="s">
        <v>123</v>
      </c>
      <c r="B9" s="1" t="s">
        <v>37</v>
      </c>
      <c r="C9" s="1" t="s">
        <v>124</v>
      </c>
    </row>
    <row r="10" customHeight="1" spans="1:3">
      <c r="A10" s="1" t="s">
        <v>79</v>
      </c>
      <c r="B10" s="2">
        <f>VLOOKUP(A10,主要!$F$60:$I$70,4,FALSE)</f>
        <v>0</v>
      </c>
      <c r="C10" s="2">
        <f ca="1">VLOOKUP(A10,主要!$F$60:$P$70,11,FALSE)</f>
        <v>6</v>
      </c>
    </row>
    <row r="11" customHeight="1" spans="1:3">
      <c r="A11" s="1" t="s">
        <v>82</v>
      </c>
      <c r="B11" s="2">
        <f>VLOOKUP(A11,主要!$F$60:$I$70,4,FALSE)</f>
        <v>0</v>
      </c>
      <c r="C11" s="2">
        <f ca="1">VLOOKUP(A11,主要!$F$60:$P$70,11,FALSE)</f>
        <v>6</v>
      </c>
    </row>
    <row r="12" customHeight="1" spans="1:3">
      <c r="A12" s="1" t="s">
        <v>84</v>
      </c>
      <c r="B12" s="2">
        <f>VLOOKUP(A12,主要!$F$60:$I$70,4,FALSE)</f>
        <v>0</v>
      </c>
      <c r="C12" s="2">
        <f ca="1">VLOOKUP(A12,主要!$F$60:$P$70,11,FALSE)</f>
        <v>6</v>
      </c>
    </row>
    <row r="13" customHeight="1" spans="1:3">
      <c r="A13" s="1" t="s">
        <v>88</v>
      </c>
      <c r="B13" s="2">
        <f>VLOOKUP(A13,主要!$F$60:$I$70,4,FALSE)</f>
        <v>0</v>
      </c>
      <c r="C13" s="2">
        <f ca="1">VLOOKUP(A13,主要!$F$60:$P$70,11,FALSE)</f>
        <v>6</v>
      </c>
    </row>
    <row r="14" customHeight="1" spans="1:3">
      <c r="A14" s="1" t="s">
        <v>90</v>
      </c>
      <c r="B14" s="2">
        <f>VLOOKUP(A14,主要!$F$60:$I$70,4,FALSE)</f>
        <v>0</v>
      </c>
      <c r="C14" s="2">
        <f ca="1">VLOOKUP(A14,主要!$F$60:$P$70,11,FALSE)</f>
        <v>6</v>
      </c>
    </row>
    <row r="15" customHeight="1" spans="1:3">
      <c r="A15" s="1" t="s">
        <v>92</v>
      </c>
      <c r="B15" s="2">
        <f>VLOOKUP(A15,主要!$F$60:$I$70,4,FALSE)</f>
        <v>0</v>
      </c>
      <c r="C15" s="2">
        <f ca="1">VLOOKUP(A15,主要!$F$60:$P$70,11,FALSE)</f>
        <v>6</v>
      </c>
    </row>
    <row r="16" customHeight="1" spans="1:3">
      <c r="A16" s="1" t="s">
        <v>98</v>
      </c>
      <c r="B16" s="2">
        <f>VLOOKUP(A16,主要!$F$60:$I$70,4,FALSE)</f>
        <v>0</v>
      </c>
      <c r="C16" s="2">
        <f ca="1">VLOOKUP(A16,主要!$F$60:$P$70,11,FALSE)</f>
        <v>6</v>
      </c>
    </row>
    <row r="17" customHeight="1" spans="1:3">
      <c r="A17" s="1" t="s">
        <v>101</v>
      </c>
      <c r="B17" s="2">
        <f>VLOOKUP(A17,主要!$F$60:$I$70,4,FALSE)</f>
        <v>0</v>
      </c>
      <c r="C17" s="2">
        <f ca="1">VLOOKUP(A17,主要!$F$60:$P$70,11,FALSE)</f>
        <v>6</v>
      </c>
    </row>
    <row r="18" customHeight="1" spans="1:3">
      <c r="A18" s="1" t="s">
        <v>104</v>
      </c>
      <c r="B18" s="2">
        <f>VLOOKUP(A18,主要!$F$60:$I$70,4,FALSE)</f>
        <v>0</v>
      </c>
      <c r="C18" s="2">
        <f ca="1">VLOOKUP(A18,主要!$F$60:$P$70,11,FALSE)</f>
        <v>6</v>
      </c>
    </row>
  </sheetData>
  <pageMargins left="0.75" right="0.75" top="1" bottom="1" header="0.5" footer="0.5"/>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主要</vt:lpstr>
      <vt:lpstr>工具</vt:lpstr>
      <vt:lpstr>Sheet</vt:lpstr>
      <vt:lpstr>DB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眠音</cp:lastModifiedBy>
  <dcterms:created xsi:type="dcterms:W3CDTF">2023-05-12T11:15:00Z</dcterms:created>
  <dcterms:modified xsi:type="dcterms:W3CDTF">2024-04-26T16:20:59Z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02EE58DF59C74C56B057778D4F489748_12</vt:lpwstr>
  </property>
</Properties>
</file>