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21015" windowHeight="81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9" i="1"/>
  <c r="H38" s="1"/>
  <c r="F10"/>
  <c r="F30"/>
  <c r="C31" s="1"/>
  <c r="E30"/>
  <c r="L9"/>
  <c r="S9"/>
  <c r="I10"/>
  <c r="C5"/>
  <c r="R9"/>
  <c r="P9"/>
  <c r="C10" l="1"/>
  <c r="C38" l="1"/>
  <c r="C40" s="1"/>
  <c r="M9" s="1"/>
  <c r="C22"/>
  <c r="C23" s="1"/>
  <c r="C19"/>
  <c r="C21" s="1"/>
  <c r="Q9" s="1"/>
  <c r="O9"/>
  <c r="K9" l="1"/>
</calcChain>
</file>

<file path=xl/sharedStrings.xml><?xml version="1.0" encoding="utf-8"?>
<sst xmlns="http://schemas.openxmlformats.org/spreadsheetml/2006/main" count="53" uniqueCount="52">
  <si>
    <t xml:space="preserve">  L = pi(Do^2 - Di^2)W/(4Dw^2)</t>
  </si>
  <si>
    <t>where</t>
  </si>
  <si>
    <t xml:space="preserve">  L = length of wire (all measurements in the same unit)</t>
  </si>
  <si>
    <t xml:space="preserve">  W = width of reel</t>
  </si>
  <si>
    <t xml:space="preserve">  Di = diameter of core</t>
  </si>
  <si>
    <t xml:space="preserve">  Do = diameter of full reel</t>
  </si>
  <si>
    <t xml:space="preserve">  Dw = diameter of wire</t>
  </si>
  <si>
    <t>pi</t>
  </si>
  <si>
    <t>w</t>
  </si>
  <si>
    <t>di</t>
  </si>
  <si>
    <t>do</t>
  </si>
  <si>
    <t>dw</t>
  </si>
  <si>
    <t>L</t>
  </si>
  <si>
    <t>wire diameter</t>
  </si>
  <si>
    <t>length of wire</t>
  </si>
  <si>
    <t>Force = ((N x I)^2 x k x A) / (2 x g^2)
N = the number of turns in the solenoid
I = the current, in amperes (A), running through the solenoid
A = the cross-sectional area, in meters-squared, of the solenoidal magnet
g = the distance, in meters, between the magnet and the piece of metal
k = 4 x pi x 10^-7 (a constant)
^ = symbol that means "to the power of"</t>
  </si>
  <si>
    <t>number of turns (N)</t>
  </si>
  <si>
    <t>permiability (K)</t>
  </si>
  <si>
    <t>current ( I)</t>
  </si>
  <si>
    <t>core diameter(mm)</t>
  </si>
  <si>
    <t>cross section area of core (m^2)</t>
  </si>
  <si>
    <t>gap(g)</t>
  </si>
  <si>
    <t>force</t>
  </si>
  <si>
    <t>number of turns in cross section ( do-di)/2*dw</t>
  </si>
  <si>
    <t>total number of turns</t>
  </si>
  <si>
    <r>
      <t>x 10</t>
    </r>
    <r>
      <rPr>
        <vertAlign val="superscript"/>
        <sz val="10"/>
        <color rgb="FF000000"/>
        <rFont val="Georgia"/>
        <family val="1"/>
      </rPr>
      <t>-8</t>
    </r>
    <r>
      <rPr>
        <sz val="14"/>
        <color rgb="FF000000"/>
        <rFont val="Georgia"/>
        <family val="1"/>
      </rPr>
      <t> Ω.m</t>
    </r>
  </si>
  <si>
    <t xml:space="preserve">resistivity of copper (p) </t>
  </si>
  <si>
    <t>resistance of coil (p*l)/A</t>
  </si>
  <si>
    <t>cross section area of wire (m^2)</t>
  </si>
  <si>
    <t>voltage</t>
  </si>
  <si>
    <t>max current to pass through wire (v/r) ( amps )</t>
  </si>
  <si>
    <t>number of turns in width ( w / dw )</t>
  </si>
  <si>
    <t>weight of wire needed</t>
  </si>
  <si>
    <t>volume of wire ( l x((pi*d)^2)/4)</t>
  </si>
  <si>
    <t>density of copper</t>
  </si>
  <si>
    <t>8.96 g·cm−3</t>
  </si>
  <si>
    <t>length from diameter of wire and weight</t>
  </si>
  <si>
    <t>density</t>
  </si>
  <si>
    <t>mass ( g )</t>
  </si>
  <si>
    <t>length ( meter )</t>
  </si>
  <si>
    <t>number of turns calculation</t>
  </si>
  <si>
    <t>N= SQRT[((4Lt)/(PI))+d²]-d/(2t)</t>
  </si>
  <si>
    <t>For illustration sake lets make the length of the tape = L</t>
  </si>
  <si>
    <t>the thickness of the material = t</t>
  </si>
  <si>
    <t>the core diameter = d</t>
  </si>
  <si>
    <t>the final diameter = D</t>
  </si>
  <si>
    <t>the number of turns = N</t>
  </si>
  <si>
    <t xml:space="preserve">number of turns in the cross section </t>
  </si>
  <si>
    <t>sqrt [(( 4*L* dw)/(pi))+(di^2)]-di/(2*dw)</t>
  </si>
  <si>
    <t>number of turns in length ( w / dw )</t>
  </si>
  <si>
    <t>total</t>
  </si>
  <si>
    <t xml:space="preserve">                                                                              </t>
  </si>
</sst>
</file>

<file path=xl/styles.xml><?xml version="1.0" encoding="utf-8"?>
<styleSheet xmlns="http://schemas.openxmlformats.org/spreadsheetml/2006/main">
  <numFmts count="1">
    <numFmt numFmtId="168" formatCode="0.0000000000"/>
  </numFmts>
  <fonts count="6">
    <font>
      <sz val="11"/>
      <color theme="1"/>
      <name val="Calibri"/>
      <family val="2"/>
      <scheme val="minor"/>
    </font>
    <font>
      <sz val="10"/>
      <color rgb="FF000000"/>
      <name val="Arial Unicode MS"/>
      <family val="2"/>
      <charset val="134"/>
    </font>
    <font>
      <b/>
      <sz val="11"/>
      <color theme="1"/>
      <name val="Calibri"/>
      <family val="2"/>
      <scheme val="minor"/>
    </font>
    <font>
      <sz val="14"/>
      <color rgb="FF000000"/>
      <name val="Georgia"/>
      <family val="1"/>
    </font>
    <font>
      <vertAlign val="superscript"/>
      <sz val="10"/>
      <color rgb="FF000000"/>
      <name val="Georgia"/>
      <family val="1"/>
    </font>
    <font>
      <sz val="10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wrapText="1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wrapText="1"/>
    </xf>
    <xf numFmtId="0" fontId="2" fillId="0" borderId="0" xfId="0" applyNumberFormat="1" applyFont="1" applyAlignment="1">
      <alignment wrapText="1"/>
    </xf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168" fontId="0" fillId="2" borderId="0" xfId="0" applyNumberFormat="1" applyFill="1"/>
    <xf numFmtId="168" fontId="0" fillId="3" borderId="0" xfId="0" applyNumberFormat="1" applyFill="1"/>
    <xf numFmtId="0" fontId="2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295275</xdr:colOff>
      <xdr:row>7</xdr:row>
      <xdr:rowOff>180975</xdr:rowOff>
    </xdr:from>
    <xdr:to>
      <xdr:col>1</xdr:col>
      <xdr:colOff>847725</xdr:colOff>
      <xdr:row>7</xdr:row>
      <xdr:rowOff>476250</xdr:rowOff>
    </xdr:to>
    <xdr:pic>
      <xdr:nvPicPr>
        <xdr:cNvPr id="1025" name="Picture 1" descr="http://chemandy.com/images/round-wire-resistance-calculator-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04875" y="1343025"/>
          <a:ext cx="552450" cy="2952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S46"/>
  <sheetViews>
    <sheetView tabSelected="1" topLeftCell="A4" workbookViewId="0">
      <selection activeCell="G11" sqref="G11"/>
    </sheetView>
  </sheetViews>
  <sheetFormatPr defaultRowHeight="15"/>
  <cols>
    <col min="2" max="2" width="46.28515625" customWidth="1"/>
    <col min="3" max="3" width="19.85546875" customWidth="1"/>
    <col min="4" max="4" width="13.42578125" bestFit="1" customWidth="1"/>
    <col min="9" max="9" width="13.42578125" customWidth="1"/>
    <col min="12" max="12" width="9.42578125" customWidth="1"/>
    <col min="13" max="13" width="12.140625" customWidth="1"/>
    <col min="14" max="14" width="9.42578125" customWidth="1"/>
    <col min="15" max="15" width="9.85546875" customWidth="1"/>
    <col min="16" max="16" width="15.28515625" customWidth="1"/>
    <col min="17" max="17" width="11.85546875" customWidth="1"/>
    <col min="19" max="19" width="15.42578125" customWidth="1"/>
  </cols>
  <sheetData>
    <row r="4" spans="1:19" ht="15.75">
      <c r="B4" s="1" t="s">
        <v>0</v>
      </c>
    </row>
    <row r="5" spans="1:19" ht="18">
      <c r="B5" t="s">
        <v>26</v>
      </c>
      <c r="C5">
        <f>1.678*10^-8</f>
        <v>1.6779999999999999E-8</v>
      </c>
      <c r="D5" s="4" t="s">
        <v>25</v>
      </c>
    </row>
    <row r="6" spans="1:19" ht="18">
      <c r="B6" t="s">
        <v>34</v>
      </c>
      <c r="C6" t="s">
        <v>35</v>
      </c>
      <c r="D6" s="4">
        <v>8960000</v>
      </c>
    </row>
    <row r="7" spans="1:19" ht="15.75">
      <c r="B7" s="1" t="s">
        <v>1</v>
      </c>
    </row>
    <row r="8" spans="1:19" ht="45">
      <c r="A8" s="3"/>
      <c r="B8" s="3"/>
      <c r="C8" s="6" t="s">
        <v>12</v>
      </c>
      <c r="D8" s="6" t="s">
        <v>7</v>
      </c>
      <c r="E8" s="6" t="s">
        <v>8</v>
      </c>
      <c r="F8" s="6" t="s">
        <v>9</v>
      </c>
      <c r="G8" s="6" t="s">
        <v>10</v>
      </c>
      <c r="H8" s="6" t="s">
        <v>11</v>
      </c>
      <c r="I8" s="6" t="s">
        <v>28</v>
      </c>
      <c r="J8" s="6"/>
      <c r="K8" s="7" t="s">
        <v>22</v>
      </c>
      <c r="L8" s="7" t="s">
        <v>13</v>
      </c>
      <c r="M8" s="7" t="s">
        <v>16</v>
      </c>
      <c r="N8" s="7" t="s">
        <v>19</v>
      </c>
      <c r="O8" s="7" t="s">
        <v>14</v>
      </c>
      <c r="P8" s="7" t="s">
        <v>17</v>
      </c>
      <c r="Q8" s="7" t="s">
        <v>18</v>
      </c>
      <c r="R8" s="7" t="s">
        <v>21</v>
      </c>
      <c r="S8" s="7" t="s">
        <v>20</v>
      </c>
    </row>
    <row r="9" spans="1:19" ht="15.75">
      <c r="B9" s="1" t="s">
        <v>2</v>
      </c>
      <c r="C9" s="8"/>
      <c r="K9">
        <f>+(((M9*Q9)^2)*P9*S9)/(2*R9^2)</f>
        <v>22.916166257254805</v>
      </c>
      <c r="L9">
        <f>+H10</f>
        <v>0.15</v>
      </c>
      <c r="M9" s="5">
        <f>+C40</f>
        <v>3010.2818276797493</v>
      </c>
      <c r="N9">
        <v>3</v>
      </c>
      <c r="O9">
        <f>+C10</f>
        <v>8373.3333333333339</v>
      </c>
      <c r="P9">
        <f>4*3.1415*10^-7</f>
        <v>1.2566E-6</v>
      </c>
      <c r="Q9" s="8">
        <f>+C21</f>
        <v>0.75460643499996194</v>
      </c>
      <c r="R9">
        <f>1/1000</f>
        <v>1E-3</v>
      </c>
      <c r="S9">
        <f>3.1415*(((N9/1000)^2)/4)</f>
        <v>7.0683750000000007E-6</v>
      </c>
    </row>
    <row r="10" spans="1:19" ht="15.75">
      <c r="B10" s="1" t="s">
        <v>3</v>
      </c>
      <c r="C10" s="9">
        <f>+D10*(G10^2-F10^2)*E10/(4*H10^2)</f>
        <v>8373.3333333333339</v>
      </c>
      <c r="D10">
        <v>3.14</v>
      </c>
      <c r="E10">
        <v>15</v>
      </c>
      <c r="F10">
        <f>+N9</f>
        <v>3</v>
      </c>
      <c r="G10">
        <v>5</v>
      </c>
      <c r="H10">
        <v>0.15</v>
      </c>
      <c r="I10">
        <f>3.1415*(((H10/1000)^2)/4)</f>
        <v>1.7670937499999998E-8</v>
      </c>
      <c r="N10" t="s">
        <v>51</v>
      </c>
    </row>
    <row r="11" spans="1:19" ht="15.75">
      <c r="B11" s="1" t="s">
        <v>4</v>
      </c>
      <c r="C11" s="8"/>
      <c r="K11">
        <v>0.09</v>
      </c>
      <c r="Q11">
        <v>0.19</v>
      </c>
    </row>
    <row r="12" spans="1:19" ht="15.75">
      <c r="B12" s="2" t="s">
        <v>5</v>
      </c>
      <c r="C12" s="8"/>
    </row>
    <row r="13" spans="1:19" ht="15.75">
      <c r="B13" s="1" t="s">
        <v>6</v>
      </c>
      <c r="C13" s="8"/>
      <c r="K13">
        <v>0.52</v>
      </c>
      <c r="Q13">
        <v>0.18</v>
      </c>
    </row>
    <row r="14" spans="1:19">
      <c r="C14" s="8"/>
      <c r="K14">
        <v>0.64</v>
      </c>
      <c r="M14">
        <v>7284</v>
      </c>
      <c r="Q14">
        <v>0.19</v>
      </c>
    </row>
    <row r="15" spans="1:19" ht="15.75">
      <c r="B15" s="1" t="s">
        <v>23</v>
      </c>
      <c r="C15" s="8"/>
    </row>
    <row r="16" spans="1:19" ht="15.75">
      <c r="B16" s="1" t="s">
        <v>31</v>
      </c>
      <c r="C16" s="8"/>
      <c r="K16">
        <v>27.8</v>
      </c>
      <c r="M16">
        <v>32580</v>
      </c>
      <c r="N16">
        <v>32457</v>
      </c>
    </row>
    <row r="17" spans="2:14" ht="15.75">
      <c r="B17" s="1" t="s">
        <v>24</v>
      </c>
      <c r="C17" s="8"/>
      <c r="M17">
        <v>157629</v>
      </c>
      <c r="N17">
        <v>980925</v>
      </c>
    </row>
    <row r="18" spans="2:14" ht="15.75">
      <c r="B18" s="1"/>
      <c r="C18" s="8"/>
      <c r="M18">
        <v>2.2000000000000002</v>
      </c>
    </row>
    <row r="19" spans="2:14" ht="15.75">
      <c r="B19" s="1" t="s">
        <v>27</v>
      </c>
      <c r="C19" s="9">
        <f>+(C5*(C10/1000))/I10</f>
        <v>7.9511646359075936</v>
      </c>
    </row>
    <row r="20" spans="2:14" ht="15.75">
      <c r="B20" s="1" t="s">
        <v>29</v>
      </c>
      <c r="C20" s="8">
        <v>6</v>
      </c>
    </row>
    <row r="21" spans="2:14" ht="15.75">
      <c r="B21" s="1" t="s">
        <v>30</v>
      </c>
      <c r="C21" s="9">
        <f>+C20/C19</f>
        <v>0.75460643499996194</v>
      </c>
    </row>
    <row r="22" spans="2:14" ht="15.75">
      <c r="B22" s="1" t="s">
        <v>33</v>
      </c>
      <c r="C22" s="11">
        <f>+(C10/1000)*I10</f>
        <v>1.4796464999999999E-7</v>
      </c>
    </row>
    <row r="23" spans="2:14" ht="15.75">
      <c r="B23" s="1" t="s">
        <v>32</v>
      </c>
      <c r="C23" s="12">
        <f>+C22*D6</f>
        <v>1.3257632639999999</v>
      </c>
    </row>
    <row r="24" spans="2:14" ht="15.75">
      <c r="B24" s="1"/>
      <c r="C24" s="10"/>
    </row>
    <row r="25" spans="2:14" ht="15.75">
      <c r="B25" s="1"/>
      <c r="C25" s="8"/>
    </row>
    <row r="26" spans="2:14" ht="165">
      <c r="B26" s="3" t="s">
        <v>15</v>
      </c>
      <c r="C26" s="8"/>
    </row>
    <row r="29" spans="2:14">
      <c r="D29" s="13" t="s">
        <v>38</v>
      </c>
      <c r="E29" s="13" t="s">
        <v>37</v>
      </c>
      <c r="F29" s="13" t="s">
        <v>13</v>
      </c>
      <c r="G29" s="13"/>
    </row>
    <row r="30" spans="2:14">
      <c r="B30" t="s">
        <v>36</v>
      </c>
      <c r="D30">
        <v>100</v>
      </c>
      <c r="E30">
        <f>+D6</f>
        <v>8960000</v>
      </c>
      <c r="F30">
        <f>+G30/1000</f>
        <v>2.0999999999999998E-4</v>
      </c>
      <c r="G30">
        <v>0.21</v>
      </c>
    </row>
    <row r="31" spans="2:14">
      <c r="B31" t="s">
        <v>39</v>
      </c>
      <c r="C31" s="5">
        <f>(4*D30)/(E30*(3.14156*F30^2))</f>
        <v>322.23153012486591</v>
      </c>
    </row>
    <row r="36" spans="2:8">
      <c r="B36" t="s">
        <v>40</v>
      </c>
    </row>
    <row r="37" spans="2:8">
      <c r="B37" t="s">
        <v>47</v>
      </c>
      <c r="C37" t="s">
        <v>48</v>
      </c>
      <c r="H37">
        <v>2356.9760000000001</v>
      </c>
    </row>
    <row r="38" spans="2:8">
      <c r="C38">
        <f>((((4*C10*H10)/3.1415)+(F10^2))^0.5)-(F10/(2*H10))</f>
        <v>30.102818276797493</v>
      </c>
      <c r="H38">
        <f>+H37*C39</f>
        <v>235697.6</v>
      </c>
    </row>
    <row r="39" spans="2:8">
      <c r="B39" t="s">
        <v>49</v>
      </c>
      <c r="C39">
        <f>+E10/H10</f>
        <v>100</v>
      </c>
    </row>
    <row r="40" spans="2:8">
      <c r="B40" t="s">
        <v>50</v>
      </c>
      <c r="C40">
        <f>+C38*C39</f>
        <v>3010.2818276797493</v>
      </c>
    </row>
    <row r="41" spans="2:8">
      <c r="B41" s="14" t="s">
        <v>41</v>
      </c>
    </row>
    <row r="42" spans="2:8">
      <c r="B42" s="14" t="s">
        <v>42</v>
      </c>
    </row>
    <row r="43" spans="2:8">
      <c r="B43" s="14" t="s">
        <v>43</v>
      </c>
    </row>
    <row r="44" spans="2:8">
      <c r="B44" s="14" t="s">
        <v>44</v>
      </c>
    </row>
    <row r="45" spans="2:8">
      <c r="B45" s="14" t="s">
        <v>45</v>
      </c>
    </row>
    <row r="46" spans="2:8">
      <c r="B46" s="14" t="s">
        <v>46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 zh</dc:creator>
  <cp:lastModifiedBy>ek zh</cp:lastModifiedBy>
  <dcterms:created xsi:type="dcterms:W3CDTF">2013-11-14T09:09:14Z</dcterms:created>
  <dcterms:modified xsi:type="dcterms:W3CDTF">2013-11-15T10:48:49Z</dcterms:modified>
</cp:coreProperties>
</file>