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https://d.docs.live.net/d074d083f166acb5/Documents/VEPHLA UNI/LESSON 18/"/>
    </mc:Choice>
  </mc:AlternateContent>
  <xr:revisionPtr revIDLastSave="2" documentId="13_ncr:1_{0FA81B06-0AFC-47ED-AC97-E7A782457BD0}" xr6:coauthVersionLast="47" xr6:coauthVersionMax="47" xr10:uidLastSave="{3A44C779-59CB-4CB8-AF95-6F79D31F1264}"/>
  <bookViews>
    <workbookView xWindow="-108" yWindow="-108" windowWidth="23256" windowHeight="13176" firstSheet="8" activeTab="11" xr2:uid="{E9F82549-5AB8-4648-88CD-CD64E8356E49}"/>
  </bookViews>
  <sheets>
    <sheet name="Raw Dataset" sheetId="1" r:id="rId1"/>
    <sheet name="States With The Most Allocation" sheetId="4" r:id="rId2"/>
    <sheet name="States With The Least Allocatio" sheetId="10" r:id="rId3"/>
    <sheet name="States With The Most Debts" sheetId="5" r:id="rId4"/>
    <sheet name="States With Derivaition Fund" sheetId="7" r:id="rId5"/>
    <sheet name="States With Most Solid Minerals" sheetId="8" r:id="rId6"/>
    <sheet name="States With Most Ecology Alloca" sheetId="9" r:id="rId7"/>
    <sheet name="States With Most VAT Allocation" sheetId="11" r:id="rId8"/>
    <sheet name="Pre-Analysis Board" sheetId="2" r:id="rId9"/>
    <sheet name="In-Analysis Board" sheetId="14" r:id="rId10"/>
    <sheet name="Final Observation" sheetId="15" r:id="rId11"/>
    <sheet name="Final Recommendations" sheetId="18" r:id="rId12"/>
    <sheet name="Dashboard" sheetId="12" r:id="rId13"/>
  </sheets>
  <definedNames>
    <definedName name="Slicer_States">#N/A</definedName>
  </definedNames>
  <calcPr calcId="191029"/>
  <pivotCaches>
    <pivotCache cacheId="0"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9" i="1" l="1"/>
  <c r="F39" i="1"/>
  <c r="U39" i="1" s="1"/>
  <c r="T38" i="1"/>
  <c r="Q38" i="1"/>
  <c r="I38" i="1"/>
  <c r="F38" i="1"/>
  <c r="T37" i="1"/>
  <c r="Q37" i="1"/>
  <c r="I37" i="1"/>
  <c r="F37" i="1"/>
  <c r="U37" i="1" s="1"/>
  <c r="T36" i="1"/>
  <c r="Q36" i="1"/>
  <c r="I36" i="1"/>
  <c r="F36" i="1"/>
  <c r="T35" i="1"/>
  <c r="Q35" i="1"/>
  <c r="I35" i="1"/>
  <c r="F35" i="1"/>
  <c r="T34" i="1"/>
  <c r="P34" i="1"/>
  <c r="Q34" i="1" s="1"/>
  <c r="I34" i="1"/>
  <c r="F34" i="1"/>
  <c r="U34" i="1" s="1"/>
  <c r="T33" i="1"/>
  <c r="P33" i="1"/>
  <c r="Q33" i="1" s="1"/>
  <c r="I33" i="1"/>
  <c r="F33" i="1"/>
  <c r="U33" i="1" s="1"/>
  <c r="T32" i="1"/>
  <c r="Q32" i="1"/>
  <c r="I32" i="1"/>
  <c r="F32" i="1"/>
  <c r="T31" i="1"/>
  <c r="Q31" i="1"/>
  <c r="I31" i="1"/>
  <c r="F31" i="1"/>
  <c r="U31" i="1" s="1"/>
  <c r="T30" i="1"/>
  <c r="P30" i="1"/>
  <c r="Q30" i="1" s="1"/>
  <c r="I30" i="1"/>
  <c r="F30" i="1"/>
  <c r="U30" i="1" s="1"/>
  <c r="T29" i="1"/>
  <c r="Q29" i="1"/>
  <c r="I29" i="1"/>
  <c r="F29" i="1"/>
  <c r="T28" i="1"/>
  <c r="P28" i="1"/>
  <c r="Q28" i="1" s="1"/>
  <c r="I28" i="1"/>
  <c r="F28" i="1"/>
  <c r="U28" i="1" s="1"/>
  <c r="T27" i="1"/>
  <c r="Q27" i="1"/>
  <c r="I27" i="1"/>
  <c r="F27" i="1"/>
  <c r="T26" i="1"/>
  <c r="Q26" i="1"/>
  <c r="I26" i="1"/>
  <c r="F26" i="1"/>
  <c r="T25" i="1"/>
  <c r="P25" i="1"/>
  <c r="Q25" i="1" s="1"/>
  <c r="I25" i="1"/>
  <c r="F25" i="1"/>
  <c r="U25" i="1" s="1"/>
  <c r="T24" i="1"/>
  <c r="P24" i="1"/>
  <c r="Q24" i="1" s="1"/>
  <c r="I24" i="1"/>
  <c r="F24" i="1"/>
  <c r="U24" i="1" s="1"/>
  <c r="T23" i="1"/>
  <c r="P23" i="1"/>
  <c r="Q23" i="1" s="1"/>
  <c r="I23" i="1"/>
  <c r="F23" i="1"/>
  <c r="U23" i="1" s="1"/>
  <c r="T22" i="1"/>
  <c r="Q22" i="1"/>
  <c r="I22" i="1"/>
  <c r="F22" i="1"/>
  <c r="U22" i="1" s="1"/>
  <c r="T21" i="1"/>
  <c r="Q21" i="1"/>
  <c r="I21" i="1"/>
  <c r="F21" i="1"/>
  <c r="T20" i="1"/>
  <c r="Q20" i="1"/>
  <c r="I20" i="1"/>
  <c r="F20" i="1"/>
  <c r="T19" i="1"/>
  <c r="Q19" i="1"/>
  <c r="I19" i="1"/>
  <c r="F19" i="1"/>
  <c r="T18" i="1"/>
  <c r="P18" i="1"/>
  <c r="Q18" i="1" s="1"/>
  <c r="I18" i="1"/>
  <c r="F18" i="1"/>
  <c r="U18" i="1" s="1"/>
  <c r="T17" i="1"/>
  <c r="Q17" i="1"/>
  <c r="I17" i="1"/>
  <c r="F17" i="1"/>
  <c r="U17" i="1" s="1"/>
  <c r="T16" i="1"/>
  <c r="Q16" i="1"/>
  <c r="I16" i="1"/>
  <c r="F16" i="1"/>
  <c r="U16" i="1" s="1"/>
  <c r="T15" i="1"/>
  <c r="Q15" i="1"/>
  <c r="I15" i="1"/>
  <c r="F15" i="1"/>
  <c r="T14" i="1"/>
  <c r="P14" i="1"/>
  <c r="Q14" i="1" s="1"/>
  <c r="I14" i="1"/>
  <c r="F14" i="1"/>
  <c r="U14" i="1" s="1"/>
  <c r="T13" i="1"/>
  <c r="Q13" i="1"/>
  <c r="I13" i="1"/>
  <c r="F13" i="1"/>
  <c r="T12" i="1"/>
  <c r="P12" i="1"/>
  <c r="Q12" i="1" s="1"/>
  <c r="I12" i="1"/>
  <c r="F12" i="1"/>
  <c r="U12" i="1" s="1"/>
  <c r="T11" i="1"/>
  <c r="P11" i="1"/>
  <c r="Q11" i="1" s="1"/>
  <c r="I11" i="1"/>
  <c r="F11" i="1"/>
  <c r="U11" i="1" s="1"/>
  <c r="T10" i="1"/>
  <c r="Q10" i="1"/>
  <c r="I10" i="1"/>
  <c r="F10" i="1"/>
  <c r="U10" i="1" s="1"/>
  <c r="T9" i="1"/>
  <c r="P9" i="1"/>
  <c r="Q9" i="1" s="1"/>
  <c r="I9" i="1"/>
  <c r="F9" i="1"/>
  <c r="T8" i="1"/>
  <c r="P8" i="1"/>
  <c r="Q8" i="1" s="1"/>
  <c r="I8" i="1"/>
  <c r="F8" i="1"/>
  <c r="U8" i="1" s="1"/>
  <c r="T7" i="1"/>
  <c r="Q7" i="1"/>
  <c r="I7" i="1"/>
  <c r="F7" i="1"/>
  <c r="T6" i="1"/>
  <c r="Q6" i="1"/>
  <c r="I6" i="1"/>
  <c r="F6" i="1"/>
  <c r="T5" i="1"/>
  <c r="P5" i="1"/>
  <c r="Q5" i="1" s="1"/>
  <c r="I5" i="1"/>
  <c r="F5" i="1"/>
  <c r="U5" i="1" s="1"/>
  <c r="T4" i="1"/>
  <c r="Q4" i="1"/>
  <c r="I4" i="1"/>
  <c r="F4" i="1"/>
  <c r="T3" i="1"/>
  <c r="P3" i="1"/>
  <c r="Q3" i="1" s="1"/>
  <c r="I3" i="1"/>
  <c r="F3" i="1"/>
  <c r="K4" i="1" l="1"/>
  <c r="K7" i="1"/>
  <c r="K15" i="1"/>
  <c r="V15" i="1" s="1"/>
  <c r="K21" i="1"/>
  <c r="V21" i="1" s="1"/>
  <c r="K29" i="1"/>
  <c r="V29" i="1" s="1"/>
  <c r="K32" i="1"/>
  <c r="V32" i="1" s="1"/>
  <c r="K35" i="1"/>
  <c r="V35" i="1" s="1"/>
  <c r="K36" i="1"/>
  <c r="V36" i="1" s="1"/>
  <c r="K38" i="1"/>
  <c r="K10" i="1"/>
  <c r="V10" i="1" s="1"/>
  <c r="K16" i="1"/>
  <c r="V16" i="1" s="1"/>
  <c r="K30" i="1"/>
  <c r="V30" i="1" s="1"/>
  <c r="V38" i="1"/>
  <c r="V7" i="1"/>
  <c r="K9" i="1"/>
  <c r="V9" i="1" s="1"/>
  <c r="K37" i="1"/>
  <c r="V37" i="1" s="1"/>
  <c r="K28" i="1"/>
  <c r="V28" i="1" s="1"/>
  <c r="K8" i="1"/>
  <c r="V8" i="1" s="1"/>
  <c r="K13" i="1"/>
  <c r="V13" i="1" s="1"/>
  <c r="K22" i="1"/>
  <c r="V22" i="1" s="1"/>
  <c r="K26" i="1"/>
  <c r="V26" i="1" s="1"/>
  <c r="K27" i="1"/>
  <c r="V27" i="1" s="1"/>
  <c r="U35" i="1"/>
  <c r="U7" i="1"/>
  <c r="U9" i="1"/>
  <c r="U21" i="1"/>
  <c r="K39" i="1"/>
  <c r="V39" i="1" s="1"/>
  <c r="V4" i="1"/>
  <c r="U15" i="1"/>
  <c r="U27" i="1"/>
  <c r="U29" i="1"/>
  <c r="U36" i="1"/>
  <c r="K6" i="1"/>
  <c r="V6" i="1" s="1"/>
  <c r="U6" i="1"/>
  <c r="K17" i="1"/>
  <c r="V17" i="1" s="1"/>
  <c r="K19" i="1"/>
  <c r="V19" i="1" s="1"/>
  <c r="K20" i="1"/>
  <c r="V20" i="1" s="1"/>
  <c r="U20" i="1"/>
  <c r="K31" i="1"/>
  <c r="V31" i="1" s="1"/>
  <c r="U4" i="1"/>
  <c r="K5" i="1"/>
  <c r="V5" i="1" s="1"/>
  <c r="U13" i="1"/>
  <c r="K14" i="1"/>
  <c r="V14" i="1" s="1"/>
  <c r="U19" i="1"/>
  <c r="U26" i="1"/>
  <c r="U32" i="1"/>
  <c r="K33" i="1"/>
  <c r="V33" i="1" s="1"/>
  <c r="K34" i="1"/>
  <c r="V34" i="1" s="1"/>
  <c r="U38" i="1"/>
  <c r="K3" i="1"/>
  <c r="U3" i="1"/>
  <c r="K11" i="1"/>
  <c r="V11" i="1" s="1"/>
  <c r="K12" i="1"/>
  <c r="V12" i="1" s="1"/>
  <c r="K18" i="1"/>
  <c r="V18" i="1" s="1"/>
  <c r="K23" i="1"/>
  <c r="V23" i="1" s="1"/>
  <c r="K24" i="1"/>
  <c r="V24" i="1" s="1"/>
  <c r="K25" i="1"/>
  <c r="V25" i="1" s="1"/>
  <c r="V3" i="1" l="1"/>
</calcChain>
</file>

<file path=xl/sharedStrings.xml><?xml version="1.0" encoding="utf-8"?>
<sst xmlns="http://schemas.openxmlformats.org/spreadsheetml/2006/main" count="124" uniqueCount="68">
  <si>
    <t>S/n</t>
  </si>
  <si>
    <t>No. of LGCs</t>
  </si>
  <si>
    <t>Statutory Allocation</t>
  </si>
  <si>
    <t>13% Share of Derivation (Net)</t>
  </si>
  <si>
    <t>Gross Total</t>
  </si>
  <si>
    <t>External Debt</t>
  </si>
  <si>
    <t>Contractual Obligation (ISPO)</t>
  </si>
  <si>
    <t xml:space="preserve">Other Deductions   </t>
  </si>
  <si>
    <t>Net Statutory Allocation (After Deductions)</t>
  </si>
  <si>
    <t>Exchange Gain Allocation</t>
  </si>
  <si>
    <t>Solid Mineral</t>
  </si>
  <si>
    <t>Electronic Money Transfer Levy (EMTL)</t>
  </si>
  <si>
    <t>TOTAL Share of Ecology</t>
  </si>
  <si>
    <t>Transfer of 50% Share of Ecology to NDDC/HYPPADEC</t>
  </si>
  <si>
    <t>Net Share of Ecology</t>
  </si>
  <si>
    <t>Gross VAT Allocation</t>
  </si>
  <si>
    <t>VAT Deduction</t>
  </si>
  <si>
    <t>Net VAT Allocation</t>
  </si>
  <si>
    <t>Total Gross Amount</t>
  </si>
  <si>
    <t>Total Net Amount</t>
  </si>
  <si>
    <t>ABIA</t>
  </si>
  <si>
    <t>ADAMAWA</t>
  </si>
  <si>
    <t>AKWA IBOM</t>
  </si>
  <si>
    <t>ANAMBRA</t>
  </si>
  <si>
    <t>BAUCHI</t>
  </si>
  <si>
    <t>BAYELSA</t>
  </si>
  <si>
    <t>BENUE</t>
  </si>
  <si>
    <t>BORNO</t>
  </si>
  <si>
    <t>CROSS RIVER</t>
  </si>
  <si>
    <t>DELTA</t>
  </si>
  <si>
    <t>EBONYI</t>
  </si>
  <si>
    <t>EDO</t>
  </si>
  <si>
    <t>EKITI</t>
  </si>
  <si>
    <t>ENUGU</t>
  </si>
  <si>
    <t>GOMBE</t>
  </si>
  <si>
    <t>IMO</t>
  </si>
  <si>
    <t>JIGAWA</t>
  </si>
  <si>
    <t>KADUNA</t>
  </si>
  <si>
    <t>KANO</t>
  </si>
  <si>
    <t>KATSINA</t>
  </si>
  <si>
    <t>KEBBI</t>
  </si>
  <si>
    <t>KOGI</t>
  </si>
  <si>
    <t>KWARA</t>
  </si>
  <si>
    <t>LAGOS</t>
  </si>
  <si>
    <t>NASSARAWA</t>
  </si>
  <si>
    <t>NIGER</t>
  </si>
  <si>
    <t>OGUN</t>
  </si>
  <si>
    <t>ONDO</t>
  </si>
  <si>
    <t>OSUN</t>
  </si>
  <si>
    <t>OYO</t>
  </si>
  <si>
    <t>PLATEAU</t>
  </si>
  <si>
    <t>RIVERS</t>
  </si>
  <si>
    <t>SOKOTO</t>
  </si>
  <si>
    <t>TARABA</t>
  </si>
  <si>
    <t>YOBE</t>
  </si>
  <si>
    <t>ZAMFARA</t>
  </si>
  <si>
    <t>SOKU</t>
  </si>
  <si>
    <t>Distribution of Revenue Allocation to State Governments by Federation Account Allocation Committee for the month of July, 2024 shared in August, 2024</t>
  </si>
  <si>
    <t>Total Deductions</t>
  </si>
  <si>
    <t>States</t>
  </si>
  <si>
    <t>Row Labels</t>
  </si>
  <si>
    <t>Grand Total</t>
  </si>
  <si>
    <t>Sum of Total Net Amount</t>
  </si>
  <si>
    <t>Sum of External Debt</t>
  </si>
  <si>
    <t>Sum of 13% Share of Derivation (Net)</t>
  </si>
  <si>
    <t>Sum of Solid Mineral</t>
  </si>
  <si>
    <t>Sum of Net Share of Ecology</t>
  </si>
  <si>
    <t>Sum of Net VAT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</si>
</sst>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_-* #,##0.00_-;\-* #,##0.00_-;_-* &quot;-&quot;??_-;_-@_-"/>
    <numFmt numFmtId="165" formatCode="[$₦-469]\ #,##0.00"/>
    <numFmt numFmtId="166" formatCode="[$₦-469]\ #,##0"/>
    <numFmt numFmtId="167" formatCode="_-[$₦-470]* #,##0.00_-;\-[$₦-470]* #,##0.00_-;_-[$₦-470]* &quot;-&quot;??_-;_-@_-"/>
  </numFmts>
  <fonts count="7">
    <font>
      <sz val="11"/>
      <color theme="1"/>
      <name val="Calibri"/>
      <family val="2"/>
      <scheme val="minor"/>
    </font>
    <font>
      <sz val="11"/>
      <color theme="1"/>
      <name val="Calibri"/>
      <family val="2"/>
      <scheme val="minor"/>
    </font>
    <font>
      <b/>
      <sz val="12"/>
      <name val="Times New Roman"/>
      <charset val="134"/>
    </font>
    <font>
      <sz val="12"/>
      <name val="Times New Roman"/>
      <charset val="134"/>
    </font>
    <font>
      <sz val="10"/>
      <name val="Times New Roman"/>
      <charset val="134"/>
    </font>
    <font>
      <b/>
      <u/>
      <sz val="18"/>
      <name val="Times New Roman"/>
      <family val="1"/>
    </font>
    <font>
      <b/>
      <sz val="12"/>
      <name val="Times New Roman"/>
      <family val="1"/>
      <charset val="134"/>
    </font>
  </fonts>
  <fills count="3">
    <fill>
      <patternFill patternType="none"/>
    </fill>
    <fill>
      <patternFill patternType="gray125"/>
    </fill>
    <fill>
      <patternFill patternType="solid">
        <fgColor theme="6"/>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43" fontId="1" fillId="0" borderId="0" applyFont="0" applyFill="0" applyBorder="0" applyAlignment="0" applyProtection="0"/>
  </cellStyleXfs>
  <cellXfs count="24">
    <xf numFmtId="0" fontId="0" fillId="0" borderId="0" xfId="0"/>
    <xf numFmtId="0" fontId="3" fillId="0" borderId="1" xfId="0" applyFont="1" applyBorder="1"/>
    <xf numFmtId="39" fontId="3" fillId="0" borderId="1" xfId="0" applyNumberFormat="1" applyFont="1" applyBorder="1"/>
    <xf numFmtId="37" fontId="3" fillId="0" borderId="1" xfId="0" applyNumberFormat="1" applyFont="1" applyBorder="1" applyAlignment="1">
      <alignment horizontal="center"/>
    </xf>
    <xf numFmtId="43" fontId="3" fillId="0" borderId="1" xfId="1" applyFont="1" applyBorder="1"/>
    <xf numFmtId="43" fontId="3" fillId="0" borderId="1" xfId="0" applyNumberFormat="1" applyFont="1" applyBorder="1"/>
    <xf numFmtId="43" fontId="2" fillId="0" borderId="2" xfId="0" applyNumberFormat="1" applyFont="1" applyBorder="1"/>
    <xf numFmtId="43" fontId="3" fillId="0" borderId="2" xfId="1" applyFont="1" applyBorder="1"/>
    <xf numFmtId="0" fontId="3" fillId="0" borderId="1" xfId="0" applyFont="1" applyBorder="1" applyAlignment="1">
      <alignment horizontal="center"/>
    </xf>
    <xf numFmtId="0" fontId="4" fillId="0" borderId="0" xfId="0" applyFont="1"/>
    <xf numFmtId="164" fontId="4" fillId="0" borderId="0" xfId="0" applyNumberFormat="1" applyFont="1"/>
    <xf numFmtId="0" fontId="2" fillId="0" borderId="3" xfId="0" applyFont="1" applyBorder="1" applyAlignment="1">
      <alignment wrapText="1"/>
    </xf>
    <xf numFmtId="0" fontId="2" fillId="0" borderId="4" xfId="0" applyFont="1" applyBorder="1" applyAlignment="1">
      <alignment horizontal="center" wrapText="1"/>
    </xf>
    <xf numFmtId="0" fontId="2" fillId="0" borderId="3" xfId="0" applyFont="1" applyBorder="1" applyAlignment="1">
      <alignment horizontal="center" wrapText="1"/>
    </xf>
    <xf numFmtId="43" fontId="2" fillId="0" borderId="3" xfId="1" applyFont="1" applyBorder="1" applyAlignment="1">
      <alignment wrapText="1"/>
    </xf>
    <xf numFmtId="0" fontId="6" fillId="0" borderId="3" xfId="0" applyFont="1" applyBorder="1" applyAlignment="1">
      <alignment wrapText="1"/>
    </xf>
    <xf numFmtId="0" fontId="0" fillId="0" borderId="0" xfId="0" applyAlignment="1">
      <alignment horizontal="left"/>
    </xf>
    <xf numFmtId="0" fontId="0" fillId="2" borderId="0" xfId="0" applyFill="1"/>
    <xf numFmtId="0" fontId="0" fillId="2" borderId="0" xfId="0" applyFill="1" applyAlignment="1">
      <alignment horizontal="left"/>
    </xf>
    <xf numFmtId="165" fontId="0" fillId="2" borderId="0" xfId="0" applyNumberFormat="1" applyFill="1"/>
    <xf numFmtId="166" fontId="0" fillId="0" borderId="0" xfId="0" applyNumberFormat="1"/>
    <xf numFmtId="166" fontId="0" fillId="2" borderId="0" xfId="0" applyNumberFormat="1" applyFill="1"/>
    <xf numFmtId="167" fontId="4" fillId="0" borderId="0" xfId="0" applyNumberFormat="1" applyFont="1"/>
    <xf numFmtId="0" fontId="5" fillId="0" borderId="0" xfId="0" applyFont="1" applyAlignment="1">
      <alignment horizontal="center"/>
    </xf>
  </cellXfs>
  <cellStyles count="2">
    <cellStyle name="Comma" xfId="1" builtinId="3"/>
    <cellStyle name="Normal" xfId="0" builtinId="0"/>
  </cellStyles>
  <dxfs count="102">
    <dxf>
      <numFmt numFmtId="166" formatCode="[$₦-469]\ #,##0"/>
    </dxf>
    <dxf>
      <numFmt numFmtId="166" formatCode="[$₦-469]\ #,##0"/>
    </dxf>
    <dxf>
      <numFmt numFmtId="166" formatCode="[$₦-469]\ #,##0"/>
    </dxf>
    <dxf>
      <numFmt numFmtId="165" formatCode="[$₦-469]\ #,##0.00"/>
    </dxf>
    <dxf>
      <numFmt numFmtId="166" formatCode="[$₦-469]\ #,##0"/>
    </dxf>
    <dxf>
      <numFmt numFmtId="166" formatCode="[$₦-469]\ #,##0"/>
    </dxf>
    <dxf>
      <fill>
        <patternFill>
          <bgColor theme="6"/>
        </patternFill>
      </fill>
    </dxf>
    <dxf>
      <fill>
        <patternFill>
          <bgColor theme="6"/>
        </patternFill>
      </fill>
    </dxf>
    <dxf>
      <fill>
        <patternFill>
          <bgColor theme="6"/>
        </patternFill>
      </fill>
    </dxf>
    <dxf>
      <fill>
        <patternFill>
          <bgColor theme="6"/>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numFmt numFmtId="165" formatCode="[$₦-469]\ #,##0.00"/>
    </dxf>
    <dxf>
      <numFmt numFmtId="166" formatCode="[$₦-469]\ #,##0"/>
    </dxf>
    <dxf>
      <numFmt numFmtId="166" formatCode="[$₦-469]\ #,##0"/>
    </dxf>
    <dxf>
      <numFmt numFmtId="165" formatCode="[$₦-469]\ #,##0.00"/>
    </dxf>
    <dxf>
      <numFmt numFmtId="166" formatCode="[$₦-469]\ #,##0"/>
    </dxf>
    <dxf>
      <numFmt numFmtId="166" formatCode="[$₦-469]\ #,##0"/>
    </dxf>
    <dxf>
      <fill>
        <patternFill>
          <bgColor theme="6"/>
        </patternFill>
      </fill>
    </dxf>
    <dxf>
      <fill>
        <patternFill>
          <bgColor theme="6"/>
        </patternFill>
      </fill>
    </dxf>
    <dxf>
      <fill>
        <patternFill>
          <bgColor theme="6"/>
        </patternFill>
      </fill>
    </dxf>
    <dxf>
      <fill>
        <patternFill>
          <bgColor theme="6"/>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numFmt numFmtId="165" formatCode="[$₦-469]\ #,##0.00"/>
    </dxf>
    <dxf>
      <numFmt numFmtId="166" formatCode="[$₦-469]\ #,##0"/>
    </dxf>
    <dxf>
      <numFmt numFmtId="165" formatCode="[$₦-469]\ #,##0.00"/>
    </dxf>
    <dxf>
      <numFmt numFmtId="166" formatCode="[$₦-469]\ #,##0"/>
    </dxf>
    <dxf>
      <numFmt numFmtId="166" formatCode="[$₦-469]\ #,##0"/>
    </dxf>
    <dxf>
      <fill>
        <patternFill>
          <bgColor theme="6"/>
        </patternFill>
      </fill>
    </dxf>
    <dxf>
      <fill>
        <patternFill>
          <bgColor theme="6"/>
        </patternFill>
      </fill>
    </dxf>
    <dxf>
      <fill>
        <patternFill>
          <bgColor theme="6"/>
        </patternFill>
      </fill>
    </dxf>
    <dxf>
      <fill>
        <patternFill>
          <bgColor theme="6"/>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numFmt numFmtId="165" formatCode="[$₦-469]\ #,##0.00"/>
    </dxf>
    <dxf>
      <numFmt numFmtId="166" formatCode="[$₦-469]\ #,##0"/>
    </dxf>
    <dxf>
      <numFmt numFmtId="165" formatCode="[$₦-469]\ #,##0.00"/>
    </dxf>
    <dxf>
      <numFmt numFmtId="166" formatCode="[$₦-469]\ #,##0"/>
    </dxf>
    <dxf>
      <numFmt numFmtId="166" formatCode="[$₦-469]\ #,##0"/>
    </dxf>
    <dxf>
      <fill>
        <patternFill>
          <bgColor theme="6"/>
        </patternFill>
      </fill>
    </dxf>
    <dxf>
      <fill>
        <patternFill>
          <bgColor theme="6"/>
        </patternFill>
      </fill>
    </dxf>
    <dxf>
      <fill>
        <patternFill>
          <bgColor theme="6"/>
        </patternFill>
      </fill>
    </dxf>
    <dxf>
      <fill>
        <patternFill>
          <bgColor theme="6"/>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numFmt numFmtId="165" formatCode="[$₦-469]\ #,##0.00"/>
    </dxf>
    <dxf>
      <numFmt numFmtId="166" formatCode="[$₦-469]\ #,##0"/>
    </dxf>
    <dxf>
      <numFmt numFmtId="166" formatCode="[$₦-469]\ #,##0"/>
    </dxf>
    <dxf>
      <fill>
        <patternFill>
          <bgColor theme="6"/>
        </patternFill>
      </fill>
    </dxf>
    <dxf>
      <fill>
        <patternFill>
          <bgColor theme="6"/>
        </patternFill>
      </fill>
    </dxf>
    <dxf>
      <fill>
        <patternFill>
          <bgColor theme="6"/>
        </patternFill>
      </fill>
    </dxf>
    <dxf>
      <fill>
        <patternFill>
          <bgColor theme="6"/>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numFmt numFmtId="165" formatCode="[$₦-469]\ #,##0.00"/>
    </dxf>
    <dxf>
      <numFmt numFmtId="166" formatCode="[$₦-469]\ #,##0"/>
    </dxf>
    <dxf>
      <numFmt numFmtId="166" formatCode="[$₦-469]\ #,##0"/>
    </dxf>
    <dxf>
      <fill>
        <patternFill>
          <bgColor theme="6"/>
        </patternFill>
      </fill>
    </dxf>
    <dxf>
      <fill>
        <patternFill>
          <bgColor theme="6"/>
        </patternFill>
      </fill>
    </dxf>
    <dxf>
      <fill>
        <patternFill>
          <bgColor theme="6"/>
        </patternFill>
      </fill>
    </dxf>
    <dxf>
      <fill>
        <patternFill>
          <bgColor theme="6"/>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numFmt numFmtId="165" formatCode="[$₦-469]\ #,##0.00"/>
    </dxf>
    <dxf>
      <numFmt numFmtId="166" formatCode="[$₦-469]\ #,##0"/>
    </dxf>
    <dxf>
      <fill>
        <patternFill>
          <bgColor theme="6"/>
        </patternFill>
      </fill>
    </dxf>
    <dxf>
      <fill>
        <patternFill>
          <bgColor theme="6"/>
        </patternFill>
      </fill>
    </dxf>
    <dxf>
      <fill>
        <patternFill>
          <bgColor theme="6"/>
        </patternFill>
      </fill>
    </dxf>
    <dxf>
      <fill>
        <patternFill>
          <bgColor theme="6"/>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numFmt numFmtId="165" formatCode="[$₦-469]\ #,##0.00"/>
    </dxf>
    <dxf>
      <font>
        <b val="0"/>
        <i val="0"/>
        <strike val="0"/>
        <condense val="0"/>
        <extend val="0"/>
        <outline val="0"/>
        <shadow val="0"/>
        <u val="none"/>
        <vertAlign val="baseline"/>
        <sz val="10"/>
        <color auto="1"/>
        <name val="Times New Roman"/>
        <charset val="134"/>
        <scheme val="none"/>
      </font>
    </dxf>
    <dxf>
      <font>
        <b val="0"/>
        <i val="0"/>
        <strike val="0"/>
        <condense val="0"/>
        <extend val="0"/>
        <outline val="0"/>
        <shadow val="0"/>
        <u val="none"/>
        <vertAlign val="baseline"/>
        <sz val="10"/>
        <color auto="1"/>
        <name val="Times New Roman"/>
        <charset val="134"/>
        <scheme val="none"/>
      </font>
    </dxf>
    <dxf>
      <font>
        <b val="0"/>
        <i val="0"/>
        <strike val="0"/>
        <condense val="0"/>
        <extend val="0"/>
        <outline val="0"/>
        <shadow val="0"/>
        <u val="none"/>
        <vertAlign val="baseline"/>
        <sz val="10"/>
        <color auto="1"/>
        <name val="Times New Roman"/>
        <charset val="134"/>
        <scheme val="none"/>
      </font>
    </dxf>
    <dxf>
      <font>
        <b val="0"/>
        <i val="0"/>
        <strike val="0"/>
        <condense val="0"/>
        <extend val="0"/>
        <outline val="0"/>
        <shadow val="0"/>
        <u val="none"/>
        <vertAlign val="baseline"/>
        <sz val="10"/>
        <color auto="1"/>
        <name val="Times New Roman"/>
        <charset val="134"/>
        <scheme val="none"/>
      </font>
    </dxf>
    <dxf>
      <font>
        <b val="0"/>
        <i val="0"/>
        <strike val="0"/>
        <condense val="0"/>
        <extend val="0"/>
        <outline val="0"/>
        <shadow val="0"/>
        <u val="none"/>
        <vertAlign val="baseline"/>
        <sz val="10"/>
        <color auto="1"/>
        <name val="Times New Roman"/>
        <charset val="134"/>
        <scheme val="none"/>
      </font>
    </dxf>
    <dxf>
      <font>
        <b val="0"/>
        <i val="0"/>
        <strike val="0"/>
        <condense val="0"/>
        <extend val="0"/>
        <outline val="0"/>
        <shadow val="0"/>
        <u val="none"/>
        <vertAlign val="baseline"/>
        <sz val="10"/>
        <color auto="1"/>
        <name val="Times New Roman"/>
        <charset val="134"/>
        <scheme val="none"/>
      </font>
    </dxf>
    <dxf>
      <font>
        <b val="0"/>
        <i val="0"/>
        <strike val="0"/>
        <condense val="0"/>
        <extend val="0"/>
        <outline val="0"/>
        <shadow val="0"/>
        <u val="none"/>
        <vertAlign val="baseline"/>
        <sz val="10"/>
        <color auto="1"/>
        <name val="Times New Roman"/>
        <charset val="134"/>
        <scheme val="none"/>
      </font>
    </dxf>
    <dxf>
      <font>
        <b val="0"/>
        <i val="0"/>
        <strike val="0"/>
        <condense val="0"/>
        <extend val="0"/>
        <outline val="0"/>
        <shadow val="0"/>
        <u val="none"/>
        <vertAlign val="baseline"/>
        <sz val="10"/>
        <color auto="1"/>
        <name val="Times New Roman"/>
        <charset val="134"/>
        <scheme val="none"/>
      </font>
    </dxf>
    <dxf>
      <font>
        <b val="0"/>
        <i val="0"/>
        <strike val="0"/>
        <condense val="0"/>
        <extend val="0"/>
        <outline val="0"/>
        <shadow val="0"/>
        <u val="none"/>
        <vertAlign val="baseline"/>
        <sz val="10"/>
        <color auto="1"/>
        <name val="Times New Roman"/>
        <charset val="134"/>
        <scheme val="none"/>
      </font>
    </dxf>
    <dxf>
      <font>
        <b val="0"/>
        <i val="0"/>
        <strike val="0"/>
        <condense val="0"/>
        <extend val="0"/>
        <outline val="0"/>
        <shadow val="0"/>
        <u val="none"/>
        <vertAlign val="baseline"/>
        <sz val="10"/>
        <color auto="1"/>
        <name val="Times New Roman"/>
        <charset val="134"/>
        <scheme val="none"/>
      </font>
    </dxf>
    <dxf>
      <border outline="0">
        <top style="thin">
          <color auto="1"/>
        </top>
      </border>
    </dxf>
    <dxf>
      <font>
        <b val="0"/>
        <i val="0"/>
        <strike val="0"/>
        <condense val="0"/>
        <extend val="0"/>
        <outline val="0"/>
        <shadow val="0"/>
        <u val="none"/>
        <vertAlign val="baseline"/>
        <sz val="10"/>
        <color auto="1"/>
        <name val="Times New Roman"/>
        <charset val="134"/>
        <scheme val="none"/>
      </font>
    </dxf>
    <dxf>
      <font>
        <b/>
        <i val="0"/>
        <strike val="0"/>
        <condense val="0"/>
        <extend val="0"/>
        <outline val="0"/>
        <shadow val="0"/>
        <u val="none"/>
        <vertAlign val="baseline"/>
        <sz val="12"/>
        <color auto="1"/>
        <name val="Times New Roman"/>
        <charset val="134"/>
        <scheme val="none"/>
      </font>
      <alignment horizontal="general" vertical="bottom" textRotation="0" wrapText="1" indent="0" justifyLastLine="0" shrinkToFit="0" readingOrder="0"/>
      <border diagonalUp="0" diagonalDown="0" outline="0">
        <left style="thin">
          <color auto="1"/>
        </left>
        <right style="thin">
          <color auto="1"/>
        </right>
        <top/>
        <bottom/>
      </border>
    </dxf>
    <dxf>
      <font>
        <b val="0"/>
        <i val="0"/>
        <sz val="11"/>
        <color theme="5"/>
        <name val="Lucida Fax"/>
        <family val="1"/>
        <scheme val="none"/>
      </font>
      <border>
        <bottom style="thin">
          <color theme="5"/>
        </bottom>
        <vertical/>
        <horizontal/>
      </border>
    </dxf>
    <dxf>
      <font>
        <color theme="1"/>
        <name val="Lucida Fax"/>
        <family val="1"/>
        <scheme val="none"/>
      </font>
      <border>
        <left style="medium">
          <color theme="5"/>
        </left>
        <right style="medium">
          <color theme="5"/>
        </right>
        <top style="medium">
          <color theme="5"/>
        </top>
        <bottom style="medium">
          <color theme="5"/>
        </bottom>
        <vertical/>
        <horizontal/>
      </border>
    </dxf>
  </dxfs>
  <tableStyles count="1" defaultTableStyle="TableStyleMedium2" defaultPivotStyle="PivotStyleLight16">
    <tableStyle name="SlicerStyleDark2 2" pivot="0" table="0" count="10" xr9:uid="{5C135C67-5A43-4D52-A2B1-3B2B313D0D7D}">
      <tableStyleElement type="wholeTable" dxfId="101"/>
      <tableStyleElement type="headerRow" dxfId="100"/>
    </tableStyle>
  </tableStyles>
  <colors>
    <mruColors>
      <color rgb="FF008751"/>
      <color rgb="FFC5FFE8"/>
      <color rgb="FFEBFFF7"/>
      <color rgb="FF2FFFAB"/>
      <color rgb="FF004800"/>
      <color rgb="FF0064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18B.xlsx]States With The Most Allocation!PivotTable1</c:name>
    <c:fmtId val="0"/>
  </c:pivotSource>
  <c:chart>
    <c:title>
      <c:tx>
        <c:rich>
          <a:bodyPr rot="0" spcFirstLastPara="1" vertOverflow="ellipsis" vert="horz" wrap="square" anchor="ctr" anchorCtr="1"/>
          <a:lstStyle/>
          <a:p>
            <a:pPr>
              <a:defRPr sz="1440" b="0" i="0" u="none" strike="noStrike" kern="1200" spc="0" baseline="0">
                <a:solidFill>
                  <a:schemeClr val="accent2"/>
                </a:solidFill>
                <a:latin typeface="Lucida Fax" panose="02060602050505020204" pitchFamily="18" charset="0"/>
                <a:ea typeface="+mn-ea"/>
                <a:cs typeface="+mn-cs"/>
              </a:defRPr>
            </a:pPr>
            <a:r>
              <a:rPr lang="en-US" b="1"/>
              <a:t>States With The Highest Allocation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accent2"/>
              </a:solidFill>
              <a:latin typeface="Lucida Fax" panose="02060602050505020204" pitchFamily="18"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4.4802867383513644E-3"/>
              <c:y val="8.3842843344003673E-3"/>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4"/>
          </a:solidFill>
          <a:ln>
            <a:noFill/>
          </a:ln>
          <a:effectLst/>
        </c:spPr>
      </c:pivotFmt>
      <c:pivotFmt>
        <c:idx val="6"/>
        <c:spPr>
          <a:solidFill>
            <a:schemeClr val="accent5"/>
          </a:solidFill>
          <a:ln>
            <a:noFill/>
          </a:ln>
          <a:effectLst/>
        </c:spPr>
      </c:pivotFmt>
      <c:pivotFmt>
        <c:idx val="7"/>
        <c:spPr>
          <a:solidFill>
            <a:schemeClr val="accent6"/>
          </a:solidFill>
          <a:ln>
            <a:noFill/>
          </a:ln>
          <a:effectLst/>
        </c:spPr>
      </c:pivotFmt>
      <c:pivotFmt>
        <c:idx val="8"/>
        <c:spPr>
          <a:solidFill>
            <a:schemeClr val="accent5"/>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s>
    <c:plotArea>
      <c:layout>
        <c:manualLayout>
          <c:layoutTarget val="inner"/>
          <c:xMode val="edge"/>
          <c:yMode val="edge"/>
          <c:x val="0.13272867101289759"/>
          <c:y val="0.1186897880539499"/>
          <c:w val="0.7761721653072936"/>
          <c:h val="0.84598587026332694"/>
        </c:manualLayout>
      </c:layout>
      <c:barChart>
        <c:barDir val="bar"/>
        <c:grouping val="clustered"/>
        <c:varyColors val="0"/>
        <c:ser>
          <c:idx val="0"/>
          <c:order val="0"/>
          <c:tx>
            <c:strRef>
              <c:f>'States With The Most Allocation'!$B$3</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B6E4-4B67-8A96-A537A6DC7169}"/>
              </c:ext>
            </c:extLst>
          </c:dPt>
          <c:dPt>
            <c:idx val="1"/>
            <c:invertIfNegative val="0"/>
            <c:bubble3D val="0"/>
            <c:spPr>
              <a:solidFill>
                <a:schemeClr val="accent3"/>
              </a:solidFill>
              <a:ln>
                <a:noFill/>
              </a:ln>
              <a:effectLst/>
            </c:spPr>
            <c:extLst>
              <c:ext xmlns:c16="http://schemas.microsoft.com/office/drawing/2014/chart" uri="{C3380CC4-5D6E-409C-BE32-E72D297353CC}">
                <c16:uniqueId val="{00000011-ADD2-4DFF-BB17-4E3CA30094E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4-B6E4-4B67-8A96-A537A6DC716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5-B6E4-4B67-8A96-A537A6DC7169}"/>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6-B6E4-4B67-8A96-A537A6DC7169}"/>
              </c:ext>
            </c:extLst>
          </c:dPt>
          <c:dPt>
            <c:idx val="5"/>
            <c:invertIfNegative val="0"/>
            <c:bubble3D val="0"/>
            <c:spPr>
              <a:solidFill>
                <a:schemeClr val="accent5"/>
              </a:solidFill>
              <a:ln>
                <a:noFill/>
              </a:ln>
              <a:effectLst/>
            </c:spPr>
            <c:extLst>
              <c:ext xmlns:c16="http://schemas.microsoft.com/office/drawing/2014/chart" uri="{C3380CC4-5D6E-409C-BE32-E72D297353CC}">
                <c16:uniqueId val="{00000007-B6E4-4B67-8A96-A537A6DC7169}"/>
              </c:ext>
            </c:extLst>
          </c:dPt>
          <c:dPt>
            <c:idx val="6"/>
            <c:invertIfNegative val="0"/>
            <c:bubble3D val="0"/>
            <c:spPr>
              <a:solidFill>
                <a:schemeClr val="accent6"/>
              </a:solidFill>
              <a:ln>
                <a:noFill/>
              </a:ln>
              <a:effectLst/>
            </c:spPr>
            <c:extLst>
              <c:ext xmlns:c16="http://schemas.microsoft.com/office/drawing/2014/chart" uri="{C3380CC4-5D6E-409C-BE32-E72D297353CC}">
                <c16:uniqueId val="{00000008-B6E4-4B67-8A96-A537A6DC7169}"/>
              </c:ext>
            </c:extLst>
          </c:dPt>
          <c:dPt>
            <c:idx val="7"/>
            <c:invertIfNegative val="0"/>
            <c:bubble3D val="0"/>
            <c:extLst>
              <c:ext xmlns:c16="http://schemas.microsoft.com/office/drawing/2014/chart" uri="{C3380CC4-5D6E-409C-BE32-E72D297353CC}">
                <c16:uniqueId val="{00000009-B6E4-4B67-8A96-A537A6DC7169}"/>
              </c:ext>
            </c:extLst>
          </c:dPt>
          <c:dPt>
            <c:idx val="8"/>
            <c:invertIfNegative val="0"/>
            <c:bubble3D val="0"/>
            <c:extLst>
              <c:ext xmlns:c16="http://schemas.microsoft.com/office/drawing/2014/chart" uri="{C3380CC4-5D6E-409C-BE32-E72D297353CC}">
                <c16:uniqueId val="{0000000A-B6E4-4B67-8A96-A537A6DC7169}"/>
              </c:ext>
            </c:extLst>
          </c:dPt>
          <c:dPt>
            <c:idx val="9"/>
            <c:invertIfNegative val="0"/>
            <c:bubble3D val="0"/>
            <c:extLst>
              <c:ext xmlns:c16="http://schemas.microsoft.com/office/drawing/2014/chart" uri="{C3380CC4-5D6E-409C-BE32-E72D297353CC}">
                <c16:uniqueId val="{0000000B-B6E4-4B67-8A96-A537A6DC7169}"/>
              </c:ext>
            </c:extLst>
          </c:dPt>
          <c:dLbls>
            <c:dLbl>
              <c:idx val="0"/>
              <c:layout>
                <c:manualLayout>
                  <c:x val="-4.4802867383513644E-3"/>
                  <c:y val="8.384284334400367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E4-4B67-8A96-A537A6DC7169}"/>
                </c:ext>
              </c:extLst>
            </c:dLbl>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'States With The Most Allocation'!$A$4:$A$11</c:f>
              <c:strCache>
                <c:ptCount val="7"/>
                <c:pt idx="0">
                  <c:v>DELTA</c:v>
                </c:pt>
                <c:pt idx="1">
                  <c:v>LAGOS</c:v>
                </c:pt>
                <c:pt idx="2">
                  <c:v>RIVERS</c:v>
                </c:pt>
                <c:pt idx="3">
                  <c:v>AKWA IBOM</c:v>
                </c:pt>
                <c:pt idx="4">
                  <c:v>BAYELSA</c:v>
                </c:pt>
                <c:pt idx="5">
                  <c:v>KANO</c:v>
                </c:pt>
                <c:pt idx="6">
                  <c:v>ANAMBRA</c:v>
                </c:pt>
              </c:strCache>
            </c:strRef>
          </c:cat>
          <c:val>
            <c:numRef>
              <c:f>'States With The Most Allocation'!$B$4:$B$11</c:f>
              <c:numCache>
                <c:formatCode>[$₦-469]\ #,##0</c:formatCode>
                <c:ptCount val="7"/>
                <c:pt idx="0">
                  <c:v>44848327324.46685</c:v>
                </c:pt>
                <c:pt idx="1">
                  <c:v>38284168797.009003</c:v>
                </c:pt>
                <c:pt idx="2">
                  <c:v>36248078274.681046</c:v>
                </c:pt>
                <c:pt idx="3">
                  <c:v>32639368782.290752</c:v>
                </c:pt>
                <c:pt idx="4">
                  <c:v>26685644895.877804</c:v>
                </c:pt>
                <c:pt idx="5">
                  <c:v>16551000960.745399</c:v>
                </c:pt>
                <c:pt idx="6">
                  <c:v>12996276437.1535</c:v>
                </c:pt>
              </c:numCache>
            </c:numRef>
          </c:val>
          <c:extLst>
            <c:ext xmlns:c16="http://schemas.microsoft.com/office/drawing/2014/chart" uri="{C3380CC4-5D6E-409C-BE32-E72D297353CC}">
              <c16:uniqueId val="{00000000-B6E4-4B67-8A96-A537A6DC7169}"/>
            </c:ext>
          </c:extLst>
        </c:ser>
        <c:dLbls>
          <c:dLblPos val="outEnd"/>
          <c:showLegendKey val="0"/>
          <c:showVal val="1"/>
          <c:showCatName val="0"/>
          <c:showSerName val="0"/>
          <c:showPercent val="0"/>
          <c:showBubbleSize val="0"/>
        </c:dLbls>
        <c:gapWidth val="30"/>
        <c:axId val="1198413503"/>
        <c:axId val="1128741903"/>
      </c:barChart>
      <c:catAx>
        <c:axId val="11984135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crossAx val="1128741903"/>
        <c:crosses val="autoZero"/>
        <c:auto val="1"/>
        <c:lblAlgn val="ctr"/>
        <c:lblOffset val="100"/>
        <c:noMultiLvlLbl val="0"/>
      </c:catAx>
      <c:valAx>
        <c:axId val="1128741903"/>
        <c:scaling>
          <c:orientation val="minMax"/>
        </c:scaling>
        <c:delete val="1"/>
        <c:axPos val="t"/>
        <c:numFmt formatCode="[$₦-469]\ #,##0" sourceLinked="1"/>
        <c:majorTickMark val="none"/>
        <c:minorTickMark val="none"/>
        <c:tickLblPos val="nextTo"/>
        <c:crossAx val="1198413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accent2"/>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18B.xlsx]States With Most Ecology Alloca!PivotTable1</c:name>
    <c:fmtId val="7"/>
  </c:pivotSource>
  <c:chart>
    <c:title>
      <c:tx>
        <c:rich>
          <a:bodyPr rot="0" spcFirstLastPara="1" vertOverflow="ellipsis" vert="horz" wrap="square" anchor="ctr" anchorCtr="1"/>
          <a:lstStyle/>
          <a:p>
            <a:pPr>
              <a:defRPr sz="1600" b="1" i="0" u="none" strike="noStrike" kern="1200" spc="0" baseline="0">
                <a:solidFill>
                  <a:schemeClr val="accent2"/>
                </a:solidFill>
                <a:latin typeface="Lucida Fax" panose="02060602050505020204" pitchFamily="18" charset="0"/>
                <a:ea typeface="+mn-ea"/>
                <a:cs typeface="+mn-cs"/>
              </a:defRPr>
            </a:pPr>
            <a:r>
              <a:rPr lang="en-US" sz="1600" b="1"/>
              <a:t>States With Most Ecology Allocations</a:t>
            </a:r>
          </a:p>
        </c:rich>
      </c:tx>
      <c:overlay val="0"/>
      <c:spPr>
        <a:noFill/>
        <a:ln>
          <a:noFill/>
        </a:ln>
        <a:effectLst/>
      </c:sp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3"/>
          </a:solidFill>
          <a:ln>
            <a:noFill/>
          </a:ln>
          <a:effectLst/>
        </c:spPr>
      </c:pivotFmt>
      <c:pivotFmt>
        <c:idx val="5"/>
        <c:spPr>
          <a:solidFill>
            <a:schemeClr val="accent4"/>
          </a:solidFill>
          <a:ln>
            <a:noFill/>
          </a:ln>
          <a:effectLst/>
        </c:spPr>
      </c:pivotFmt>
      <c:pivotFmt>
        <c:idx val="6"/>
        <c:spPr>
          <a:solidFill>
            <a:schemeClr val="accent4"/>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pivotFmt>
      <c:pivotFmt>
        <c:idx val="14"/>
        <c:spPr>
          <a:solidFill>
            <a:schemeClr val="accent3"/>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5"/>
          </a:solidFill>
          <a:ln>
            <a:noFill/>
          </a:ln>
          <a:effectLst/>
        </c:spPr>
      </c:pivotFmt>
      <c:pivotFmt>
        <c:idx val="18"/>
        <c:spPr>
          <a:solidFill>
            <a:schemeClr val="accent5"/>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pivotFmt>
      <c:pivotFmt>
        <c:idx val="24"/>
        <c:spPr>
          <a:solidFill>
            <a:schemeClr val="accent3"/>
          </a:solidFill>
          <a:ln>
            <a:noFill/>
          </a:ln>
          <a:effectLst/>
        </c:spPr>
      </c:pivotFmt>
      <c:pivotFmt>
        <c:idx val="25"/>
        <c:spPr>
          <a:solidFill>
            <a:schemeClr val="accent4"/>
          </a:solidFill>
          <a:ln>
            <a:noFill/>
          </a:ln>
          <a:effectLst/>
        </c:spPr>
      </c:pivotFmt>
      <c:pivotFmt>
        <c:idx val="26"/>
        <c:spPr>
          <a:solidFill>
            <a:schemeClr val="accent4"/>
          </a:solidFill>
          <a:ln>
            <a:noFill/>
          </a:ln>
          <a:effectLst/>
        </c:spPr>
      </c:pivotFmt>
      <c:pivotFmt>
        <c:idx val="27"/>
        <c:spPr>
          <a:solidFill>
            <a:schemeClr val="accent5"/>
          </a:solidFill>
          <a:ln>
            <a:noFill/>
          </a:ln>
          <a:effectLst/>
        </c:spPr>
      </c:pivotFmt>
      <c:pivotFmt>
        <c:idx val="28"/>
        <c:spPr>
          <a:solidFill>
            <a:schemeClr val="accent5"/>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pivotFmt>
      <c:pivotFmt>
        <c:idx val="34"/>
        <c:spPr>
          <a:solidFill>
            <a:schemeClr val="accent3"/>
          </a:solidFill>
          <a:ln>
            <a:noFill/>
          </a:ln>
          <a:effectLst/>
        </c:spPr>
      </c:pivotFmt>
      <c:pivotFmt>
        <c:idx val="35"/>
        <c:spPr>
          <a:solidFill>
            <a:schemeClr val="accent4"/>
          </a:solidFill>
          <a:ln>
            <a:noFill/>
          </a:ln>
          <a:effectLst/>
        </c:spPr>
      </c:pivotFmt>
      <c:pivotFmt>
        <c:idx val="36"/>
        <c:spPr>
          <a:solidFill>
            <a:schemeClr val="accent4"/>
          </a:solidFill>
          <a:ln>
            <a:noFill/>
          </a:ln>
          <a:effectLst/>
        </c:spPr>
      </c:pivotFmt>
      <c:pivotFmt>
        <c:idx val="37"/>
        <c:spPr>
          <a:solidFill>
            <a:schemeClr val="accent5"/>
          </a:solidFill>
          <a:ln>
            <a:noFill/>
          </a:ln>
          <a:effectLst/>
        </c:spPr>
      </c:pivotFmt>
      <c:pivotFmt>
        <c:idx val="38"/>
        <c:spPr>
          <a:solidFill>
            <a:schemeClr val="accent5"/>
          </a:solidFill>
          <a:ln>
            <a:noFill/>
          </a:ln>
          <a:effectLst/>
        </c:spPr>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3"/>
          </a:solidFill>
          <a:ln>
            <a:noFill/>
          </a:ln>
          <a:effectLst/>
        </c:spPr>
      </c:pivotFmt>
      <c:pivotFmt>
        <c:idx val="44"/>
        <c:spPr>
          <a:solidFill>
            <a:schemeClr val="accent3"/>
          </a:solidFill>
          <a:ln>
            <a:noFill/>
          </a:ln>
          <a:effectLst/>
        </c:spPr>
      </c:pivotFmt>
      <c:pivotFmt>
        <c:idx val="45"/>
        <c:spPr>
          <a:solidFill>
            <a:schemeClr val="accent4"/>
          </a:solidFill>
          <a:ln>
            <a:noFill/>
          </a:ln>
          <a:effectLst/>
        </c:spPr>
      </c:pivotFmt>
      <c:pivotFmt>
        <c:idx val="46"/>
        <c:spPr>
          <a:solidFill>
            <a:schemeClr val="accent4"/>
          </a:solidFill>
          <a:ln>
            <a:noFill/>
          </a:ln>
          <a:effectLst/>
        </c:spPr>
      </c:pivotFmt>
      <c:pivotFmt>
        <c:idx val="47"/>
        <c:spPr>
          <a:solidFill>
            <a:schemeClr val="accent5"/>
          </a:solidFill>
          <a:ln>
            <a:noFill/>
          </a:ln>
          <a:effectLst/>
        </c:spPr>
      </c:pivotFmt>
      <c:pivotFmt>
        <c:idx val="48"/>
        <c:spPr>
          <a:solidFill>
            <a:schemeClr val="accent5"/>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c:spPr>
      </c:pivotFmt>
      <c:pivotFmt>
        <c:idx val="53"/>
        <c:spPr>
          <a:solidFill>
            <a:schemeClr val="accent3"/>
          </a:solidFill>
        </c:spPr>
      </c:pivotFmt>
      <c:pivotFmt>
        <c:idx val="54"/>
        <c:spPr>
          <a:solidFill>
            <a:schemeClr val="accent3"/>
          </a:solidFill>
        </c:spPr>
      </c:pivotFmt>
      <c:pivotFmt>
        <c:idx val="55"/>
        <c:spPr>
          <a:solidFill>
            <a:schemeClr val="accent4"/>
          </a:solidFill>
        </c:spPr>
      </c:pivotFmt>
      <c:pivotFmt>
        <c:idx val="56"/>
        <c:spPr>
          <a:solidFill>
            <a:schemeClr val="accent5"/>
          </a:solidFill>
        </c:spPr>
      </c:pivotFmt>
      <c:pivotFmt>
        <c:idx val="57"/>
        <c:spPr>
          <a:solidFill>
            <a:schemeClr val="accent6"/>
          </a:solidFill>
        </c:spPr>
      </c:pivotFmt>
      <c:pivotFmt>
        <c:idx val="58"/>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c:spPr>
      </c:pivotFmt>
      <c:pivotFmt>
        <c:idx val="60"/>
        <c:spPr>
          <a:solidFill>
            <a:schemeClr val="accent3"/>
          </a:solidFill>
        </c:spPr>
      </c:pivotFmt>
      <c:pivotFmt>
        <c:idx val="61"/>
        <c:spPr>
          <a:solidFill>
            <a:schemeClr val="accent3"/>
          </a:solidFill>
        </c:spPr>
      </c:pivotFmt>
      <c:pivotFmt>
        <c:idx val="62"/>
        <c:spPr>
          <a:solidFill>
            <a:schemeClr val="accent4"/>
          </a:solidFill>
        </c:spPr>
      </c:pivotFmt>
      <c:pivotFmt>
        <c:idx val="63"/>
        <c:spPr>
          <a:solidFill>
            <a:schemeClr val="accent5"/>
          </a:solidFill>
        </c:spPr>
      </c:pivotFmt>
      <c:pivotFmt>
        <c:idx val="64"/>
        <c:spPr>
          <a:solidFill>
            <a:schemeClr val="accent6"/>
          </a:solidFill>
        </c:spPr>
      </c:pivotFmt>
      <c:pivotFmt>
        <c:idx val="65"/>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c:spPr>
        <c:dLbl>
          <c:idx val="0"/>
          <c:layout>
            <c:manualLayout>
              <c:x val="3.1010671985329637E-2"/>
              <c:y val="9.4939477502020784E-3"/>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3"/>
          </a:solidFill>
        </c:spPr>
        <c:dLbl>
          <c:idx val="0"/>
          <c:layout>
            <c:manualLayout>
              <c:x val="5.8015489660431102E-2"/>
              <c:y val="-3.572377819861125E-3"/>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4"/>
          </a:solidFill>
        </c:spPr>
        <c:dLbl>
          <c:idx val="0"/>
          <c:layout>
            <c:manualLayout>
              <c:x val="-7.0507888194647941E-2"/>
              <c:y val="-4.6049148919676305E-2"/>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5"/>
          </a:solidFill>
        </c:spPr>
        <c:dLbl>
          <c:idx val="0"/>
          <c:layout>
            <c:manualLayout>
              <c:x val="2.2686239850270817E-4"/>
              <c:y val="-8.9174612667087566E-2"/>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6"/>
          </a:solidFill>
        </c:spPr>
        <c:dLbl>
          <c:idx val="0"/>
          <c:layout>
            <c:manualLayout>
              <c:x val="-4.8538943136309645E-2"/>
              <c:y val="3.9751874370134097E-2"/>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2"/>
          </a:solidFill>
        </c:spPr>
        <c:dLbl>
          <c:idx val="0"/>
          <c:layout>
            <c:manualLayout>
              <c:x val="3.1010671985329637E-2"/>
              <c:y val="9.4939477502020784E-3"/>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3"/>
          </a:solidFill>
        </c:spPr>
        <c:dLbl>
          <c:idx val="0"/>
          <c:layout>
            <c:manualLayout>
              <c:x val="5.8015489660431102E-2"/>
              <c:y val="-3.572377819861125E-3"/>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4"/>
          </a:solidFill>
        </c:spPr>
        <c:dLbl>
          <c:idx val="0"/>
          <c:layout>
            <c:manualLayout>
              <c:x val="-7.0507888194647941E-2"/>
              <c:y val="-4.6049148919676305E-2"/>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5"/>
          </a:solidFill>
        </c:spPr>
        <c:dLbl>
          <c:idx val="0"/>
          <c:layout>
            <c:manualLayout>
              <c:x val="2.2686239850270817E-4"/>
              <c:y val="-8.9174612667087566E-2"/>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6"/>
          </a:solidFill>
        </c:spPr>
        <c:dLbl>
          <c:idx val="0"/>
          <c:layout>
            <c:manualLayout>
              <c:x val="-4.8538943136309645E-2"/>
              <c:y val="3.9751874370134097E-2"/>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4"/>
          </a:solidFill>
        </c:spPr>
        <c:dLbl>
          <c:idx val="0"/>
          <c:layout>
            <c:manualLayout>
              <c:x val="0.169771004748002"/>
              <c:y val="0.17758092738407699"/>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2"/>
          </a:solidFill>
        </c:spPr>
        <c:dLbl>
          <c:idx val="0"/>
          <c:layout>
            <c:manualLayout>
              <c:x val="-0.12385753044914326"/>
              <c:y val="0.14236214935158423"/>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5"/>
          </a:solidFill>
        </c:spPr>
        <c:dLbl>
          <c:idx val="0"/>
          <c:layout>
            <c:manualLayout>
              <c:x val="-0.17480388687369136"/>
              <c:y val="-2.3877592832541501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3"/>
          </a:solidFill>
        </c:spPr>
        <c:dLbl>
          <c:idx val="0"/>
          <c:layout>
            <c:manualLayout>
              <c:x val="-0.17305213954997198"/>
              <c:y val="-7.9322125873506344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6"/>
          </a:solidFill>
        </c:spPr>
        <c:dLbl>
          <c:idx val="0"/>
          <c:layout>
            <c:manualLayout>
              <c:x val="0.16077663747087786"/>
              <c:y val="-8.8651616332768565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2"/>
          </a:solidFill>
        </c:spPr>
        <c:dLbl>
          <c:idx val="0"/>
          <c:layout>
            <c:manualLayout>
              <c:x val="-0.12385753044914326"/>
              <c:y val="0.14236214935158423"/>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3"/>
          </a:solidFill>
        </c:spPr>
        <c:dLbl>
          <c:idx val="0"/>
          <c:layout>
            <c:manualLayout>
              <c:x val="-0.17305213954997198"/>
              <c:y val="-7.9322125873506344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4"/>
          </a:solidFill>
        </c:spPr>
        <c:dLbl>
          <c:idx val="0"/>
          <c:layout>
            <c:manualLayout>
              <c:x val="0.169771004748002"/>
              <c:y val="0.17758092738407699"/>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5"/>
          </a:solidFill>
        </c:spPr>
        <c:dLbl>
          <c:idx val="0"/>
          <c:layout>
            <c:manualLayout>
              <c:x val="-0.17480388687369136"/>
              <c:y val="-2.3877592832541501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6"/>
          </a:solidFill>
        </c:spPr>
        <c:dLbl>
          <c:idx val="0"/>
          <c:layout>
            <c:manualLayout>
              <c:x val="0.16077663747087786"/>
              <c:y val="-8.8651616332768565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9"/>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2"/>
          </a:solidFill>
        </c:spPr>
        <c:dLbl>
          <c:idx val="0"/>
          <c:layout>
            <c:manualLayout>
              <c:x val="-0.12385753044914326"/>
              <c:y val="0.14236214935158423"/>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3"/>
          </a:solidFill>
        </c:spPr>
        <c:dLbl>
          <c:idx val="0"/>
          <c:layout>
            <c:manualLayout>
              <c:x val="-0.17305213954997198"/>
              <c:y val="-7.9322125873506344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4"/>
          </a:solidFill>
        </c:spPr>
        <c:dLbl>
          <c:idx val="0"/>
          <c:layout>
            <c:manualLayout>
              <c:x val="0.169771004748002"/>
              <c:y val="0.17758092738407699"/>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5"/>
          </a:solidFill>
        </c:spPr>
        <c:dLbl>
          <c:idx val="0"/>
          <c:layout>
            <c:manualLayout>
              <c:x val="-0.17480388687369136"/>
              <c:y val="-2.3877592832541501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6"/>
          </a:solidFill>
        </c:spPr>
        <c:dLbl>
          <c:idx val="0"/>
          <c:layout>
            <c:manualLayout>
              <c:x val="0.16077663747087786"/>
              <c:y val="-8.8651616332768565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5"/>
        <c:marker>
          <c:symbol val="none"/>
        </c:marker>
        <c:dLbl>
          <c:idx val="0"/>
          <c:spPr>
            <a:noFill/>
            <a:ln>
              <a:noFill/>
            </a:ln>
            <a:effectLst/>
          </c:spPr>
          <c:txPr>
            <a:bodyPr wrap="square" lIns="38100" tIns="19050" rIns="38100" bIns="19050" anchor="ctr">
              <a:spAutoFit/>
            </a:bodyPr>
            <a:lstStyle/>
            <a:p>
              <a:pPr>
                <a:defRPr sz="1300">
                  <a:latin typeface="+mn-lt"/>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2"/>
          </a:solidFill>
        </c:spPr>
        <c:dLbl>
          <c:idx val="0"/>
          <c:layout>
            <c:manualLayout>
              <c:x val="0.15392018305404132"/>
              <c:y val="-0.10712327047082082"/>
            </c:manualLayout>
          </c:layout>
          <c:spPr>
            <a:noFill/>
            <a:ln>
              <a:noFill/>
            </a:ln>
            <a:effectLst/>
          </c:spPr>
          <c:txPr>
            <a:bodyPr wrap="square" lIns="38100" tIns="19050" rIns="38100" bIns="19050" anchor="ctr">
              <a:noAutofit/>
            </a:bodyPr>
            <a:lstStyle/>
            <a:p>
              <a:pPr>
                <a:defRPr sz="1300">
                  <a:latin typeface="+mn-lt"/>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1474358974359"/>
                  <c:h val="0.14115226337448558"/>
                </c:manualLayout>
              </c15:layout>
            </c:ext>
          </c:extLst>
        </c:dLbl>
      </c:pivotFmt>
      <c:pivotFmt>
        <c:idx val="97"/>
        <c:spPr>
          <a:solidFill>
            <a:schemeClr val="accent3"/>
          </a:solidFill>
        </c:spPr>
        <c:dLbl>
          <c:idx val="0"/>
          <c:layout>
            <c:manualLayout>
              <c:x val="0.1492413408259865"/>
              <c:y val="0.10843520138686367"/>
            </c:manualLayout>
          </c:layout>
          <c:spPr>
            <a:noFill/>
            <a:ln>
              <a:noFill/>
            </a:ln>
            <a:effectLst/>
          </c:spPr>
          <c:txPr>
            <a:bodyPr wrap="square" lIns="38100" tIns="19050" rIns="38100" bIns="19050" anchor="ctr">
              <a:noAutofit/>
            </a:bodyPr>
            <a:lstStyle/>
            <a:p>
              <a:pPr>
                <a:defRPr sz="1300">
                  <a:latin typeface="+mn-lt"/>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7489316239316234"/>
                  <c:h val="0.13086419753086417"/>
                </c:manualLayout>
              </c15:layout>
            </c:ext>
          </c:extLst>
        </c:dLbl>
      </c:pivotFmt>
      <c:pivotFmt>
        <c:idx val="98"/>
        <c:spPr>
          <a:solidFill>
            <a:schemeClr val="accent4"/>
          </a:solidFill>
        </c:spPr>
        <c:dLbl>
          <c:idx val="0"/>
          <c:layout>
            <c:manualLayout>
              <c:x val="-8.3077876483388297E-2"/>
              <c:y val="9.7669388548653646E-2"/>
            </c:manualLayout>
          </c:layout>
          <c:spPr>
            <a:noFill/>
            <a:ln>
              <a:noFill/>
            </a:ln>
            <a:effectLst/>
          </c:spPr>
          <c:txPr>
            <a:bodyPr wrap="square" lIns="38100" tIns="19050" rIns="38100" bIns="19050" anchor="ctr">
              <a:noAutofit/>
            </a:bodyPr>
            <a:lstStyle/>
            <a:p>
              <a:pPr>
                <a:defRPr sz="1300">
                  <a:latin typeface="+mn-lt"/>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1474358974359"/>
                  <c:h val="0.1257201646090535"/>
                </c:manualLayout>
              </c15:layout>
            </c:ext>
          </c:extLst>
        </c:dLbl>
      </c:pivotFmt>
      <c:pivotFmt>
        <c:idx val="99"/>
        <c:spPr>
          <a:solidFill>
            <a:schemeClr val="accent5"/>
          </a:solidFill>
        </c:spPr>
        <c:dLbl>
          <c:idx val="0"/>
          <c:layout>
            <c:manualLayout>
              <c:x val="-0.11604320311300759"/>
              <c:y val="-2.3877592832541501E-2"/>
            </c:manualLayout>
          </c:layout>
          <c:spPr>
            <a:noFill/>
            <a:ln>
              <a:noFill/>
            </a:ln>
            <a:effectLst/>
          </c:spPr>
          <c:txPr>
            <a:bodyPr wrap="square" lIns="38100" tIns="19050" rIns="38100" bIns="19050" anchor="ctr">
              <a:spAutoFit/>
            </a:bodyPr>
            <a:lstStyle/>
            <a:p>
              <a:pPr>
                <a:defRPr sz="1300">
                  <a:latin typeface="+mn-lt"/>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654558404558407"/>
                  <c:h val="0.1977366255144033"/>
                </c:manualLayout>
              </c15:layout>
            </c:ext>
          </c:extLst>
        </c:dLbl>
      </c:pivotFmt>
      <c:pivotFmt>
        <c:idx val="100"/>
        <c:spPr>
          <a:solidFill>
            <a:schemeClr val="accent6"/>
          </a:solidFill>
        </c:spPr>
        <c:dLbl>
          <c:idx val="0"/>
          <c:layout>
            <c:manualLayout>
              <c:x val="-8.6730544899836282E-2"/>
              <c:y val="-0.14009186351706038"/>
            </c:manualLayout>
          </c:layout>
          <c:spPr>
            <a:noFill/>
            <a:ln>
              <a:noFill/>
            </a:ln>
            <a:effectLst/>
          </c:spPr>
          <c:txPr>
            <a:bodyPr wrap="square" lIns="38100" tIns="19050" rIns="38100" bIns="19050" anchor="ctr">
              <a:noAutofit/>
            </a:bodyPr>
            <a:lstStyle/>
            <a:p>
              <a:pPr>
                <a:defRPr sz="1300">
                  <a:latin typeface="+mn-lt"/>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079059829059824"/>
                  <c:h val="0.1154320987654321"/>
                </c:manualLayout>
              </c15:layout>
            </c:ext>
          </c:extLst>
        </c:dLbl>
      </c:pivotFmt>
    </c:pivotFmts>
    <c:plotArea>
      <c:layout>
        <c:manualLayout>
          <c:layoutTarget val="inner"/>
          <c:xMode val="edge"/>
          <c:yMode val="edge"/>
          <c:x val="0.19297732014267446"/>
          <c:y val="0.32968390525258423"/>
          <c:w val="0.38991772663032503"/>
          <c:h val="0.56321449402158064"/>
        </c:manualLayout>
      </c:layout>
      <c:doughnutChart>
        <c:varyColors val="1"/>
        <c:ser>
          <c:idx val="0"/>
          <c:order val="0"/>
          <c:tx>
            <c:strRef>
              <c:f>'States With Most Ecology Alloca'!$B$3</c:f>
              <c:strCache>
                <c:ptCount val="1"/>
                <c:pt idx="0">
                  <c:v>Total</c:v>
                </c:pt>
              </c:strCache>
            </c:strRef>
          </c:tx>
          <c:explosion val="2"/>
          <c:dPt>
            <c:idx val="0"/>
            <c:bubble3D val="0"/>
            <c:spPr>
              <a:solidFill>
                <a:schemeClr val="accent2"/>
              </a:solidFill>
            </c:spPr>
            <c:extLst>
              <c:ext xmlns:c16="http://schemas.microsoft.com/office/drawing/2014/chart" uri="{C3380CC4-5D6E-409C-BE32-E72D297353CC}">
                <c16:uniqueId val="{00000026-F65C-4446-A5F0-4D09E79D11CE}"/>
              </c:ext>
            </c:extLst>
          </c:dPt>
          <c:dPt>
            <c:idx val="1"/>
            <c:bubble3D val="0"/>
            <c:spPr>
              <a:solidFill>
                <a:schemeClr val="accent3"/>
              </a:solidFill>
            </c:spPr>
            <c:extLst>
              <c:ext xmlns:c16="http://schemas.microsoft.com/office/drawing/2014/chart" uri="{C3380CC4-5D6E-409C-BE32-E72D297353CC}">
                <c16:uniqueId val="{00000028-F65C-4446-A5F0-4D09E79D11CE}"/>
              </c:ext>
            </c:extLst>
          </c:dPt>
          <c:dPt>
            <c:idx val="2"/>
            <c:bubble3D val="0"/>
            <c:spPr>
              <a:solidFill>
                <a:schemeClr val="accent4"/>
              </a:solidFill>
            </c:spPr>
            <c:extLst>
              <c:ext xmlns:c16="http://schemas.microsoft.com/office/drawing/2014/chart" uri="{C3380CC4-5D6E-409C-BE32-E72D297353CC}">
                <c16:uniqueId val="{0000002A-F65C-4446-A5F0-4D09E79D11CE}"/>
              </c:ext>
            </c:extLst>
          </c:dPt>
          <c:dPt>
            <c:idx val="3"/>
            <c:bubble3D val="0"/>
            <c:spPr>
              <a:solidFill>
                <a:schemeClr val="accent5"/>
              </a:solidFill>
            </c:spPr>
            <c:extLst>
              <c:ext xmlns:c16="http://schemas.microsoft.com/office/drawing/2014/chart" uri="{C3380CC4-5D6E-409C-BE32-E72D297353CC}">
                <c16:uniqueId val="{0000002C-F65C-4446-A5F0-4D09E79D11CE}"/>
              </c:ext>
            </c:extLst>
          </c:dPt>
          <c:dPt>
            <c:idx val="4"/>
            <c:bubble3D val="0"/>
            <c:spPr>
              <a:solidFill>
                <a:schemeClr val="accent6"/>
              </a:solidFill>
            </c:spPr>
            <c:extLst>
              <c:ext xmlns:c16="http://schemas.microsoft.com/office/drawing/2014/chart" uri="{C3380CC4-5D6E-409C-BE32-E72D297353CC}">
                <c16:uniqueId val="{0000002E-F65C-4446-A5F0-4D09E79D11CE}"/>
              </c:ext>
            </c:extLst>
          </c:dPt>
          <c:dLbls>
            <c:dLbl>
              <c:idx val="0"/>
              <c:layout>
                <c:manualLayout>
                  <c:x val="0.15392018305404132"/>
                  <c:y val="-0.10712327047082082"/>
                </c:manualLayout>
              </c:layout>
              <c:spPr>
                <a:noFill/>
                <a:ln>
                  <a:noFill/>
                </a:ln>
                <a:effectLst/>
              </c:spPr>
              <c:txPr>
                <a:bodyPr wrap="square" lIns="38100" tIns="19050" rIns="38100" bIns="19050" anchor="ctr">
                  <a:noAutofit/>
                </a:bodyPr>
                <a:lstStyle/>
                <a:p>
                  <a:pPr>
                    <a:defRPr sz="1300">
                      <a:latin typeface="+mn-lt"/>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1474358974359"/>
                      <c:h val="0.14115226337448558"/>
                    </c:manualLayout>
                  </c15:layout>
                </c:ext>
                <c:ext xmlns:c16="http://schemas.microsoft.com/office/drawing/2014/chart" uri="{C3380CC4-5D6E-409C-BE32-E72D297353CC}">
                  <c16:uniqueId val="{00000026-F65C-4446-A5F0-4D09E79D11CE}"/>
                </c:ext>
              </c:extLst>
            </c:dLbl>
            <c:dLbl>
              <c:idx val="1"/>
              <c:layout>
                <c:manualLayout>
                  <c:x val="0.1492413408259865"/>
                  <c:y val="0.10843520138686367"/>
                </c:manualLayout>
              </c:layout>
              <c:spPr>
                <a:noFill/>
                <a:ln>
                  <a:noFill/>
                </a:ln>
                <a:effectLst/>
              </c:spPr>
              <c:txPr>
                <a:bodyPr wrap="square" lIns="38100" tIns="19050" rIns="38100" bIns="19050" anchor="ctr">
                  <a:noAutofit/>
                </a:bodyPr>
                <a:lstStyle/>
                <a:p>
                  <a:pPr>
                    <a:defRPr sz="1300">
                      <a:latin typeface="+mn-lt"/>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7489316239316234"/>
                      <c:h val="0.13086419753086417"/>
                    </c:manualLayout>
                  </c15:layout>
                </c:ext>
                <c:ext xmlns:c16="http://schemas.microsoft.com/office/drawing/2014/chart" uri="{C3380CC4-5D6E-409C-BE32-E72D297353CC}">
                  <c16:uniqueId val="{00000028-F65C-4446-A5F0-4D09E79D11CE}"/>
                </c:ext>
              </c:extLst>
            </c:dLbl>
            <c:dLbl>
              <c:idx val="2"/>
              <c:layout>
                <c:manualLayout>
                  <c:x val="-8.3077876483388297E-2"/>
                  <c:y val="9.7669388548653646E-2"/>
                </c:manualLayout>
              </c:layout>
              <c:spPr>
                <a:noFill/>
                <a:ln>
                  <a:noFill/>
                </a:ln>
                <a:effectLst/>
              </c:spPr>
              <c:txPr>
                <a:bodyPr wrap="square" lIns="38100" tIns="19050" rIns="38100" bIns="19050" anchor="ctr">
                  <a:noAutofit/>
                </a:bodyPr>
                <a:lstStyle/>
                <a:p>
                  <a:pPr>
                    <a:defRPr sz="1300">
                      <a:latin typeface="+mn-lt"/>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1474358974359"/>
                      <c:h val="0.1257201646090535"/>
                    </c:manualLayout>
                  </c15:layout>
                </c:ext>
                <c:ext xmlns:c16="http://schemas.microsoft.com/office/drawing/2014/chart" uri="{C3380CC4-5D6E-409C-BE32-E72D297353CC}">
                  <c16:uniqueId val="{0000002A-F65C-4446-A5F0-4D09E79D11CE}"/>
                </c:ext>
              </c:extLst>
            </c:dLbl>
            <c:dLbl>
              <c:idx val="3"/>
              <c:layout>
                <c:manualLayout>
                  <c:x val="-0.11604320311300759"/>
                  <c:y val="-2.3877592832541501E-2"/>
                </c:manualLayout>
              </c:layout>
              <c:showLegendKey val="0"/>
              <c:showVal val="1"/>
              <c:showCatName val="0"/>
              <c:showSerName val="0"/>
              <c:showPercent val="0"/>
              <c:showBubbleSize val="0"/>
              <c:extLst>
                <c:ext xmlns:c15="http://schemas.microsoft.com/office/drawing/2012/chart" uri="{CE6537A1-D6FC-4f65-9D91-7224C49458BB}">
                  <c15:layout>
                    <c:manualLayout>
                      <c:w val="0.29654558404558407"/>
                      <c:h val="0.1977366255144033"/>
                    </c:manualLayout>
                  </c15:layout>
                </c:ext>
                <c:ext xmlns:c16="http://schemas.microsoft.com/office/drawing/2014/chart" uri="{C3380CC4-5D6E-409C-BE32-E72D297353CC}">
                  <c16:uniqueId val="{0000002C-F65C-4446-A5F0-4D09E79D11CE}"/>
                </c:ext>
              </c:extLst>
            </c:dLbl>
            <c:dLbl>
              <c:idx val="4"/>
              <c:layout>
                <c:manualLayout>
                  <c:x val="-8.6730544899836282E-2"/>
                  <c:y val="-0.14009186351706038"/>
                </c:manualLayout>
              </c:layout>
              <c:spPr>
                <a:noFill/>
                <a:ln>
                  <a:noFill/>
                </a:ln>
                <a:effectLst/>
              </c:spPr>
              <c:txPr>
                <a:bodyPr wrap="square" lIns="38100" tIns="19050" rIns="38100" bIns="19050" anchor="ctr">
                  <a:noAutofit/>
                </a:bodyPr>
                <a:lstStyle/>
                <a:p>
                  <a:pPr>
                    <a:defRPr sz="1300">
                      <a:latin typeface="+mn-lt"/>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079059829059824"/>
                      <c:h val="0.1154320987654321"/>
                    </c:manualLayout>
                  </c15:layout>
                </c:ext>
                <c:ext xmlns:c16="http://schemas.microsoft.com/office/drawing/2014/chart" uri="{C3380CC4-5D6E-409C-BE32-E72D297353CC}">
                  <c16:uniqueId val="{0000002E-F65C-4446-A5F0-4D09E79D11CE}"/>
                </c:ext>
              </c:extLst>
            </c:dLbl>
            <c:spPr>
              <a:noFill/>
              <a:ln>
                <a:noFill/>
              </a:ln>
              <a:effectLst/>
            </c:spPr>
            <c:txPr>
              <a:bodyPr wrap="square" lIns="38100" tIns="19050" rIns="38100" bIns="19050" anchor="ctr">
                <a:spAutoFit/>
              </a:bodyPr>
              <a:lstStyle/>
              <a:p>
                <a:pPr>
                  <a:defRPr sz="1300">
                    <a:latin typeface="+mn-lt"/>
                  </a:defRPr>
                </a:pPr>
                <a:endParaRPr lang="en-US"/>
              </a:p>
            </c:txPr>
            <c:showLegendKey val="0"/>
            <c:showVal val="1"/>
            <c:showCatName val="0"/>
            <c:showSerName val="0"/>
            <c:showPercent val="0"/>
            <c:showBubbleSize val="0"/>
            <c:showLeaderLines val="1"/>
            <c:leaderLines>
              <c:spPr>
                <a:ln>
                  <a:solidFill>
                    <a:schemeClr val="accent2"/>
                  </a:solidFill>
                </a:ln>
              </c:spPr>
            </c:leaderLines>
            <c:extLst>
              <c:ext xmlns:c15="http://schemas.microsoft.com/office/drawing/2012/chart" uri="{CE6537A1-D6FC-4f65-9D91-7224C49458BB}"/>
            </c:extLst>
          </c:dLbls>
          <c:cat>
            <c:strRef>
              <c:f>'States With Most Ecology Alloca'!$A$4:$A$9</c:f>
              <c:strCache>
                <c:ptCount val="5"/>
                <c:pt idx="0">
                  <c:v>KANO</c:v>
                </c:pt>
                <c:pt idx="1">
                  <c:v>LAGOS</c:v>
                </c:pt>
                <c:pt idx="2">
                  <c:v>BORNO</c:v>
                </c:pt>
                <c:pt idx="3">
                  <c:v>KATSINA</c:v>
                </c:pt>
                <c:pt idx="4">
                  <c:v>BAUCHI</c:v>
                </c:pt>
              </c:strCache>
            </c:strRef>
          </c:cat>
          <c:val>
            <c:numRef>
              <c:f>'States With Most Ecology Alloca'!$B$4:$B$9</c:f>
              <c:numCache>
                <c:formatCode>[$₦-469]\ #,##0</c:formatCode>
                <c:ptCount val="5"/>
                <c:pt idx="0">
                  <c:v>194896333.30090001</c:v>
                </c:pt>
                <c:pt idx="1">
                  <c:v>164602596.96689999</c:v>
                </c:pt>
                <c:pt idx="2">
                  <c:v>152660385.4628</c:v>
                </c:pt>
                <c:pt idx="3">
                  <c:v>151039111.56779999</c:v>
                </c:pt>
                <c:pt idx="4">
                  <c:v>146974350.63010001</c:v>
                </c:pt>
              </c:numCache>
            </c:numRef>
          </c:val>
          <c:extLst>
            <c:ext xmlns:c16="http://schemas.microsoft.com/office/drawing/2014/chart" uri="{C3380CC4-5D6E-409C-BE32-E72D297353CC}">
              <c16:uniqueId val="{0000002F-F65C-4446-A5F0-4D09E79D11CE}"/>
            </c:ext>
          </c:extLst>
        </c:ser>
        <c:dLbls>
          <c:showLegendKey val="0"/>
          <c:showVal val="1"/>
          <c:showCatName val="0"/>
          <c:showSerName val="0"/>
          <c:showPercent val="0"/>
          <c:showBubbleSize val="0"/>
          <c:showLeaderLines val="1"/>
        </c:dLbls>
        <c:firstSliceAng val="0"/>
        <c:holeSize val="50"/>
      </c:doughnutChart>
    </c:plotArea>
    <c:legend>
      <c:legendPos val="r"/>
      <c:overlay val="0"/>
      <c:txPr>
        <a:bodyPr/>
        <a:lstStyle/>
        <a:p>
          <a:pPr>
            <a:defRPr sz="1000"/>
          </a:pPr>
          <a:endParaRPr lang="en-US"/>
        </a:p>
      </c:txPr>
    </c:legend>
    <c:plotVisOnly val="1"/>
    <c:dispBlanksAs val="gap"/>
    <c:showDLblsOverMax val="0"/>
    <c:extLst/>
  </c:chart>
  <c:spPr>
    <a:ln>
      <a:noFill/>
    </a:ln>
    <a:effectLst>
      <a:outerShdw blurRad="50800" dist="38100" dir="13500000" algn="br" rotWithShape="0">
        <a:schemeClr val="accent2">
          <a:alpha val="40000"/>
        </a:schemeClr>
      </a:outerShdw>
    </a:effectLst>
  </c:spPr>
  <c:txPr>
    <a:bodyPr/>
    <a:lstStyle/>
    <a:p>
      <a:pPr>
        <a:defRPr sz="1200">
          <a:solidFill>
            <a:schemeClr val="accent2"/>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18B.xlsx]States With Most Solid Minerals!PivotTable1</c:name>
    <c:fmtId val="8"/>
  </c:pivotSource>
  <c:chart>
    <c:title>
      <c:tx>
        <c:rich>
          <a:bodyPr rot="0" vert="horz"/>
          <a:lstStyle/>
          <a:p>
            <a:pPr>
              <a:defRPr sz="1600" b="1"/>
            </a:pPr>
            <a:r>
              <a:rPr lang="en-US" sz="1600" b="1"/>
              <a:t>States With Most</a:t>
            </a:r>
            <a:r>
              <a:rPr lang="en-US" sz="1600" b="1" baseline="0"/>
              <a:t> </a:t>
            </a:r>
            <a:r>
              <a:rPr lang="en-US" sz="1600" b="1"/>
              <a:t>Solid Minerals Allocation</a:t>
            </a:r>
          </a:p>
        </c:rich>
      </c:tx>
      <c:overlay val="0"/>
      <c:spPr>
        <a:noFill/>
        <a:ln>
          <a:noFill/>
        </a:ln>
        <a:effectLst/>
      </c:sp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3"/>
          </a:solidFill>
          <a:ln>
            <a:noFill/>
          </a:ln>
          <a:effectLst/>
        </c:spPr>
      </c:pivotFmt>
      <c:pivotFmt>
        <c:idx val="5"/>
        <c:spPr>
          <a:solidFill>
            <a:schemeClr val="accent4"/>
          </a:solidFill>
          <a:ln>
            <a:noFill/>
          </a:ln>
          <a:effectLst/>
        </c:spPr>
      </c:pivotFmt>
      <c:pivotFmt>
        <c:idx val="6"/>
        <c:spPr>
          <a:solidFill>
            <a:schemeClr val="accent4"/>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pivotFmt>
      <c:pivotFmt>
        <c:idx val="14"/>
        <c:spPr>
          <a:solidFill>
            <a:schemeClr val="accent3"/>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5"/>
          </a:solidFill>
          <a:ln>
            <a:noFill/>
          </a:ln>
          <a:effectLst/>
        </c:spPr>
      </c:pivotFmt>
      <c:pivotFmt>
        <c:idx val="18"/>
        <c:spPr>
          <a:solidFill>
            <a:schemeClr val="accent5"/>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pivotFmt>
      <c:pivotFmt>
        <c:idx val="24"/>
        <c:spPr>
          <a:solidFill>
            <a:schemeClr val="accent3"/>
          </a:solidFill>
          <a:ln>
            <a:noFill/>
          </a:ln>
          <a:effectLst/>
        </c:spPr>
      </c:pivotFmt>
      <c:pivotFmt>
        <c:idx val="25"/>
        <c:spPr>
          <a:solidFill>
            <a:schemeClr val="accent4"/>
          </a:solidFill>
          <a:ln>
            <a:noFill/>
          </a:ln>
          <a:effectLst/>
        </c:spPr>
      </c:pivotFmt>
      <c:pivotFmt>
        <c:idx val="26"/>
        <c:spPr>
          <a:solidFill>
            <a:schemeClr val="accent4"/>
          </a:solidFill>
          <a:ln>
            <a:noFill/>
          </a:ln>
          <a:effectLst/>
        </c:spPr>
      </c:pivotFmt>
      <c:pivotFmt>
        <c:idx val="27"/>
        <c:spPr>
          <a:solidFill>
            <a:schemeClr val="accent5"/>
          </a:solidFill>
          <a:ln>
            <a:noFill/>
          </a:ln>
          <a:effectLst/>
        </c:spPr>
      </c:pivotFmt>
      <c:pivotFmt>
        <c:idx val="28"/>
        <c:spPr>
          <a:solidFill>
            <a:schemeClr val="accent5"/>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pivotFmt>
      <c:pivotFmt>
        <c:idx val="34"/>
        <c:spPr>
          <a:solidFill>
            <a:schemeClr val="accent3"/>
          </a:solidFill>
          <a:ln>
            <a:noFill/>
          </a:ln>
          <a:effectLst/>
        </c:spPr>
      </c:pivotFmt>
      <c:pivotFmt>
        <c:idx val="35"/>
        <c:spPr>
          <a:solidFill>
            <a:schemeClr val="accent4"/>
          </a:solidFill>
          <a:ln>
            <a:noFill/>
          </a:ln>
          <a:effectLst/>
        </c:spPr>
      </c:pivotFmt>
      <c:pivotFmt>
        <c:idx val="36"/>
        <c:spPr>
          <a:solidFill>
            <a:schemeClr val="accent4"/>
          </a:solidFill>
          <a:ln>
            <a:noFill/>
          </a:ln>
          <a:effectLst/>
        </c:spPr>
      </c:pivotFmt>
      <c:pivotFmt>
        <c:idx val="37"/>
        <c:spPr>
          <a:solidFill>
            <a:schemeClr val="accent5"/>
          </a:solidFill>
          <a:ln>
            <a:noFill/>
          </a:ln>
          <a:effectLst/>
        </c:spPr>
      </c:pivotFmt>
      <c:pivotFmt>
        <c:idx val="38"/>
        <c:spPr>
          <a:solidFill>
            <a:schemeClr val="accent5"/>
          </a:solidFill>
          <a:ln>
            <a:noFill/>
          </a:ln>
          <a:effectLst/>
        </c:spPr>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3"/>
          </a:solidFill>
          <a:ln>
            <a:noFill/>
          </a:ln>
          <a:effectLst/>
        </c:spPr>
      </c:pivotFmt>
      <c:pivotFmt>
        <c:idx val="44"/>
        <c:spPr>
          <a:solidFill>
            <a:schemeClr val="accent3"/>
          </a:solidFill>
          <a:ln>
            <a:noFill/>
          </a:ln>
          <a:effectLst/>
        </c:spPr>
      </c:pivotFmt>
      <c:pivotFmt>
        <c:idx val="45"/>
        <c:spPr>
          <a:solidFill>
            <a:schemeClr val="accent4"/>
          </a:solidFill>
          <a:ln>
            <a:noFill/>
          </a:ln>
          <a:effectLst/>
        </c:spPr>
      </c:pivotFmt>
      <c:pivotFmt>
        <c:idx val="46"/>
        <c:spPr>
          <a:solidFill>
            <a:schemeClr val="accent4"/>
          </a:solidFill>
          <a:ln>
            <a:noFill/>
          </a:ln>
          <a:effectLst/>
        </c:spPr>
      </c:pivotFmt>
      <c:pivotFmt>
        <c:idx val="47"/>
        <c:spPr>
          <a:solidFill>
            <a:schemeClr val="accent5"/>
          </a:solidFill>
          <a:ln>
            <a:noFill/>
          </a:ln>
          <a:effectLst/>
        </c:spPr>
      </c:pivotFmt>
      <c:pivotFmt>
        <c:idx val="48"/>
        <c:spPr>
          <a:solidFill>
            <a:schemeClr val="accent5"/>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c:spPr>
      </c:pivotFmt>
      <c:pivotFmt>
        <c:idx val="53"/>
        <c:spPr>
          <a:solidFill>
            <a:schemeClr val="accent3"/>
          </a:solidFill>
        </c:spPr>
      </c:pivotFmt>
      <c:pivotFmt>
        <c:idx val="54"/>
        <c:spPr>
          <a:solidFill>
            <a:schemeClr val="accent3"/>
          </a:solidFill>
        </c:spPr>
      </c:pivotFmt>
      <c:pivotFmt>
        <c:idx val="55"/>
        <c:spPr>
          <a:solidFill>
            <a:schemeClr val="accent4"/>
          </a:solidFill>
        </c:spPr>
      </c:pivotFmt>
      <c:pivotFmt>
        <c:idx val="56"/>
        <c:spPr>
          <a:solidFill>
            <a:schemeClr val="accent5"/>
          </a:solidFill>
        </c:spPr>
      </c:pivotFmt>
      <c:pivotFmt>
        <c:idx val="57"/>
        <c:spPr>
          <a:solidFill>
            <a:schemeClr val="accent6"/>
          </a:solidFill>
        </c:spPr>
      </c:pivotFmt>
      <c:pivotFmt>
        <c:idx val="58"/>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c:spPr>
      </c:pivotFmt>
      <c:pivotFmt>
        <c:idx val="60"/>
        <c:spPr>
          <a:solidFill>
            <a:schemeClr val="accent3"/>
          </a:solidFill>
        </c:spPr>
      </c:pivotFmt>
      <c:pivotFmt>
        <c:idx val="61"/>
        <c:spPr>
          <a:solidFill>
            <a:schemeClr val="accent3"/>
          </a:solidFill>
        </c:spPr>
      </c:pivotFmt>
      <c:pivotFmt>
        <c:idx val="62"/>
        <c:spPr>
          <a:solidFill>
            <a:schemeClr val="accent4"/>
          </a:solidFill>
        </c:spPr>
      </c:pivotFmt>
      <c:pivotFmt>
        <c:idx val="63"/>
        <c:spPr>
          <a:solidFill>
            <a:schemeClr val="accent5"/>
          </a:solidFill>
        </c:spPr>
      </c:pivotFmt>
      <c:pivotFmt>
        <c:idx val="64"/>
        <c:spPr>
          <a:solidFill>
            <a:schemeClr val="accent6"/>
          </a:solidFill>
        </c:spPr>
      </c:pivotFmt>
      <c:pivotFmt>
        <c:idx val="65"/>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c:spPr>
        <c:dLbl>
          <c:idx val="0"/>
          <c:layout>
            <c:manualLayout>
              <c:x val="3.1010671985329637E-2"/>
              <c:y val="9.4939477502020784E-3"/>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3"/>
          </a:solidFill>
        </c:spPr>
        <c:dLbl>
          <c:idx val="0"/>
          <c:layout>
            <c:manualLayout>
              <c:x val="5.8015489660431102E-2"/>
              <c:y val="-3.572377819861125E-3"/>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4"/>
          </a:solidFill>
        </c:spPr>
        <c:dLbl>
          <c:idx val="0"/>
          <c:layout>
            <c:manualLayout>
              <c:x val="-7.0507888194647941E-2"/>
              <c:y val="-4.6049148919676305E-2"/>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5"/>
          </a:solidFill>
        </c:spPr>
        <c:dLbl>
          <c:idx val="0"/>
          <c:layout>
            <c:manualLayout>
              <c:x val="2.2686239850270817E-4"/>
              <c:y val="-8.9174612667087566E-2"/>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6"/>
          </a:solidFill>
        </c:spPr>
        <c:dLbl>
          <c:idx val="0"/>
          <c:layout>
            <c:manualLayout>
              <c:x val="-4.8538943136309645E-2"/>
              <c:y val="3.9751874370134097E-2"/>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2"/>
          </a:solidFill>
        </c:spPr>
        <c:dLbl>
          <c:idx val="0"/>
          <c:layout>
            <c:manualLayout>
              <c:x val="3.1010671985329637E-2"/>
              <c:y val="9.4939477502020784E-3"/>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3"/>
          </a:solidFill>
        </c:spPr>
        <c:dLbl>
          <c:idx val="0"/>
          <c:layout>
            <c:manualLayout>
              <c:x val="5.8015489660431102E-2"/>
              <c:y val="-3.572377819861125E-3"/>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4"/>
          </a:solidFill>
        </c:spPr>
        <c:dLbl>
          <c:idx val="0"/>
          <c:layout>
            <c:manualLayout>
              <c:x val="-7.0507888194647941E-2"/>
              <c:y val="-4.6049148919676305E-2"/>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5"/>
          </a:solidFill>
        </c:spPr>
        <c:dLbl>
          <c:idx val="0"/>
          <c:layout>
            <c:manualLayout>
              <c:x val="2.2686239850270817E-4"/>
              <c:y val="-8.9174612667087566E-2"/>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6"/>
          </a:solidFill>
        </c:spPr>
        <c:dLbl>
          <c:idx val="0"/>
          <c:layout>
            <c:manualLayout>
              <c:x val="-4.8538943136309645E-2"/>
              <c:y val="3.9751874370134097E-2"/>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
        <c:marker>
          <c:symbol val="none"/>
        </c:marker>
        <c:dLbl>
          <c:idx val="0"/>
          <c:spPr>
            <a:noFill/>
            <a:ln>
              <a:noFill/>
            </a:ln>
            <a:effectLst/>
          </c:spPr>
          <c:txPr>
            <a:bodyPr/>
            <a:lstStyle/>
            <a:p>
              <a:pPr>
                <a:defRPr sz="1300">
                  <a:latin typeface="+mn-lt"/>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2"/>
          </a:solidFill>
        </c:spPr>
        <c:dLbl>
          <c:idx val="0"/>
          <c:layout>
            <c:manualLayout>
              <c:x val="-6.6326805303183314E-2"/>
              <c:y val="3.4044992061177538E-2"/>
            </c:manualLayout>
          </c:layout>
          <c:spPr>
            <a:noFill/>
            <a:ln>
              <a:noFill/>
            </a:ln>
            <a:effectLst/>
          </c:spPr>
          <c:txPr>
            <a:bodyPr/>
            <a:lstStyle/>
            <a:p>
              <a:pPr>
                <a:defRPr sz="1300">
                  <a:latin typeface="+mn-lt"/>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6090220292976199"/>
                  <c:h val="0.14410299407018567"/>
                </c:manualLayout>
              </c15:layout>
            </c:ext>
          </c:extLst>
        </c:dLbl>
      </c:pivotFmt>
      <c:pivotFmt>
        <c:idx val="79"/>
        <c:spPr>
          <a:solidFill>
            <a:schemeClr val="accent3"/>
          </a:solidFill>
        </c:spPr>
        <c:dLbl>
          <c:idx val="0"/>
          <c:layout>
            <c:manualLayout>
              <c:x val="-6.1350584382080443E-2"/>
              <c:y val="6.6106291111759183E-2"/>
            </c:manualLayout>
          </c:layout>
          <c:spPr>
            <a:noFill/>
            <a:ln>
              <a:noFill/>
            </a:ln>
            <a:effectLst/>
          </c:spPr>
          <c:txPr>
            <a:bodyPr/>
            <a:lstStyle/>
            <a:p>
              <a:pPr>
                <a:defRPr sz="1300">
                  <a:latin typeface="+mn-lt"/>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070939049285506"/>
                  <c:h val="0.14457070707070707"/>
                </c:manualLayout>
              </c15:layout>
            </c:ext>
          </c:extLst>
        </c:dLbl>
      </c:pivotFmt>
      <c:pivotFmt>
        <c:idx val="80"/>
        <c:spPr>
          <a:solidFill>
            <a:schemeClr val="accent4"/>
          </a:solidFill>
        </c:spPr>
        <c:dLbl>
          <c:idx val="0"/>
          <c:layout>
            <c:manualLayout>
              <c:x val="-1.0113679700293903E-2"/>
              <c:y val="-4.1021839862609766E-2"/>
            </c:manualLayout>
          </c:layout>
          <c:spPr>
            <a:noFill/>
            <a:ln>
              <a:noFill/>
            </a:ln>
            <a:effectLst/>
          </c:spPr>
          <c:txPr>
            <a:bodyPr/>
            <a:lstStyle/>
            <a:p>
              <a:pPr>
                <a:defRPr sz="1300">
                  <a:latin typeface="+mn-lt"/>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3126472171747756"/>
                  <c:h val="0.13825742846958944"/>
                </c:manualLayout>
              </c15:layout>
            </c:ext>
          </c:extLst>
        </c:dLbl>
      </c:pivotFmt>
      <c:pivotFmt>
        <c:idx val="81"/>
        <c:spPr>
          <a:solidFill>
            <a:schemeClr val="accent5"/>
          </a:solidFill>
        </c:spPr>
        <c:dLbl>
          <c:idx val="0"/>
          <c:layout>
            <c:manualLayout>
              <c:x val="8.7025441258175226E-3"/>
              <c:y val="1.8148567918909127E-2"/>
            </c:manualLayout>
          </c:layout>
          <c:spPr>
            <a:noFill/>
            <a:ln>
              <a:noFill/>
            </a:ln>
            <a:effectLst/>
          </c:spPr>
          <c:txPr>
            <a:bodyPr/>
            <a:lstStyle/>
            <a:p>
              <a:pPr>
                <a:defRPr sz="1300">
                  <a:latin typeface="+mn-lt"/>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2023156560558136"/>
                  <c:h val="0.14457081753669679"/>
                </c:manualLayout>
              </c15:layout>
            </c:ext>
          </c:extLst>
        </c:dLbl>
      </c:pivotFmt>
      <c:pivotFmt>
        <c:idx val="82"/>
        <c:spPr>
          <a:solidFill>
            <a:schemeClr val="accent6"/>
          </a:solidFill>
        </c:spPr>
        <c:dLbl>
          <c:idx val="0"/>
          <c:layout>
            <c:manualLayout>
              <c:x val="4.3379994167395746E-3"/>
              <c:y val="2.1864570169469511E-2"/>
            </c:manualLayout>
          </c:layout>
          <c:spPr>
            <a:noFill/>
            <a:ln>
              <a:noFill/>
            </a:ln>
            <a:effectLst/>
          </c:spPr>
          <c:txPr>
            <a:bodyPr/>
            <a:lstStyle/>
            <a:p>
              <a:pPr>
                <a:defRPr sz="1300">
                  <a:latin typeface="+mn-lt"/>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0224499181192094"/>
                  <c:h val="0.12563146041929943"/>
                </c:manualLayout>
              </c15:layout>
            </c:ext>
          </c:extLst>
        </c:dLbl>
      </c:pivotFmt>
    </c:pivotFmts>
    <c:plotArea>
      <c:layout>
        <c:manualLayout>
          <c:layoutTarget val="inner"/>
          <c:xMode val="edge"/>
          <c:yMode val="edge"/>
          <c:x val="0.1651580411422931"/>
          <c:y val="0.31921519069375587"/>
          <c:w val="0.39033610382035577"/>
          <c:h val="0.56381881662940281"/>
        </c:manualLayout>
      </c:layout>
      <c:pieChart>
        <c:varyColors val="1"/>
        <c:ser>
          <c:idx val="0"/>
          <c:order val="0"/>
          <c:tx>
            <c:strRef>
              <c:f>'States With Most Solid Minerals'!$B$3</c:f>
              <c:strCache>
                <c:ptCount val="1"/>
                <c:pt idx="0">
                  <c:v>Total</c:v>
                </c:pt>
              </c:strCache>
            </c:strRef>
          </c:tx>
          <c:explosion val="2"/>
          <c:dPt>
            <c:idx val="0"/>
            <c:bubble3D val="0"/>
            <c:spPr>
              <a:solidFill>
                <a:schemeClr val="accent2"/>
              </a:solidFill>
            </c:spPr>
            <c:extLst>
              <c:ext xmlns:c16="http://schemas.microsoft.com/office/drawing/2014/chart" uri="{C3380CC4-5D6E-409C-BE32-E72D297353CC}">
                <c16:uniqueId val="{00000001-F3F9-4A6C-89A8-281A2257C5AC}"/>
              </c:ext>
            </c:extLst>
          </c:dPt>
          <c:dPt>
            <c:idx val="1"/>
            <c:bubble3D val="0"/>
            <c:spPr>
              <a:solidFill>
                <a:schemeClr val="accent3"/>
              </a:solidFill>
            </c:spPr>
            <c:extLst>
              <c:ext xmlns:c16="http://schemas.microsoft.com/office/drawing/2014/chart" uri="{C3380CC4-5D6E-409C-BE32-E72D297353CC}">
                <c16:uniqueId val="{00000003-F3F9-4A6C-89A8-281A2257C5AC}"/>
              </c:ext>
            </c:extLst>
          </c:dPt>
          <c:dPt>
            <c:idx val="2"/>
            <c:bubble3D val="0"/>
            <c:spPr>
              <a:solidFill>
                <a:schemeClr val="accent4"/>
              </a:solidFill>
            </c:spPr>
            <c:extLst>
              <c:ext xmlns:c16="http://schemas.microsoft.com/office/drawing/2014/chart" uri="{C3380CC4-5D6E-409C-BE32-E72D297353CC}">
                <c16:uniqueId val="{00000005-F3F9-4A6C-89A8-281A2257C5AC}"/>
              </c:ext>
            </c:extLst>
          </c:dPt>
          <c:dPt>
            <c:idx val="3"/>
            <c:bubble3D val="0"/>
            <c:spPr>
              <a:solidFill>
                <a:schemeClr val="accent5"/>
              </a:solidFill>
            </c:spPr>
            <c:extLst>
              <c:ext xmlns:c16="http://schemas.microsoft.com/office/drawing/2014/chart" uri="{C3380CC4-5D6E-409C-BE32-E72D297353CC}">
                <c16:uniqueId val="{00000007-F3F9-4A6C-89A8-281A2257C5AC}"/>
              </c:ext>
            </c:extLst>
          </c:dPt>
          <c:dPt>
            <c:idx val="4"/>
            <c:bubble3D val="0"/>
            <c:spPr>
              <a:solidFill>
                <a:schemeClr val="accent6"/>
              </a:solidFill>
            </c:spPr>
            <c:extLst>
              <c:ext xmlns:c16="http://schemas.microsoft.com/office/drawing/2014/chart" uri="{C3380CC4-5D6E-409C-BE32-E72D297353CC}">
                <c16:uniqueId val="{00000009-F3F9-4A6C-89A8-281A2257C5AC}"/>
              </c:ext>
            </c:extLst>
          </c:dPt>
          <c:dLbls>
            <c:dLbl>
              <c:idx val="0"/>
              <c:layout>
                <c:manualLayout>
                  <c:x val="-6.6326805303183314E-2"/>
                  <c:y val="3.4044992061177538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36090220292976199"/>
                      <c:h val="0.14410299407018567"/>
                    </c:manualLayout>
                  </c15:layout>
                </c:ext>
                <c:ext xmlns:c16="http://schemas.microsoft.com/office/drawing/2014/chart" uri="{C3380CC4-5D6E-409C-BE32-E72D297353CC}">
                  <c16:uniqueId val="{00000001-F3F9-4A6C-89A8-281A2257C5AC}"/>
                </c:ext>
              </c:extLst>
            </c:dLbl>
            <c:dLbl>
              <c:idx val="1"/>
              <c:layout>
                <c:manualLayout>
                  <c:x val="-6.1350584382080443E-2"/>
                  <c:y val="6.6106291111759183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3070939049285506"/>
                      <c:h val="0.14457070707070707"/>
                    </c:manualLayout>
                  </c15:layout>
                </c:ext>
                <c:ext xmlns:c16="http://schemas.microsoft.com/office/drawing/2014/chart" uri="{C3380CC4-5D6E-409C-BE32-E72D297353CC}">
                  <c16:uniqueId val="{00000003-F3F9-4A6C-89A8-281A2257C5AC}"/>
                </c:ext>
              </c:extLst>
            </c:dLbl>
            <c:dLbl>
              <c:idx val="2"/>
              <c:layout>
                <c:manualLayout>
                  <c:x val="-1.0113679700293903E-2"/>
                  <c:y val="-4.1021839862609766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33126472171747756"/>
                      <c:h val="0.13825742846958944"/>
                    </c:manualLayout>
                  </c15:layout>
                </c:ext>
                <c:ext xmlns:c16="http://schemas.microsoft.com/office/drawing/2014/chart" uri="{C3380CC4-5D6E-409C-BE32-E72D297353CC}">
                  <c16:uniqueId val="{00000005-F3F9-4A6C-89A8-281A2257C5AC}"/>
                </c:ext>
              </c:extLst>
            </c:dLbl>
            <c:dLbl>
              <c:idx val="3"/>
              <c:layout>
                <c:manualLayout>
                  <c:x val="8.7025441258175226E-3"/>
                  <c:y val="1.8148567918909127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32023156560558136"/>
                      <c:h val="0.14457081753669679"/>
                    </c:manualLayout>
                  </c15:layout>
                </c:ext>
                <c:ext xmlns:c16="http://schemas.microsoft.com/office/drawing/2014/chart" uri="{C3380CC4-5D6E-409C-BE32-E72D297353CC}">
                  <c16:uniqueId val="{00000007-F3F9-4A6C-89A8-281A2257C5AC}"/>
                </c:ext>
              </c:extLst>
            </c:dLbl>
            <c:dLbl>
              <c:idx val="4"/>
              <c:layout>
                <c:manualLayout>
                  <c:x val="4.3379994167395746E-3"/>
                  <c:y val="2.1864570169469511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30224499181192094"/>
                      <c:h val="0.12563146041929943"/>
                    </c:manualLayout>
                  </c15:layout>
                </c:ext>
                <c:ext xmlns:c16="http://schemas.microsoft.com/office/drawing/2014/chart" uri="{C3380CC4-5D6E-409C-BE32-E72D297353CC}">
                  <c16:uniqueId val="{00000009-F3F9-4A6C-89A8-281A2257C5AC}"/>
                </c:ext>
              </c:extLst>
            </c:dLbl>
            <c:spPr>
              <a:noFill/>
              <a:ln>
                <a:noFill/>
              </a:ln>
              <a:effectLst/>
            </c:spPr>
            <c:txPr>
              <a:bodyPr/>
              <a:lstStyle/>
              <a:p>
                <a:pPr>
                  <a:defRPr sz="1300">
                    <a:latin typeface="+mn-lt"/>
                  </a:defRPr>
                </a:pPr>
                <a:endParaRPr lang="en-US"/>
              </a:p>
            </c:txPr>
            <c:dLblPos val="inEnd"/>
            <c:showLegendKey val="0"/>
            <c:showVal val="1"/>
            <c:showCatName val="0"/>
            <c:showSerName val="0"/>
            <c:showPercent val="0"/>
            <c:showBubbleSize val="0"/>
            <c:showLeaderLines val="1"/>
            <c:leaderLines>
              <c:spPr>
                <a:ln>
                  <a:solidFill>
                    <a:schemeClr val="accent2"/>
                  </a:solidFill>
                </a:ln>
              </c:spPr>
            </c:leaderLines>
            <c:extLst>
              <c:ext xmlns:c15="http://schemas.microsoft.com/office/drawing/2012/chart" uri="{CE6537A1-D6FC-4f65-9D91-7224C49458BB}"/>
            </c:extLst>
          </c:dLbls>
          <c:cat>
            <c:strRef>
              <c:f>'States With Most Solid Minerals'!$A$4:$A$9</c:f>
              <c:strCache>
                <c:ptCount val="5"/>
                <c:pt idx="0">
                  <c:v>OGUN</c:v>
                </c:pt>
                <c:pt idx="1">
                  <c:v>OSUN</c:v>
                </c:pt>
                <c:pt idx="2">
                  <c:v>KOGI</c:v>
                </c:pt>
                <c:pt idx="3">
                  <c:v>NASSARAWA</c:v>
                </c:pt>
                <c:pt idx="4">
                  <c:v>EBONYI</c:v>
                </c:pt>
              </c:strCache>
            </c:strRef>
          </c:cat>
          <c:val>
            <c:numRef>
              <c:f>'States With Most Solid Minerals'!$B$4:$B$9</c:f>
              <c:numCache>
                <c:formatCode>[$₦-469]\ #,##0</c:formatCode>
                <c:ptCount val="5"/>
                <c:pt idx="0">
                  <c:v>307539995.99290001</c:v>
                </c:pt>
                <c:pt idx="1">
                  <c:v>283584358.93589997</c:v>
                </c:pt>
                <c:pt idx="2">
                  <c:v>279213530.90310001</c:v>
                </c:pt>
                <c:pt idx="3">
                  <c:v>208771426.72189999</c:v>
                </c:pt>
                <c:pt idx="4">
                  <c:v>180942452.23590001</c:v>
                </c:pt>
              </c:numCache>
            </c:numRef>
          </c:val>
          <c:extLst>
            <c:ext xmlns:c16="http://schemas.microsoft.com/office/drawing/2014/chart" uri="{C3380CC4-5D6E-409C-BE32-E72D297353CC}">
              <c16:uniqueId val="{0000000A-F3F9-4A6C-89A8-281A2257C5AC}"/>
            </c:ext>
          </c:extLst>
        </c:ser>
        <c:dLbls>
          <c:dLblPos val="inEnd"/>
          <c:showLegendKey val="0"/>
          <c:showVal val="1"/>
          <c:showCatName val="0"/>
          <c:showSerName val="0"/>
          <c:showPercent val="0"/>
          <c:showBubbleSize val="0"/>
          <c:showLeaderLines val="1"/>
        </c:dLbls>
        <c:firstSliceAng val="0"/>
      </c:pieChart>
    </c:plotArea>
    <c:legend>
      <c:legendPos val="r"/>
      <c:layout>
        <c:manualLayout>
          <c:xMode val="edge"/>
          <c:yMode val="edge"/>
          <c:x val="0.6961462749848577"/>
          <c:y val="0.35300047721307565"/>
          <c:w val="0.28097056778159141"/>
          <c:h val="0.53059646479375266"/>
        </c:manualLayout>
      </c:layout>
      <c:overlay val="0"/>
      <c:txPr>
        <a:bodyPr/>
        <a:lstStyle/>
        <a:p>
          <a:pPr>
            <a:defRPr sz="1000"/>
          </a:pPr>
          <a:endParaRPr lang="en-US"/>
        </a:p>
      </c:txPr>
    </c:legend>
    <c:plotVisOnly val="1"/>
    <c:dispBlanksAs val="gap"/>
    <c:showDLblsOverMax val="0"/>
    <c:extLst/>
  </c:chart>
  <c:spPr>
    <a:ln>
      <a:noFill/>
    </a:ln>
    <a:effectLst>
      <a:outerShdw blurRad="50800" dist="38100" dir="13500000" algn="br" rotWithShape="0">
        <a:schemeClr val="accent6">
          <a:lumMod val="25000"/>
          <a:alpha val="40000"/>
        </a:schemeClr>
      </a:outerShdw>
    </a:effectLst>
  </c:spPr>
  <c:txPr>
    <a:bodyPr/>
    <a:lstStyle/>
    <a:p>
      <a:pPr>
        <a:defRPr sz="900">
          <a:solidFill>
            <a:schemeClr val="accent2"/>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18B.xlsx]States With Derivaition Fund!PivotTable1</c:name>
    <c:fmtId val="7"/>
  </c:pivotSource>
  <c:chart>
    <c:title>
      <c:tx>
        <c:rich>
          <a:bodyPr rot="0" vert="horz"/>
          <a:lstStyle/>
          <a:p>
            <a:pPr>
              <a:defRPr sz="1600" b="1"/>
            </a:pPr>
            <a:r>
              <a:rPr lang="en-US" sz="1600" b="1"/>
              <a:t>States With Highest Derivaition Allocation</a:t>
            </a:r>
          </a:p>
        </c:rich>
      </c:tx>
      <c:overlay val="0"/>
      <c:spPr>
        <a:noFill/>
        <a:ln>
          <a:noFill/>
        </a:ln>
        <a:effectLst/>
      </c:sp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3"/>
          </a:solidFill>
          <a:ln>
            <a:noFill/>
          </a:ln>
          <a:effectLst/>
        </c:spPr>
      </c:pivotFmt>
      <c:pivotFmt>
        <c:idx val="5"/>
        <c:spPr>
          <a:solidFill>
            <a:schemeClr val="accent4"/>
          </a:solidFill>
          <a:ln>
            <a:noFill/>
          </a:ln>
          <a:effectLst/>
        </c:spPr>
      </c:pivotFmt>
      <c:pivotFmt>
        <c:idx val="6"/>
        <c:spPr>
          <a:solidFill>
            <a:schemeClr val="accent4"/>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pivotFmt>
      <c:pivotFmt>
        <c:idx val="14"/>
        <c:spPr>
          <a:solidFill>
            <a:schemeClr val="accent3"/>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5"/>
          </a:solidFill>
          <a:ln>
            <a:noFill/>
          </a:ln>
          <a:effectLst/>
        </c:spPr>
      </c:pivotFmt>
      <c:pivotFmt>
        <c:idx val="18"/>
        <c:spPr>
          <a:solidFill>
            <a:schemeClr val="accent5"/>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pivotFmt>
      <c:pivotFmt>
        <c:idx val="24"/>
        <c:spPr>
          <a:solidFill>
            <a:schemeClr val="accent3"/>
          </a:solidFill>
          <a:ln>
            <a:noFill/>
          </a:ln>
          <a:effectLst/>
        </c:spPr>
      </c:pivotFmt>
      <c:pivotFmt>
        <c:idx val="25"/>
        <c:spPr>
          <a:solidFill>
            <a:schemeClr val="accent4"/>
          </a:solidFill>
          <a:ln>
            <a:noFill/>
          </a:ln>
          <a:effectLst/>
        </c:spPr>
      </c:pivotFmt>
      <c:pivotFmt>
        <c:idx val="26"/>
        <c:spPr>
          <a:solidFill>
            <a:schemeClr val="accent4"/>
          </a:solidFill>
          <a:ln>
            <a:noFill/>
          </a:ln>
          <a:effectLst/>
        </c:spPr>
      </c:pivotFmt>
      <c:pivotFmt>
        <c:idx val="27"/>
        <c:spPr>
          <a:solidFill>
            <a:schemeClr val="accent5"/>
          </a:solidFill>
          <a:ln>
            <a:noFill/>
          </a:ln>
          <a:effectLst/>
        </c:spPr>
      </c:pivotFmt>
      <c:pivotFmt>
        <c:idx val="28"/>
        <c:spPr>
          <a:solidFill>
            <a:schemeClr val="accent5"/>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pivotFmt>
      <c:pivotFmt>
        <c:idx val="34"/>
        <c:spPr>
          <a:solidFill>
            <a:schemeClr val="accent3"/>
          </a:solidFill>
          <a:ln>
            <a:noFill/>
          </a:ln>
          <a:effectLst/>
        </c:spPr>
      </c:pivotFmt>
      <c:pivotFmt>
        <c:idx val="35"/>
        <c:spPr>
          <a:solidFill>
            <a:schemeClr val="accent4"/>
          </a:solidFill>
          <a:ln>
            <a:noFill/>
          </a:ln>
          <a:effectLst/>
        </c:spPr>
      </c:pivotFmt>
      <c:pivotFmt>
        <c:idx val="36"/>
        <c:spPr>
          <a:solidFill>
            <a:schemeClr val="accent4"/>
          </a:solidFill>
          <a:ln>
            <a:noFill/>
          </a:ln>
          <a:effectLst/>
        </c:spPr>
      </c:pivotFmt>
      <c:pivotFmt>
        <c:idx val="37"/>
        <c:spPr>
          <a:solidFill>
            <a:schemeClr val="accent5"/>
          </a:solidFill>
          <a:ln>
            <a:noFill/>
          </a:ln>
          <a:effectLst/>
        </c:spPr>
      </c:pivotFmt>
      <c:pivotFmt>
        <c:idx val="38"/>
        <c:spPr>
          <a:solidFill>
            <a:schemeClr val="accent5"/>
          </a:solidFill>
          <a:ln>
            <a:noFill/>
          </a:ln>
          <a:effectLst/>
        </c:spPr>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3"/>
          </a:solidFill>
          <a:ln>
            <a:noFill/>
          </a:ln>
          <a:effectLst/>
        </c:spPr>
      </c:pivotFmt>
      <c:pivotFmt>
        <c:idx val="44"/>
        <c:spPr>
          <a:solidFill>
            <a:schemeClr val="accent3"/>
          </a:solidFill>
          <a:ln>
            <a:noFill/>
          </a:ln>
          <a:effectLst/>
        </c:spPr>
      </c:pivotFmt>
      <c:pivotFmt>
        <c:idx val="45"/>
        <c:spPr>
          <a:solidFill>
            <a:schemeClr val="accent4"/>
          </a:solidFill>
          <a:ln>
            <a:noFill/>
          </a:ln>
          <a:effectLst/>
        </c:spPr>
      </c:pivotFmt>
      <c:pivotFmt>
        <c:idx val="46"/>
        <c:spPr>
          <a:solidFill>
            <a:schemeClr val="accent4"/>
          </a:solidFill>
          <a:ln>
            <a:noFill/>
          </a:ln>
          <a:effectLst/>
        </c:spPr>
      </c:pivotFmt>
      <c:pivotFmt>
        <c:idx val="47"/>
        <c:spPr>
          <a:solidFill>
            <a:schemeClr val="accent5"/>
          </a:solidFill>
          <a:ln>
            <a:noFill/>
          </a:ln>
          <a:effectLst/>
        </c:spPr>
      </c:pivotFmt>
      <c:pivotFmt>
        <c:idx val="48"/>
        <c:spPr>
          <a:solidFill>
            <a:schemeClr val="accent5"/>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c:spPr>
      </c:pivotFmt>
      <c:pivotFmt>
        <c:idx val="53"/>
        <c:spPr>
          <a:solidFill>
            <a:schemeClr val="accent3"/>
          </a:solidFill>
        </c:spPr>
      </c:pivotFmt>
      <c:pivotFmt>
        <c:idx val="54"/>
        <c:spPr>
          <a:solidFill>
            <a:schemeClr val="accent3"/>
          </a:solidFill>
        </c:spPr>
      </c:pivotFmt>
      <c:pivotFmt>
        <c:idx val="55"/>
        <c:spPr>
          <a:solidFill>
            <a:schemeClr val="accent4"/>
          </a:solidFill>
        </c:spPr>
      </c:pivotFmt>
      <c:pivotFmt>
        <c:idx val="56"/>
        <c:spPr>
          <a:solidFill>
            <a:schemeClr val="accent5"/>
          </a:solidFill>
        </c:spPr>
      </c:pivotFmt>
      <c:pivotFmt>
        <c:idx val="57"/>
        <c:spPr>
          <a:solidFill>
            <a:schemeClr val="accent6"/>
          </a:solidFill>
        </c:spPr>
      </c:pivotFmt>
      <c:pivotFmt>
        <c:idx val="58"/>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c:spPr>
      </c:pivotFmt>
      <c:pivotFmt>
        <c:idx val="60"/>
        <c:spPr>
          <a:solidFill>
            <a:schemeClr val="accent3"/>
          </a:solidFill>
        </c:spPr>
      </c:pivotFmt>
      <c:pivotFmt>
        <c:idx val="61"/>
        <c:spPr>
          <a:solidFill>
            <a:schemeClr val="accent3"/>
          </a:solidFill>
        </c:spPr>
      </c:pivotFmt>
      <c:pivotFmt>
        <c:idx val="62"/>
        <c:spPr>
          <a:solidFill>
            <a:schemeClr val="accent4"/>
          </a:solidFill>
        </c:spPr>
      </c:pivotFmt>
      <c:pivotFmt>
        <c:idx val="63"/>
        <c:spPr>
          <a:solidFill>
            <a:schemeClr val="accent5"/>
          </a:solidFill>
        </c:spPr>
      </c:pivotFmt>
      <c:pivotFmt>
        <c:idx val="64"/>
        <c:spPr>
          <a:solidFill>
            <a:schemeClr val="accent6"/>
          </a:solidFill>
        </c:spPr>
      </c:pivotFmt>
      <c:pivotFmt>
        <c:idx val="65"/>
        <c:marker>
          <c:symbol val="none"/>
        </c:marker>
        <c:dLbl>
          <c:idx val="0"/>
          <c:spPr>
            <a:noFill/>
            <a:ln>
              <a:noFill/>
            </a:ln>
            <a:effectLst/>
          </c:spPr>
          <c:txPr>
            <a:bodyPr/>
            <a:lstStyle/>
            <a:p>
              <a:pPr>
                <a:defRPr sz="1300">
                  <a:latin typeface="+mn-l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c:spPr>
        <c:dLbl>
          <c:idx val="0"/>
          <c:spPr>
            <a:noFill/>
            <a:ln>
              <a:noFill/>
            </a:ln>
            <a:effectLst/>
          </c:spPr>
          <c:txPr>
            <a:bodyPr/>
            <a:lstStyle/>
            <a:p>
              <a:pPr>
                <a:defRPr sz="1300">
                  <a:latin typeface="+mn-lt"/>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783551316762808"/>
                  <c:h val="0.12726337448559669"/>
                </c:manualLayout>
              </c15:layout>
            </c:ext>
          </c:extLst>
        </c:dLbl>
      </c:pivotFmt>
      <c:pivotFmt>
        <c:idx val="67"/>
        <c:spPr>
          <a:solidFill>
            <a:schemeClr val="accent3"/>
          </a:solidFill>
        </c:spPr>
        <c:dLbl>
          <c:idx val="0"/>
          <c:spPr>
            <a:noFill/>
            <a:ln>
              <a:noFill/>
            </a:ln>
            <a:effectLst/>
          </c:spPr>
          <c:txPr>
            <a:bodyPr/>
            <a:lstStyle/>
            <a:p>
              <a:pPr>
                <a:defRPr sz="1300">
                  <a:latin typeface="+mn-lt"/>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186235923081528"/>
                  <c:h val="0.12211934156378601"/>
                </c:manualLayout>
              </c15:layout>
            </c:ext>
          </c:extLst>
        </c:dLbl>
      </c:pivotFmt>
      <c:pivotFmt>
        <c:idx val="68"/>
        <c:spPr>
          <a:solidFill>
            <a:schemeClr val="accent3"/>
          </a:solidFill>
        </c:spPr>
        <c:dLbl>
          <c:idx val="0"/>
          <c:layout>
            <c:manualLayout>
              <c:x val="0"/>
              <c:y val="-0.14052566345873432"/>
            </c:manualLayout>
          </c:layout>
          <c:spPr>
            <a:noFill/>
            <a:ln>
              <a:noFill/>
            </a:ln>
            <a:effectLst/>
          </c:spPr>
          <c:txPr>
            <a:bodyPr/>
            <a:lstStyle/>
            <a:p>
              <a:pPr>
                <a:defRPr sz="1300">
                  <a:latin typeface="+mn-l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4"/>
          </a:solidFill>
        </c:spPr>
      </c:pivotFmt>
      <c:pivotFmt>
        <c:idx val="70"/>
        <c:spPr>
          <a:solidFill>
            <a:schemeClr val="accent5"/>
          </a:solidFill>
        </c:spPr>
      </c:pivotFmt>
      <c:pivotFmt>
        <c:idx val="71"/>
        <c:spPr>
          <a:solidFill>
            <a:schemeClr val="accent6"/>
          </a:solidFill>
        </c:spPr>
        <c:dLbl>
          <c:idx val="0"/>
          <c:layout>
            <c:manualLayout>
              <c:x val="-2.9630611386208467E-4"/>
              <c:y val="-9.703509283561787E-2"/>
            </c:manualLayout>
          </c:layout>
          <c:spPr>
            <a:noFill/>
            <a:ln>
              <a:noFill/>
            </a:ln>
            <a:effectLst/>
          </c:spPr>
          <c:txPr>
            <a:bodyPr/>
            <a:lstStyle/>
            <a:p>
              <a:pPr>
                <a:defRPr sz="1300">
                  <a:latin typeface="+mn-l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'States With Derivaition Fund'!$B$3</c:f>
              <c:strCache>
                <c:ptCount val="1"/>
                <c:pt idx="0">
                  <c:v>Total</c:v>
                </c:pt>
              </c:strCache>
            </c:strRef>
          </c:tx>
          <c:invertIfNegative val="0"/>
          <c:dPt>
            <c:idx val="0"/>
            <c:invertIfNegative val="0"/>
            <c:bubble3D val="0"/>
            <c:spPr>
              <a:solidFill>
                <a:schemeClr val="accent2"/>
              </a:solidFill>
            </c:spPr>
            <c:extLst>
              <c:ext xmlns:c16="http://schemas.microsoft.com/office/drawing/2014/chart" uri="{C3380CC4-5D6E-409C-BE32-E72D297353CC}">
                <c16:uniqueId val="{00000001-413C-4069-B0B2-79AE40F27FED}"/>
              </c:ext>
            </c:extLst>
          </c:dPt>
          <c:dPt>
            <c:idx val="1"/>
            <c:invertIfNegative val="0"/>
            <c:bubble3D val="0"/>
            <c:spPr>
              <a:solidFill>
                <a:schemeClr val="accent3"/>
              </a:solidFill>
            </c:spPr>
            <c:extLst>
              <c:ext xmlns:c16="http://schemas.microsoft.com/office/drawing/2014/chart" uri="{C3380CC4-5D6E-409C-BE32-E72D297353CC}">
                <c16:uniqueId val="{00000003-413C-4069-B0B2-79AE40F27FED}"/>
              </c:ext>
            </c:extLst>
          </c:dPt>
          <c:dPt>
            <c:idx val="2"/>
            <c:invertIfNegative val="0"/>
            <c:bubble3D val="0"/>
            <c:spPr>
              <a:solidFill>
                <a:schemeClr val="accent3"/>
              </a:solidFill>
            </c:spPr>
            <c:extLst>
              <c:ext xmlns:c16="http://schemas.microsoft.com/office/drawing/2014/chart" uri="{C3380CC4-5D6E-409C-BE32-E72D297353CC}">
                <c16:uniqueId val="{00000005-413C-4069-B0B2-79AE40F27FED}"/>
              </c:ext>
            </c:extLst>
          </c:dPt>
          <c:dPt>
            <c:idx val="3"/>
            <c:invertIfNegative val="0"/>
            <c:bubble3D val="0"/>
            <c:spPr>
              <a:solidFill>
                <a:schemeClr val="accent4"/>
              </a:solidFill>
            </c:spPr>
            <c:extLst>
              <c:ext xmlns:c16="http://schemas.microsoft.com/office/drawing/2014/chart" uri="{C3380CC4-5D6E-409C-BE32-E72D297353CC}">
                <c16:uniqueId val="{00000007-413C-4069-B0B2-79AE40F27FED}"/>
              </c:ext>
            </c:extLst>
          </c:dPt>
          <c:dPt>
            <c:idx val="4"/>
            <c:invertIfNegative val="0"/>
            <c:bubble3D val="0"/>
            <c:spPr>
              <a:solidFill>
                <a:schemeClr val="accent5"/>
              </a:solidFill>
            </c:spPr>
            <c:extLst>
              <c:ext xmlns:c16="http://schemas.microsoft.com/office/drawing/2014/chart" uri="{C3380CC4-5D6E-409C-BE32-E72D297353CC}">
                <c16:uniqueId val="{00000009-413C-4069-B0B2-79AE40F27FED}"/>
              </c:ext>
            </c:extLst>
          </c:dPt>
          <c:dPt>
            <c:idx val="5"/>
            <c:invertIfNegative val="0"/>
            <c:bubble3D val="0"/>
            <c:spPr>
              <a:solidFill>
                <a:schemeClr val="accent6"/>
              </a:solidFill>
            </c:spPr>
            <c:extLst>
              <c:ext xmlns:c16="http://schemas.microsoft.com/office/drawing/2014/chart" uri="{C3380CC4-5D6E-409C-BE32-E72D297353CC}">
                <c16:uniqueId val="{0000000B-413C-4069-B0B2-79AE40F27FED}"/>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0783551316762808"/>
                      <c:h val="0.12726337448559669"/>
                    </c:manualLayout>
                  </c15:layout>
                </c:ext>
                <c:ext xmlns:c16="http://schemas.microsoft.com/office/drawing/2014/chart" uri="{C3380CC4-5D6E-409C-BE32-E72D297353CC}">
                  <c16:uniqueId val="{00000001-413C-4069-B0B2-79AE40F27FED}"/>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1186235923081528"/>
                      <c:h val="0.12211934156378601"/>
                    </c:manualLayout>
                  </c15:layout>
                </c:ext>
                <c:ext xmlns:c16="http://schemas.microsoft.com/office/drawing/2014/chart" uri="{C3380CC4-5D6E-409C-BE32-E72D297353CC}">
                  <c16:uniqueId val="{00000003-413C-4069-B0B2-79AE40F27FED}"/>
                </c:ext>
              </c:extLst>
            </c:dLbl>
            <c:dLbl>
              <c:idx val="2"/>
              <c:layout>
                <c:manualLayout>
                  <c:x val="0"/>
                  <c:y val="-0.1405256634587343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13C-4069-B0B2-79AE40F27FED}"/>
                </c:ext>
              </c:extLst>
            </c:dLbl>
            <c:dLbl>
              <c:idx val="5"/>
              <c:layout>
                <c:manualLayout>
                  <c:x val="-2.9630611386208467E-4"/>
                  <c:y val="-9.7035092835617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13C-4069-B0B2-79AE40F27FED}"/>
                </c:ext>
              </c:extLst>
            </c:dLbl>
            <c:spPr>
              <a:noFill/>
              <a:ln>
                <a:noFill/>
              </a:ln>
              <a:effectLst/>
            </c:spPr>
            <c:txPr>
              <a:bodyPr/>
              <a:lstStyle/>
              <a:p>
                <a:pPr>
                  <a:defRPr sz="1300">
                    <a:latin typeface="+mn-lt"/>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solidFill>
                        <a:schemeClr val="accent2"/>
                      </a:solidFill>
                    </a:ln>
                  </c:spPr>
                </c15:leaderLines>
              </c:ext>
            </c:extLst>
          </c:dLbls>
          <c:cat>
            <c:strRef>
              <c:f>'States With Derivaition Fund'!$A$4:$A$10</c:f>
              <c:strCache>
                <c:ptCount val="6"/>
                <c:pt idx="0">
                  <c:v>DELTA</c:v>
                </c:pt>
                <c:pt idx="1">
                  <c:v>AKWA IBOM</c:v>
                </c:pt>
                <c:pt idx="2">
                  <c:v>RIVERS</c:v>
                </c:pt>
                <c:pt idx="3">
                  <c:v>BAYELSA</c:v>
                </c:pt>
                <c:pt idx="4">
                  <c:v>EDO</c:v>
                </c:pt>
                <c:pt idx="5">
                  <c:v>ONDO</c:v>
                </c:pt>
              </c:strCache>
            </c:strRef>
          </c:cat>
          <c:val>
            <c:numRef>
              <c:f>'States With Derivaition Fund'!$B$4:$B$10</c:f>
              <c:numCache>
                <c:formatCode>[$₦-469]\ #,##0</c:formatCode>
                <c:ptCount val="6"/>
                <c:pt idx="0">
                  <c:v>16030883772.708099</c:v>
                </c:pt>
                <c:pt idx="1">
                  <c:v>10389086532.042601</c:v>
                </c:pt>
                <c:pt idx="2">
                  <c:v>9495085537.7122002</c:v>
                </c:pt>
                <c:pt idx="3">
                  <c:v>8692028450.1369991</c:v>
                </c:pt>
                <c:pt idx="4">
                  <c:v>1785130606.4777</c:v>
                </c:pt>
                <c:pt idx="5">
                  <c:v>1489137643.0955</c:v>
                </c:pt>
              </c:numCache>
            </c:numRef>
          </c:val>
          <c:extLst>
            <c:ext xmlns:c16="http://schemas.microsoft.com/office/drawing/2014/chart" uri="{C3380CC4-5D6E-409C-BE32-E72D297353CC}">
              <c16:uniqueId val="{0000000C-413C-4069-B0B2-79AE40F27FED}"/>
            </c:ext>
          </c:extLst>
        </c:ser>
        <c:dLbls>
          <c:dLblPos val="outEnd"/>
          <c:showLegendKey val="0"/>
          <c:showVal val="1"/>
          <c:showCatName val="0"/>
          <c:showSerName val="0"/>
          <c:showPercent val="0"/>
          <c:showBubbleSize val="0"/>
        </c:dLbls>
        <c:gapWidth val="30"/>
        <c:axId val="1198413503"/>
        <c:axId val="1128741903"/>
      </c:barChart>
      <c:catAx>
        <c:axId val="119841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000"/>
            </a:pPr>
            <a:endParaRPr lang="en-US"/>
          </a:p>
        </c:txPr>
        <c:crossAx val="1128741903"/>
        <c:crosses val="autoZero"/>
        <c:auto val="1"/>
        <c:lblAlgn val="ctr"/>
        <c:lblOffset val="100"/>
        <c:noMultiLvlLbl val="0"/>
      </c:catAx>
      <c:valAx>
        <c:axId val="1128741903"/>
        <c:scaling>
          <c:orientation val="minMax"/>
        </c:scaling>
        <c:delete val="1"/>
        <c:axPos val="l"/>
        <c:majorGridlines>
          <c:spPr>
            <a:ln w="9525" cap="flat" cmpd="sng" algn="ctr">
              <a:solidFill>
                <a:schemeClr val="tx1">
                  <a:lumMod val="15000"/>
                  <a:lumOff val="85000"/>
                </a:schemeClr>
              </a:solidFill>
              <a:round/>
            </a:ln>
            <a:effectLst/>
          </c:spPr>
        </c:majorGridlines>
        <c:numFmt formatCode="[$₦-469]\ #,##0" sourceLinked="1"/>
        <c:majorTickMark val="none"/>
        <c:minorTickMark val="none"/>
        <c:tickLblPos val="nextTo"/>
        <c:crossAx val="1198413503"/>
        <c:crosses val="autoZero"/>
        <c:crossBetween val="between"/>
      </c:valAx>
    </c:plotArea>
    <c:plotVisOnly val="1"/>
    <c:dispBlanksAs val="gap"/>
    <c:showDLblsOverMax val="0"/>
    <c:extLst/>
  </c:chart>
  <c:spPr>
    <a:ln>
      <a:noFill/>
    </a:ln>
    <a:effectLst>
      <a:outerShdw blurRad="50800" dist="38100" dir="13500000" algn="br" rotWithShape="0">
        <a:schemeClr val="accent6">
          <a:lumMod val="25000"/>
          <a:alpha val="40000"/>
        </a:schemeClr>
      </a:outerShdw>
    </a:effectLst>
  </c:spPr>
  <c:txPr>
    <a:bodyPr/>
    <a:lstStyle/>
    <a:p>
      <a:pPr>
        <a:defRPr sz="900">
          <a:solidFill>
            <a:schemeClr val="accent2"/>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18B.xlsx]States With The Most Debts!PivotTable1</c:name>
    <c:fmtId val="4"/>
  </c:pivotSource>
  <c:chart>
    <c:title>
      <c:tx>
        <c:rich>
          <a:bodyPr rot="0" vert="horz"/>
          <a:lstStyle/>
          <a:p>
            <a:pPr>
              <a:defRPr sz="1600"/>
            </a:pPr>
            <a:r>
              <a:rPr lang="en-US" sz="1600"/>
              <a:t>States With External Debts</a:t>
            </a:r>
          </a:p>
        </c:rich>
      </c:tx>
      <c:overlay val="0"/>
      <c:spPr>
        <a:noFill/>
        <a:ln>
          <a:noFill/>
        </a:ln>
        <a:effectLst/>
      </c:sp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3"/>
          </a:solidFill>
          <a:ln>
            <a:noFill/>
          </a:ln>
          <a:effectLst/>
        </c:spPr>
      </c:pivotFmt>
      <c:pivotFmt>
        <c:idx val="5"/>
        <c:spPr>
          <a:solidFill>
            <a:schemeClr val="accent4"/>
          </a:solidFill>
          <a:ln>
            <a:noFill/>
          </a:ln>
          <a:effectLst/>
        </c:spPr>
      </c:pivotFmt>
      <c:pivotFmt>
        <c:idx val="6"/>
        <c:spPr>
          <a:solidFill>
            <a:schemeClr val="accent4"/>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pivotFmt>
      <c:pivotFmt>
        <c:idx val="14"/>
        <c:spPr>
          <a:solidFill>
            <a:schemeClr val="accent3"/>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5"/>
          </a:solidFill>
          <a:ln>
            <a:noFill/>
          </a:ln>
          <a:effectLst/>
        </c:spPr>
      </c:pivotFmt>
      <c:pivotFmt>
        <c:idx val="18"/>
        <c:spPr>
          <a:solidFill>
            <a:schemeClr val="accent5"/>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pivotFmt>
      <c:pivotFmt>
        <c:idx val="24"/>
        <c:spPr>
          <a:solidFill>
            <a:schemeClr val="accent3"/>
          </a:solidFill>
          <a:ln>
            <a:noFill/>
          </a:ln>
          <a:effectLst/>
        </c:spPr>
      </c:pivotFmt>
      <c:pivotFmt>
        <c:idx val="25"/>
        <c:spPr>
          <a:solidFill>
            <a:schemeClr val="accent4"/>
          </a:solidFill>
          <a:ln>
            <a:noFill/>
          </a:ln>
          <a:effectLst/>
        </c:spPr>
      </c:pivotFmt>
      <c:pivotFmt>
        <c:idx val="26"/>
        <c:spPr>
          <a:solidFill>
            <a:schemeClr val="accent4"/>
          </a:solidFill>
          <a:ln>
            <a:noFill/>
          </a:ln>
          <a:effectLst/>
        </c:spPr>
      </c:pivotFmt>
      <c:pivotFmt>
        <c:idx val="27"/>
        <c:spPr>
          <a:solidFill>
            <a:schemeClr val="accent5"/>
          </a:solidFill>
          <a:ln>
            <a:noFill/>
          </a:ln>
          <a:effectLst/>
        </c:spPr>
      </c:pivotFmt>
      <c:pivotFmt>
        <c:idx val="28"/>
        <c:spPr>
          <a:solidFill>
            <a:schemeClr val="accent5"/>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pivotFmt>
      <c:pivotFmt>
        <c:idx val="34"/>
        <c:spPr>
          <a:solidFill>
            <a:schemeClr val="accent3"/>
          </a:solidFill>
          <a:ln>
            <a:noFill/>
          </a:ln>
          <a:effectLst/>
        </c:spPr>
      </c:pivotFmt>
      <c:pivotFmt>
        <c:idx val="35"/>
        <c:spPr>
          <a:solidFill>
            <a:schemeClr val="accent4"/>
          </a:solidFill>
          <a:ln>
            <a:noFill/>
          </a:ln>
          <a:effectLst/>
        </c:spPr>
      </c:pivotFmt>
      <c:pivotFmt>
        <c:idx val="36"/>
        <c:spPr>
          <a:solidFill>
            <a:schemeClr val="accent4"/>
          </a:solidFill>
          <a:ln>
            <a:noFill/>
          </a:ln>
          <a:effectLst/>
        </c:spPr>
      </c:pivotFmt>
      <c:pivotFmt>
        <c:idx val="37"/>
        <c:spPr>
          <a:solidFill>
            <a:schemeClr val="accent5"/>
          </a:solidFill>
          <a:ln>
            <a:noFill/>
          </a:ln>
          <a:effectLst/>
        </c:spPr>
      </c:pivotFmt>
      <c:pivotFmt>
        <c:idx val="38"/>
        <c:spPr>
          <a:solidFill>
            <a:schemeClr val="accent5"/>
          </a:solidFill>
          <a:ln>
            <a:noFill/>
          </a:ln>
          <a:effectLst/>
        </c:spPr>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3"/>
          </a:solidFill>
          <a:ln>
            <a:noFill/>
          </a:ln>
          <a:effectLst/>
        </c:spPr>
      </c:pivotFmt>
      <c:pivotFmt>
        <c:idx val="44"/>
        <c:spPr>
          <a:solidFill>
            <a:schemeClr val="accent3"/>
          </a:solidFill>
          <a:ln>
            <a:noFill/>
          </a:ln>
          <a:effectLst/>
        </c:spPr>
      </c:pivotFmt>
      <c:pivotFmt>
        <c:idx val="45"/>
        <c:spPr>
          <a:solidFill>
            <a:schemeClr val="accent4"/>
          </a:solidFill>
          <a:ln>
            <a:noFill/>
          </a:ln>
          <a:effectLst/>
        </c:spPr>
      </c:pivotFmt>
      <c:pivotFmt>
        <c:idx val="46"/>
        <c:spPr>
          <a:solidFill>
            <a:schemeClr val="accent4"/>
          </a:solidFill>
          <a:ln>
            <a:noFill/>
          </a:ln>
          <a:effectLst/>
        </c:spPr>
      </c:pivotFmt>
      <c:pivotFmt>
        <c:idx val="47"/>
        <c:spPr>
          <a:solidFill>
            <a:schemeClr val="accent5"/>
          </a:solidFill>
          <a:ln>
            <a:noFill/>
          </a:ln>
          <a:effectLst/>
        </c:spPr>
      </c:pivotFmt>
      <c:pivotFmt>
        <c:idx val="48"/>
        <c:spPr>
          <a:solidFill>
            <a:schemeClr val="accent5"/>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2"/>
          </a:solidFill>
          <a:ln>
            <a:noFill/>
          </a:ln>
          <a:effectLst/>
        </c:spPr>
        <c:marker>
          <c:symbol val="none"/>
        </c:marker>
        <c:dLbl>
          <c:idx val="0"/>
          <c:spPr>
            <a:noFill/>
            <a:ln>
              <a:noFill/>
            </a:ln>
            <a:effectLst/>
          </c:spPr>
          <c:txPr>
            <a:bodyPr rot="0" vert="horz"/>
            <a:lstStyle/>
            <a:p>
              <a:pPr>
                <a:defRPr sz="1300">
                  <a:latin typeface="+mn-l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layout>
            <c:manualLayout>
              <c:x val="-1.495970750513977E-16"/>
              <c:y val="1.2362304143800207E-2"/>
            </c:manualLayout>
          </c:layout>
          <c:spPr>
            <a:noFill/>
            <a:ln>
              <a:noFill/>
            </a:ln>
            <a:effectLst/>
          </c:spPr>
          <c:txPr>
            <a:bodyPr rot="0" vert="horz"/>
            <a:lstStyle/>
            <a:p>
              <a:pPr>
                <a:defRPr sz="1300">
                  <a:latin typeface="+mn-l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3"/>
          </a:solidFill>
          <a:ln>
            <a:noFill/>
          </a:ln>
          <a:effectLst/>
        </c:spPr>
      </c:pivotFmt>
      <c:pivotFmt>
        <c:idx val="54"/>
        <c:spPr>
          <a:solidFill>
            <a:schemeClr val="accent4"/>
          </a:solidFill>
          <a:ln>
            <a:noFill/>
          </a:ln>
          <a:effectLst/>
        </c:spPr>
      </c:pivotFmt>
      <c:pivotFmt>
        <c:idx val="55"/>
        <c:spPr>
          <a:solidFill>
            <a:schemeClr val="accent4"/>
          </a:solidFill>
          <a:ln>
            <a:noFill/>
          </a:ln>
          <a:effectLst/>
        </c:spPr>
      </c:pivotFmt>
      <c:pivotFmt>
        <c:idx val="56"/>
        <c:spPr>
          <a:solidFill>
            <a:schemeClr val="accent5"/>
          </a:solidFill>
          <a:ln>
            <a:noFill/>
          </a:ln>
          <a:effectLst/>
        </c:spPr>
      </c:pivotFmt>
      <c:pivotFmt>
        <c:idx val="57"/>
        <c:spPr>
          <a:solidFill>
            <a:schemeClr val="accent6"/>
          </a:solidFill>
          <a:ln>
            <a:noFill/>
          </a:ln>
          <a:effectLst/>
        </c:spPr>
      </c:pivotFmt>
      <c:pivotFmt>
        <c:idx val="58"/>
        <c:spPr>
          <a:solidFill>
            <a:schemeClr val="accent5"/>
          </a:solidFill>
          <a:ln>
            <a:noFill/>
          </a:ln>
          <a:effectLst/>
        </c:spPr>
      </c:pivotFmt>
      <c:pivotFmt>
        <c:idx val="59"/>
        <c:spPr>
          <a:solidFill>
            <a:schemeClr val="accent6"/>
          </a:solidFill>
          <a:ln>
            <a:noFill/>
          </a:ln>
          <a:effectLst/>
        </c:spPr>
      </c:pivotFmt>
      <c:pivotFmt>
        <c:idx val="60"/>
        <c:spPr>
          <a:solidFill>
            <a:schemeClr val="accent6"/>
          </a:solidFill>
          <a:ln>
            <a:noFill/>
          </a:ln>
          <a:effectLst/>
        </c:spPr>
      </c:pivotFmt>
      <c:pivotFmt>
        <c:idx val="61"/>
        <c:spPr>
          <a:solidFill>
            <a:schemeClr val="accent3"/>
          </a:solidFill>
          <a:ln>
            <a:noFill/>
          </a:ln>
          <a:effectLst/>
        </c:spPr>
      </c:pivotFmt>
    </c:pivotFmts>
    <c:plotArea>
      <c:layout>
        <c:manualLayout>
          <c:layoutTarget val="inner"/>
          <c:xMode val="edge"/>
          <c:yMode val="edge"/>
          <c:x val="0.13330810192615744"/>
          <c:y val="0.16237373737373736"/>
          <c:w val="0.8075323212493134"/>
          <c:h val="0.7681818181818183"/>
        </c:manualLayout>
      </c:layout>
      <c:barChart>
        <c:barDir val="bar"/>
        <c:grouping val="clustered"/>
        <c:varyColors val="0"/>
        <c:ser>
          <c:idx val="0"/>
          <c:order val="0"/>
          <c:tx>
            <c:strRef>
              <c:f>'States With The Most Debts'!$B$3</c:f>
              <c:strCache>
                <c:ptCount val="1"/>
                <c:pt idx="0">
                  <c:v>Total</c:v>
                </c:pt>
              </c:strCache>
            </c:strRef>
          </c:tx>
          <c:spPr>
            <a:solidFill>
              <a:schemeClr val="accent2"/>
            </a:solidFill>
            <a:ln>
              <a:noFill/>
            </a:ln>
            <a:effectLst/>
          </c:spPr>
          <c:invertIfNegative val="0"/>
          <c:dPt>
            <c:idx val="1"/>
            <c:invertIfNegative val="0"/>
            <c:bubble3D val="0"/>
            <c:spPr>
              <a:solidFill>
                <a:schemeClr val="accent3"/>
              </a:solidFill>
              <a:ln>
                <a:noFill/>
              </a:ln>
              <a:effectLst/>
            </c:spPr>
            <c:extLst>
              <c:ext xmlns:c16="http://schemas.microsoft.com/office/drawing/2014/chart" uri="{C3380CC4-5D6E-409C-BE32-E72D297353CC}">
                <c16:uniqueId val="{00000013-6CE3-4E3F-B913-B2E539D81DA8}"/>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1-6CE3-4E3F-B913-B2E539D81DA8}"/>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3-6CE3-4E3F-B913-B2E539D81DA8}"/>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5-6CE3-4E3F-B913-B2E539D81DA8}"/>
              </c:ext>
            </c:extLst>
          </c:dPt>
          <c:dPt>
            <c:idx val="5"/>
            <c:invertIfNegative val="0"/>
            <c:bubble3D val="0"/>
            <c:spPr>
              <a:solidFill>
                <a:schemeClr val="accent5"/>
              </a:solidFill>
              <a:ln>
                <a:noFill/>
              </a:ln>
              <a:effectLst/>
            </c:spPr>
            <c:extLst>
              <c:ext xmlns:c16="http://schemas.microsoft.com/office/drawing/2014/chart" uri="{C3380CC4-5D6E-409C-BE32-E72D297353CC}">
                <c16:uniqueId val="{00000007-6CE3-4E3F-B913-B2E539D81DA8}"/>
              </c:ext>
            </c:extLst>
          </c:dPt>
          <c:dPt>
            <c:idx val="6"/>
            <c:invertIfNegative val="0"/>
            <c:bubble3D val="0"/>
            <c:spPr>
              <a:solidFill>
                <a:schemeClr val="accent6"/>
              </a:solidFill>
              <a:ln>
                <a:noFill/>
              </a:ln>
              <a:effectLst/>
            </c:spPr>
            <c:extLst>
              <c:ext xmlns:c16="http://schemas.microsoft.com/office/drawing/2014/chart" uri="{C3380CC4-5D6E-409C-BE32-E72D297353CC}">
                <c16:uniqueId val="{00000009-6CE3-4E3F-B913-B2E539D81DA8}"/>
              </c:ext>
            </c:extLst>
          </c:dPt>
          <c:dPt>
            <c:idx val="7"/>
            <c:invertIfNegative val="0"/>
            <c:bubble3D val="0"/>
            <c:extLst>
              <c:ext xmlns:c16="http://schemas.microsoft.com/office/drawing/2014/chart" uri="{C3380CC4-5D6E-409C-BE32-E72D297353CC}">
                <c16:uniqueId val="{0000000B-6CE3-4E3F-B913-B2E539D81DA8}"/>
              </c:ext>
            </c:extLst>
          </c:dPt>
          <c:dPt>
            <c:idx val="8"/>
            <c:invertIfNegative val="0"/>
            <c:bubble3D val="0"/>
            <c:extLst>
              <c:ext xmlns:c16="http://schemas.microsoft.com/office/drawing/2014/chart" uri="{C3380CC4-5D6E-409C-BE32-E72D297353CC}">
                <c16:uniqueId val="{0000000D-6CE3-4E3F-B913-B2E539D81DA8}"/>
              </c:ext>
            </c:extLst>
          </c:dPt>
          <c:dPt>
            <c:idx val="9"/>
            <c:invertIfNegative val="0"/>
            <c:bubble3D val="0"/>
            <c:extLst>
              <c:ext xmlns:c16="http://schemas.microsoft.com/office/drawing/2014/chart" uri="{C3380CC4-5D6E-409C-BE32-E72D297353CC}">
                <c16:uniqueId val="{0000000F-6CE3-4E3F-B913-B2E539D81DA8}"/>
              </c:ext>
            </c:extLst>
          </c:dPt>
          <c:dLbls>
            <c:dLbl>
              <c:idx val="0"/>
              <c:layout>
                <c:manualLayout>
                  <c:x val="-1.495970750513977E-16"/>
                  <c:y val="1.23623041438002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CE3-4E3F-B913-B2E539D81DA8}"/>
                </c:ext>
              </c:extLst>
            </c:dLbl>
            <c:spPr>
              <a:noFill/>
              <a:ln>
                <a:noFill/>
              </a:ln>
              <a:effectLst/>
            </c:spPr>
            <c:txPr>
              <a:bodyPr rot="0" vert="horz"/>
              <a:lstStyle/>
              <a:p>
                <a:pPr>
                  <a:defRPr sz="1300">
                    <a:latin typeface="+mn-lt"/>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'States With The Most Debts'!$A$4:$A$11</c:f>
              <c:strCache>
                <c:ptCount val="7"/>
                <c:pt idx="0">
                  <c:v>LAGOS</c:v>
                </c:pt>
                <c:pt idx="1">
                  <c:v>KADUNA</c:v>
                </c:pt>
                <c:pt idx="2">
                  <c:v>RIVERS</c:v>
                </c:pt>
                <c:pt idx="3">
                  <c:v>OYO</c:v>
                </c:pt>
                <c:pt idx="4">
                  <c:v>EDO</c:v>
                </c:pt>
                <c:pt idx="5">
                  <c:v>CROSS RIVER</c:v>
                </c:pt>
                <c:pt idx="6">
                  <c:v>OGUN</c:v>
                </c:pt>
              </c:strCache>
            </c:strRef>
          </c:cat>
          <c:val>
            <c:numRef>
              <c:f>'States With The Most Debts'!$B$4:$B$11</c:f>
              <c:numCache>
                <c:formatCode>[$₦-469]\ #,##0</c:formatCode>
                <c:ptCount val="7"/>
                <c:pt idx="0">
                  <c:v>6931766965.6199999</c:v>
                </c:pt>
                <c:pt idx="1">
                  <c:v>3796561713.5300002</c:v>
                </c:pt>
                <c:pt idx="2">
                  <c:v>3566421490.3400002</c:v>
                </c:pt>
                <c:pt idx="3">
                  <c:v>2117344253.8</c:v>
                </c:pt>
                <c:pt idx="4">
                  <c:v>1970259581.95</c:v>
                </c:pt>
                <c:pt idx="5">
                  <c:v>1591698085.8</c:v>
                </c:pt>
                <c:pt idx="6">
                  <c:v>1406692479.79</c:v>
                </c:pt>
              </c:numCache>
            </c:numRef>
          </c:val>
          <c:extLst>
            <c:ext xmlns:c16="http://schemas.microsoft.com/office/drawing/2014/chart" uri="{C3380CC4-5D6E-409C-BE32-E72D297353CC}">
              <c16:uniqueId val="{00000011-6CE3-4E3F-B913-B2E539D81DA8}"/>
            </c:ext>
          </c:extLst>
        </c:ser>
        <c:dLbls>
          <c:dLblPos val="outEnd"/>
          <c:showLegendKey val="0"/>
          <c:showVal val="1"/>
          <c:showCatName val="0"/>
          <c:showSerName val="0"/>
          <c:showPercent val="0"/>
          <c:showBubbleSize val="0"/>
        </c:dLbls>
        <c:gapWidth val="30"/>
        <c:axId val="1198413503"/>
        <c:axId val="1128741903"/>
      </c:barChart>
      <c:catAx>
        <c:axId val="11984135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128741903"/>
        <c:crosses val="autoZero"/>
        <c:auto val="1"/>
        <c:lblAlgn val="ctr"/>
        <c:lblOffset val="100"/>
        <c:noMultiLvlLbl val="0"/>
      </c:catAx>
      <c:valAx>
        <c:axId val="1128741903"/>
        <c:scaling>
          <c:orientation val="minMax"/>
        </c:scaling>
        <c:delete val="1"/>
        <c:axPos val="t"/>
        <c:majorGridlines>
          <c:spPr>
            <a:ln w="9525" cap="flat" cmpd="sng" algn="ctr">
              <a:solidFill>
                <a:schemeClr val="tx1">
                  <a:lumMod val="15000"/>
                  <a:lumOff val="85000"/>
                </a:schemeClr>
              </a:solidFill>
              <a:round/>
            </a:ln>
            <a:effectLst/>
          </c:spPr>
        </c:majorGridlines>
        <c:numFmt formatCode="[$₦-469]\ #,##0" sourceLinked="1"/>
        <c:majorTickMark val="none"/>
        <c:minorTickMark val="none"/>
        <c:tickLblPos val="nextTo"/>
        <c:crossAx val="1198413503"/>
        <c:crosses val="autoZero"/>
        <c:crossBetween val="between"/>
      </c:valAx>
    </c:plotArea>
    <c:plotVisOnly val="1"/>
    <c:dispBlanksAs val="gap"/>
    <c:showDLblsOverMax val="0"/>
    <c:extLst/>
  </c:chart>
  <c:spPr>
    <a:ln>
      <a:noFill/>
    </a:ln>
    <a:effectLst>
      <a:outerShdw blurRad="50800" dist="38100" dir="13500000" algn="br" rotWithShape="0">
        <a:schemeClr val="accent6">
          <a:lumMod val="25000"/>
          <a:alpha val="40000"/>
        </a:schemeClr>
      </a:outerShdw>
    </a:effectLst>
  </c:spPr>
  <c:txPr>
    <a:bodyPr/>
    <a:lstStyle/>
    <a:p>
      <a:pPr>
        <a:defRPr sz="1000">
          <a:solidFill>
            <a:schemeClr val="accent2"/>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18B.xlsx]States With Most VAT Allocation!PivotTable1</c:name>
    <c:fmtId val="9"/>
  </c:pivotSource>
  <c:chart>
    <c:title>
      <c:tx>
        <c:rich>
          <a:bodyPr rot="0" vert="horz"/>
          <a:lstStyle/>
          <a:p>
            <a:pPr>
              <a:defRPr sz="1600" b="1"/>
            </a:pPr>
            <a:r>
              <a:rPr lang="en-US" sz="1600" b="1"/>
              <a:t>States With Most VAT Allocation</a:t>
            </a:r>
          </a:p>
        </c:rich>
      </c:tx>
      <c:overlay val="0"/>
      <c:spPr>
        <a:noFill/>
        <a:ln>
          <a:noFill/>
        </a:ln>
        <a:effectLst/>
      </c:sp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3"/>
          </a:solidFill>
          <a:ln>
            <a:noFill/>
          </a:ln>
          <a:effectLst/>
        </c:spPr>
      </c:pivotFmt>
      <c:pivotFmt>
        <c:idx val="5"/>
        <c:spPr>
          <a:solidFill>
            <a:schemeClr val="accent4"/>
          </a:solidFill>
          <a:ln>
            <a:noFill/>
          </a:ln>
          <a:effectLst/>
        </c:spPr>
      </c:pivotFmt>
      <c:pivotFmt>
        <c:idx val="6"/>
        <c:spPr>
          <a:solidFill>
            <a:schemeClr val="accent4"/>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pivotFmt>
      <c:pivotFmt>
        <c:idx val="14"/>
        <c:spPr>
          <a:solidFill>
            <a:schemeClr val="accent3"/>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5"/>
          </a:solidFill>
          <a:ln>
            <a:noFill/>
          </a:ln>
          <a:effectLst/>
        </c:spPr>
      </c:pivotFmt>
      <c:pivotFmt>
        <c:idx val="18"/>
        <c:spPr>
          <a:solidFill>
            <a:schemeClr val="accent5"/>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pivotFmt>
      <c:pivotFmt>
        <c:idx val="24"/>
        <c:spPr>
          <a:solidFill>
            <a:schemeClr val="accent3"/>
          </a:solidFill>
          <a:ln>
            <a:noFill/>
          </a:ln>
          <a:effectLst/>
        </c:spPr>
      </c:pivotFmt>
      <c:pivotFmt>
        <c:idx val="25"/>
        <c:spPr>
          <a:solidFill>
            <a:schemeClr val="accent4"/>
          </a:solidFill>
          <a:ln>
            <a:noFill/>
          </a:ln>
          <a:effectLst/>
        </c:spPr>
      </c:pivotFmt>
      <c:pivotFmt>
        <c:idx val="26"/>
        <c:spPr>
          <a:solidFill>
            <a:schemeClr val="accent4"/>
          </a:solidFill>
          <a:ln>
            <a:noFill/>
          </a:ln>
          <a:effectLst/>
        </c:spPr>
      </c:pivotFmt>
      <c:pivotFmt>
        <c:idx val="27"/>
        <c:spPr>
          <a:solidFill>
            <a:schemeClr val="accent5"/>
          </a:solidFill>
          <a:ln>
            <a:noFill/>
          </a:ln>
          <a:effectLst/>
        </c:spPr>
      </c:pivotFmt>
      <c:pivotFmt>
        <c:idx val="28"/>
        <c:spPr>
          <a:solidFill>
            <a:schemeClr val="accent5"/>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pivotFmt>
      <c:pivotFmt>
        <c:idx val="34"/>
        <c:spPr>
          <a:solidFill>
            <a:schemeClr val="accent3"/>
          </a:solidFill>
          <a:ln>
            <a:noFill/>
          </a:ln>
          <a:effectLst/>
        </c:spPr>
      </c:pivotFmt>
      <c:pivotFmt>
        <c:idx val="35"/>
        <c:spPr>
          <a:solidFill>
            <a:schemeClr val="accent4"/>
          </a:solidFill>
          <a:ln>
            <a:noFill/>
          </a:ln>
          <a:effectLst/>
        </c:spPr>
      </c:pivotFmt>
      <c:pivotFmt>
        <c:idx val="36"/>
        <c:spPr>
          <a:solidFill>
            <a:schemeClr val="accent4"/>
          </a:solidFill>
          <a:ln>
            <a:noFill/>
          </a:ln>
          <a:effectLst/>
        </c:spPr>
      </c:pivotFmt>
      <c:pivotFmt>
        <c:idx val="37"/>
        <c:spPr>
          <a:solidFill>
            <a:schemeClr val="accent5"/>
          </a:solidFill>
          <a:ln>
            <a:noFill/>
          </a:ln>
          <a:effectLst/>
        </c:spPr>
      </c:pivotFmt>
      <c:pivotFmt>
        <c:idx val="38"/>
        <c:spPr>
          <a:solidFill>
            <a:schemeClr val="accent5"/>
          </a:solidFill>
          <a:ln>
            <a:noFill/>
          </a:ln>
          <a:effectLst/>
        </c:spPr>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3"/>
          </a:solidFill>
          <a:ln>
            <a:noFill/>
          </a:ln>
          <a:effectLst/>
        </c:spPr>
      </c:pivotFmt>
      <c:pivotFmt>
        <c:idx val="44"/>
        <c:spPr>
          <a:solidFill>
            <a:schemeClr val="accent3"/>
          </a:solidFill>
          <a:ln>
            <a:noFill/>
          </a:ln>
          <a:effectLst/>
        </c:spPr>
      </c:pivotFmt>
      <c:pivotFmt>
        <c:idx val="45"/>
        <c:spPr>
          <a:solidFill>
            <a:schemeClr val="accent4"/>
          </a:solidFill>
          <a:ln>
            <a:noFill/>
          </a:ln>
          <a:effectLst/>
        </c:spPr>
      </c:pivotFmt>
      <c:pivotFmt>
        <c:idx val="46"/>
        <c:spPr>
          <a:solidFill>
            <a:schemeClr val="accent4"/>
          </a:solidFill>
          <a:ln>
            <a:noFill/>
          </a:ln>
          <a:effectLst/>
        </c:spPr>
      </c:pivotFmt>
      <c:pivotFmt>
        <c:idx val="47"/>
        <c:spPr>
          <a:solidFill>
            <a:schemeClr val="accent5"/>
          </a:solidFill>
          <a:ln>
            <a:noFill/>
          </a:ln>
          <a:effectLst/>
        </c:spPr>
      </c:pivotFmt>
      <c:pivotFmt>
        <c:idx val="48"/>
        <c:spPr>
          <a:solidFill>
            <a:schemeClr val="accent5"/>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c:spPr>
      </c:pivotFmt>
      <c:pivotFmt>
        <c:idx val="53"/>
        <c:spPr>
          <a:solidFill>
            <a:schemeClr val="accent3"/>
          </a:solidFill>
        </c:spPr>
      </c:pivotFmt>
      <c:pivotFmt>
        <c:idx val="54"/>
        <c:spPr>
          <a:solidFill>
            <a:schemeClr val="accent3"/>
          </a:solidFill>
        </c:spPr>
      </c:pivotFmt>
      <c:pivotFmt>
        <c:idx val="55"/>
        <c:spPr>
          <a:solidFill>
            <a:schemeClr val="accent4"/>
          </a:solidFill>
        </c:spPr>
      </c:pivotFmt>
      <c:pivotFmt>
        <c:idx val="56"/>
        <c:spPr>
          <a:solidFill>
            <a:schemeClr val="accent5"/>
          </a:solidFill>
        </c:spPr>
      </c:pivotFmt>
      <c:pivotFmt>
        <c:idx val="57"/>
        <c:spPr>
          <a:solidFill>
            <a:schemeClr val="accent6"/>
          </a:solidFill>
        </c:spPr>
      </c:pivotFmt>
      <c:pivotFmt>
        <c:idx val="58"/>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c:spPr>
      </c:pivotFmt>
      <c:pivotFmt>
        <c:idx val="60"/>
        <c:spPr>
          <a:solidFill>
            <a:schemeClr val="accent3"/>
          </a:solidFill>
        </c:spPr>
      </c:pivotFmt>
      <c:pivotFmt>
        <c:idx val="61"/>
        <c:spPr>
          <a:solidFill>
            <a:schemeClr val="accent3"/>
          </a:solidFill>
        </c:spPr>
      </c:pivotFmt>
      <c:pivotFmt>
        <c:idx val="62"/>
        <c:spPr>
          <a:solidFill>
            <a:schemeClr val="accent4"/>
          </a:solidFill>
        </c:spPr>
      </c:pivotFmt>
      <c:pivotFmt>
        <c:idx val="63"/>
        <c:spPr>
          <a:solidFill>
            <a:schemeClr val="accent5"/>
          </a:solidFill>
        </c:spPr>
      </c:pivotFmt>
      <c:pivotFmt>
        <c:idx val="64"/>
        <c:spPr>
          <a:solidFill>
            <a:schemeClr val="accent6"/>
          </a:solidFill>
        </c:spPr>
      </c:pivotFmt>
      <c:pivotFmt>
        <c:idx val="65"/>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c:spPr>
      </c:pivotFmt>
      <c:pivotFmt>
        <c:idx val="67"/>
        <c:spPr>
          <a:solidFill>
            <a:schemeClr val="accent3"/>
          </a:solidFill>
        </c:spPr>
      </c:pivotFmt>
      <c:pivotFmt>
        <c:idx val="68"/>
        <c:spPr>
          <a:solidFill>
            <a:schemeClr val="accent3"/>
          </a:solidFill>
        </c:spPr>
      </c:pivotFmt>
      <c:pivotFmt>
        <c:idx val="69"/>
        <c:spPr>
          <a:solidFill>
            <a:schemeClr val="accent4"/>
          </a:solidFill>
        </c:spPr>
      </c:pivotFmt>
      <c:pivotFmt>
        <c:idx val="70"/>
        <c:spPr>
          <a:solidFill>
            <a:schemeClr val="accent5"/>
          </a:solidFill>
        </c:spPr>
      </c:pivotFmt>
      <c:pivotFmt>
        <c:idx val="71"/>
        <c:spPr>
          <a:solidFill>
            <a:schemeClr val="accent6"/>
          </a:solidFill>
        </c:spPr>
      </c:pivotFmt>
      <c:pivotFmt>
        <c:idx val="72"/>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2"/>
          </a:solidFill>
        </c:spPr>
      </c:pivotFmt>
      <c:pivotFmt>
        <c:idx val="74"/>
        <c:spPr>
          <a:solidFill>
            <a:schemeClr val="accent3"/>
          </a:solidFill>
        </c:spPr>
      </c:pivotFmt>
      <c:pivotFmt>
        <c:idx val="75"/>
        <c:spPr>
          <a:solidFill>
            <a:schemeClr val="accent3"/>
          </a:solidFill>
        </c:spPr>
      </c:pivotFmt>
      <c:pivotFmt>
        <c:idx val="76"/>
        <c:spPr>
          <a:solidFill>
            <a:schemeClr val="accent4"/>
          </a:solidFill>
        </c:spPr>
      </c:pivotFmt>
      <c:pivotFmt>
        <c:idx val="77"/>
        <c:spPr>
          <a:solidFill>
            <a:schemeClr val="accent5"/>
          </a:solidFill>
        </c:spPr>
      </c:pivotFmt>
      <c:pivotFmt>
        <c:idx val="78"/>
        <c:spPr>
          <a:solidFill>
            <a:schemeClr val="accent6"/>
          </a:solidFill>
        </c:spPr>
      </c:pivotFmt>
      <c:pivotFmt>
        <c:idx val="79"/>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2"/>
          </a:solidFill>
        </c:spPr>
      </c:pivotFmt>
      <c:pivotFmt>
        <c:idx val="81"/>
        <c:spPr>
          <a:solidFill>
            <a:schemeClr val="accent3"/>
          </a:solidFill>
        </c:spPr>
      </c:pivotFmt>
      <c:pivotFmt>
        <c:idx val="82"/>
        <c:spPr>
          <a:solidFill>
            <a:schemeClr val="accent3"/>
          </a:solidFill>
        </c:spPr>
      </c:pivotFmt>
      <c:pivotFmt>
        <c:idx val="83"/>
        <c:spPr>
          <a:solidFill>
            <a:schemeClr val="accent4"/>
          </a:solidFill>
        </c:spPr>
      </c:pivotFmt>
      <c:pivotFmt>
        <c:idx val="84"/>
        <c:spPr>
          <a:solidFill>
            <a:schemeClr val="accent5"/>
          </a:solidFill>
        </c:spPr>
      </c:pivotFmt>
      <c:pivotFmt>
        <c:idx val="85"/>
        <c:spPr>
          <a:solidFill>
            <a:schemeClr val="accent6"/>
          </a:solidFill>
        </c:spPr>
      </c:pivotFmt>
      <c:pivotFmt>
        <c:idx val="86"/>
        <c:marker>
          <c:symbol val="none"/>
        </c:marker>
        <c:dLbl>
          <c:idx val="0"/>
          <c:spPr>
            <a:noFill/>
            <a:ln>
              <a:noFill/>
            </a:ln>
            <a:effectLst/>
          </c:spPr>
          <c:txPr>
            <a:bodyPr/>
            <a:lstStyle/>
            <a:p>
              <a:pPr>
                <a:defRPr sz="1300">
                  <a:latin typeface="+mn-l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2"/>
          </a:solidFill>
        </c:spPr>
      </c:pivotFmt>
      <c:pivotFmt>
        <c:idx val="88"/>
        <c:spPr>
          <a:solidFill>
            <a:schemeClr val="accent3"/>
          </a:solidFill>
        </c:spPr>
      </c:pivotFmt>
      <c:pivotFmt>
        <c:idx val="89"/>
        <c:spPr>
          <a:solidFill>
            <a:schemeClr val="accent3"/>
          </a:solidFill>
        </c:spPr>
      </c:pivotFmt>
      <c:pivotFmt>
        <c:idx val="90"/>
        <c:spPr>
          <a:solidFill>
            <a:schemeClr val="accent4"/>
          </a:solidFill>
        </c:spPr>
        <c:dLbl>
          <c:idx val="0"/>
          <c:layout>
            <c:manualLayout>
              <c:x val="-1.5007666336561735E-3"/>
              <c:y val="-6.1494685849454001E-2"/>
            </c:manualLayout>
          </c:layout>
          <c:spPr>
            <a:noFill/>
            <a:ln>
              <a:noFill/>
            </a:ln>
            <a:effectLst/>
          </c:spPr>
          <c:txPr>
            <a:bodyPr/>
            <a:lstStyle/>
            <a:p>
              <a:pPr>
                <a:defRPr sz="1300">
                  <a:latin typeface="+mn-l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5"/>
          </a:solidFill>
        </c:spPr>
      </c:pivotFmt>
      <c:pivotFmt>
        <c:idx val="92"/>
        <c:spPr>
          <a:solidFill>
            <a:schemeClr val="accent6"/>
          </a:solidFill>
        </c:spPr>
      </c:pivotFmt>
    </c:pivotFmts>
    <c:plotArea>
      <c:layout/>
      <c:barChart>
        <c:barDir val="col"/>
        <c:grouping val="clustered"/>
        <c:varyColors val="0"/>
        <c:ser>
          <c:idx val="0"/>
          <c:order val="0"/>
          <c:tx>
            <c:strRef>
              <c:f>'States With Most VAT Allocation'!$B$3</c:f>
              <c:strCache>
                <c:ptCount val="1"/>
                <c:pt idx="0">
                  <c:v>Total</c:v>
                </c:pt>
              </c:strCache>
            </c:strRef>
          </c:tx>
          <c:invertIfNegative val="0"/>
          <c:dPt>
            <c:idx val="0"/>
            <c:invertIfNegative val="0"/>
            <c:bubble3D val="0"/>
            <c:spPr>
              <a:solidFill>
                <a:schemeClr val="accent2"/>
              </a:solidFill>
            </c:spPr>
            <c:extLst>
              <c:ext xmlns:c16="http://schemas.microsoft.com/office/drawing/2014/chart" uri="{C3380CC4-5D6E-409C-BE32-E72D297353CC}">
                <c16:uniqueId val="{00000001-85AE-41A0-94EC-36B53F44073C}"/>
              </c:ext>
            </c:extLst>
          </c:dPt>
          <c:dPt>
            <c:idx val="1"/>
            <c:invertIfNegative val="0"/>
            <c:bubble3D val="0"/>
            <c:spPr>
              <a:solidFill>
                <a:schemeClr val="accent3"/>
              </a:solidFill>
            </c:spPr>
            <c:extLst>
              <c:ext xmlns:c16="http://schemas.microsoft.com/office/drawing/2014/chart" uri="{C3380CC4-5D6E-409C-BE32-E72D297353CC}">
                <c16:uniqueId val="{00000003-85AE-41A0-94EC-36B53F44073C}"/>
              </c:ext>
            </c:extLst>
          </c:dPt>
          <c:dPt>
            <c:idx val="2"/>
            <c:invertIfNegative val="0"/>
            <c:bubble3D val="0"/>
            <c:spPr>
              <a:solidFill>
                <a:schemeClr val="accent3"/>
              </a:solidFill>
            </c:spPr>
            <c:extLst>
              <c:ext xmlns:c16="http://schemas.microsoft.com/office/drawing/2014/chart" uri="{C3380CC4-5D6E-409C-BE32-E72D297353CC}">
                <c16:uniqueId val="{00000005-85AE-41A0-94EC-36B53F44073C}"/>
              </c:ext>
            </c:extLst>
          </c:dPt>
          <c:dPt>
            <c:idx val="3"/>
            <c:invertIfNegative val="0"/>
            <c:bubble3D val="0"/>
            <c:spPr>
              <a:solidFill>
                <a:schemeClr val="accent4"/>
              </a:solidFill>
            </c:spPr>
            <c:extLst>
              <c:ext xmlns:c16="http://schemas.microsoft.com/office/drawing/2014/chart" uri="{C3380CC4-5D6E-409C-BE32-E72D297353CC}">
                <c16:uniqueId val="{00000007-85AE-41A0-94EC-36B53F44073C}"/>
              </c:ext>
            </c:extLst>
          </c:dPt>
          <c:dPt>
            <c:idx val="4"/>
            <c:invertIfNegative val="0"/>
            <c:bubble3D val="0"/>
            <c:spPr>
              <a:solidFill>
                <a:schemeClr val="accent5"/>
              </a:solidFill>
            </c:spPr>
            <c:extLst>
              <c:ext xmlns:c16="http://schemas.microsoft.com/office/drawing/2014/chart" uri="{C3380CC4-5D6E-409C-BE32-E72D297353CC}">
                <c16:uniqueId val="{00000009-85AE-41A0-94EC-36B53F44073C}"/>
              </c:ext>
            </c:extLst>
          </c:dPt>
          <c:dPt>
            <c:idx val="5"/>
            <c:invertIfNegative val="0"/>
            <c:bubble3D val="0"/>
            <c:spPr>
              <a:solidFill>
                <a:schemeClr val="accent6"/>
              </a:solidFill>
            </c:spPr>
            <c:extLst>
              <c:ext xmlns:c16="http://schemas.microsoft.com/office/drawing/2014/chart" uri="{C3380CC4-5D6E-409C-BE32-E72D297353CC}">
                <c16:uniqueId val="{0000000B-85AE-41A0-94EC-36B53F44073C}"/>
              </c:ext>
            </c:extLst>
          </c:dPt>
          <c:dLbls>
            <c:dLbl>
              <c:idx val="3"/>
              <c:layout>
                <c:manualLayout>
                  <c:x val="-1.5007666336561735E-3"/>
                  <c:y val="-6.14946858494540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5AE-41A0-94EC-36B53F44073C}"/>
                </c:ext>
              </c:extLst>
            </c:dLbl>
            <c:spPr>
              <a:noFill/>
              <a:ln>
                <a:noFill/>
              </a:ln>
              <a:effectLst/>
            </c:spPr>
            <c:txPr>
              <a:bodyPr/>
              <a:lstStyle/>
              <a:p>
                <a:pPr>
                  <a:defRPr sz="1300">
                    <a:latin typeface="+mn-lt"/>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solidFill>
                        <a:schemeClr val="accent2"/>
                      </a:solidFill>
                    </a:ln>
                  </c:spPr>
                </c15:leaderLines>
              </c:ext>
            </c:extLst>
          </c:dLbls>
          <c:cat>
            <c:strRef>
              <c:f>'States With Most VAT Allocation'!$A$4:$A$10</c:f>
              <c:strCache>
                <c:ptCount val="6"/>
                <c:pt idx="0">
                  <c:v>LAGOS</c:v>
                </c:pt>
                <c:pt idx="1">
                  <c:v>RIVERS</c:v>
                </c:pt>
                <c:pt idx="2">
                  <c:v>KANO</c:v>
                </c:pt>
                <c:pt idx="3">
                  <c:v>OYO</c:v>
                </c:pt>
                <c:pt idx="4">
                  <c:v>KADUNA</c:v>
                </c:pt>
                <c:pt idx="5">
                  <c:v>KATSINA</c:v>
                </c:pt>
              </c:strCache>
            </c:strRef>
          </c:cat>
          <c:val>
            <c:numRef>
              <c:f>'States With Most VAT Allocation'!$B$4:$B$10</c:f>
              <c:numCache>
                <c:formatCode>[$₦-469]\ #,##0</c:formatCode>
                <c:ptCount val="6"/>
                <c:pt idx="0">
                  <c:v>38179718751.231499</c:v>
                </c:pt>
                <c:pt idx="1">
                  <c:v>16428473831.3046</c:v>
                </c:pt>
                <c:pt idx="2">
                  <c:v>10655506713.3062</c:v>
                </c:pt>
                <c:pt idx="3">
                  <c:v>10378510679.7344</c:v>
                </c:pt>
                <c:pt idx="4">
                  <c:v>8263227942.9921999</c:v>
                </c:pt>
                <c:pt idx="5">
                  <c:v>7891668009.9034996</c:v>
                </c:pt>
              </c:numCache>
            </c:numRef>
          </c:val>
          <c:extLst>
            <c:ext xmlns:c16="http://schemas.microsoft.com/office/drawing/2014/chart" uri="{C3380CC4-5D6E-409C-BE32-E72D297353CC}">
              <c16:uniqueId val="{0000000C-85AE-41A0-94EC-36B53F44073C}"/>
            </c:ext>
          </c:extLst>
        </c:ser>
        <c:dLbls>
          <c:dLblPos val="outEnd"/>
          <c:showLegendKey val="0"/>
          <c:showVal val="1"/>
          <c:showCatName val="0"/>
          <c:showSerName val="0"/>
          <c:showPercent val="0"/>
          <c:showBubbleSize val="0"/>
        </c:dLbls>
        <c:gapWidth val="30"/>
        <c:axId val="1198413503"/>
        <c:axId val="1128741903"/>
      </c:barChart>
      <c:catAx>
        <c:axId val="119841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000"/>
            </a:pPr>
            <a:endParaRPr lang="en-US"/>
          </a:p>
        </c:txPr>
        <c:crossAx val="1128741903"/>
        <c:crosses val="autoZero"/>
        <c:auto val="1"/>
        <c:lblAlgn val="ctr"/>
        <c:lblOffset val="100"/>
        <c:noMultiLvlLbl val="0"/>
      </c:catAx>
      <c:valAx>
        <c:axId val="1128741903"/>
        <c:scaling>
          <c:orientation val="minMax"/>
        </c:scaling>
        <c:delete val="1"/>
        <c:axPos val="l"/>
        <c:majorGridlines>
          <c:spPr>
            <a:ln w="9525" cap="flat" cmpd="sng" algn="ctr">
              <a:solidFill>
                <a:schemeClr val="tx1">
                  <a:lumMod val="15000"/>
                  <a:lumOff val="85000"/>
                </a:schemeClr>
              </a:solidFill>
              <a:round/>
            </a:ln>
            <a:effectLst/>
          </c:spPr>
        </c:majorGridlines>
        <c:numFmt formatCode="[$₦-469]\ #,##0" sourceLinked="1"/>
        <c:majorTickMark val="none"/>
        <c:minorTickMark val="none"/>
        <c:tickLblPos val="nextTo"/>
        <c:crossAx val="1198413503"/>
        <c:crosses val="autoZero"/>
        <c:crossBetween val="between"/>
      </c:valAx>
    </c:plotArea>
    <c:plotVisOnly val="1"/>
    <c:dispBlanksAs val="gap"/>
    <c:showDLblsOverMax val="0"/>
    <c:extLst/>
  </c:chart>
  <c:spPr>
    <a:ln>
      <a:noFill/>
    </a:ln>
    <a:effectLst>
      <a:outerShdw blurRad="50800" dist="38100" dir="13500000" algn="br" rotWithShape="0">
        <a:schemeClr val="accent6">
          <a:lumMod val="25000"/>
          <a:alpha val="40000"/>
        </a:schemeClr>
      </a:outerShdw>
    </a:effectLst>
  </c:spPr>
  <c:txPr>
    <a:bodyPr/>
    <a:lstStyle/>
    <a:p>
      <a:pPr>
        <a:defRPr sz="900">
          <a:solidFill>
            <a:schemeClr val="accent2"/>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18B.xlsx]States With The Least Allocatio!PivotTable1</c:name>
    <c:fmtId val="3"/>
  </c:pivotSource>
  <c:chart>
    <c:title>
      <c:tx>
        <c:rich>
          <a:bodyPr rot="0" spcFirstLastPara="1" vertOverflow="ellipsis" vert="horz" wrap="square" anchor="ctr" anchorCtr="1"/>
          <a:lstStyle/>
          <a:p>
            <a:pPr>
              <a:defRPr sz="1440" b="1" i="0" u="none" strike="noStrike" kern="1200" spc="0" baseline="0">
                <a:solidFill>
                  <a:schemeClr val="accent2"/>
                </a:solidFill>
                <a:latin typeface="Lucida Fax" panose="02060602050505020204" pitchFamily="18" charset="0"/>
                <a:ea typeface="+mn-ea"/>
                <a:cs typeface="+mn-cs"/>
              </a:defRPr>
            </a:pPr>
            <a:r>
              <a:rPr lang="en-US" b="1"/>
              <a:t>States With The Least Allocation</a:t>
            </a:r>
          </a:p>
        </c:rich>
      </c:tx>
      <c:overlay val="0"/>
      <c:spPr>
        <a:noFill/>
        <a:ln>
          <a:noFill/>
        </a:ln>
        <a:effectLst/>
      </c:sp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4"/>
          </a:solidFill>
          <a:ln>
            <a:noFill/>
          </a:ln>
          <a:effectLst/>
        </c:spPr>
      </c:pivotFmt>
      <c:pivotFmt>
        <c:idx val="6"/>
        <c:spPr>
          <a:solidFill>
            <a:schemeClr val="accent5"/>
          </a:solidFill>
          <a:ln>
            <a:noFill/>
          </a:ln>
          <a:effectLst/>
        </c:spPr>
      </c:pivotFmt>
      <c:pivotFmt>
        <c:idx val="7"/>
        <c:spPr>
          <a:solidFill>
            <a:schemeClr val="accent6"/>
          </a:solidFill>
          <a:ln>
            <a:noFill/>
          </a:ln>
          <a:effectLst/>
        </c:spPr>
      </c:pivotFmt>
      <c:pivotFmt>
        <c:idx val="8"/>
        <c:spPr>
          <a:solidFill>
            <a:schemeClr val="accent5"/>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pivotFmt>
      <c:pivotFmt>
        <c:idx val="14"/>
        <c:spPr>
          <a:solidFill>
            <a:schemeClr val="accent3"/>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5"/>
          </a:solidFill>
          <a:ln>
            <a:noFill/>
          </a:ln>
          <a:effectLst/>
        </c:spPr>
      </c:pivotFmt>
      <c:pivotFmt>
        <c:idx val="18"/>
        <c:spPr>
          <a:solidFill>
            <a:schemeClr val="accent6"/>
          </a:solidFill>
          <a:ln>
            <a:noFill/>
          </a:ln>
          <a:effectLst/>
        </c:spPr>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pivotFmt>
      <c:pivotFmt>
        <c:idx val="22"/>
        <c:spPr>
          <a:solidFill>
            <a:schemeClr val="accent3"/>
          </a:solidFill>
          <a:ln>
            <a:noFill/>
          </a:ln>
          <a:effectLst/>
        </c:spPr>
      </c:pivotFmt>
      <c:pivotFmt>
        <c:idx val="23"/>
        <c:spPr>
          <a:solidFill>
            <a:schemeClr val="accent4"/>
          </a:solidFill>
          <a:ln>
            <a:noFill/>
          </a:ln>
          <a:effectLst/>
        </c:spPr>
      </c:pivotFmt>
      <c:pivotFmt>
        <c:idx val="24"/>
        <c:spPr>
          <a:solidFill>
            <a:schemeClr val="accent4"/>
          </a:solidFill>
          <a:ln>
            <a:noFill/>
          </a:ln>
          <a:effectLst/>
        </c:spPr>
      </c:pivotFmt>
      <c:pivotFmt>
        <c:idx val="25"/>
        <c:spPr>
          <a:solidFill>
            <a:schemeClr val="accent5"/>
          </a:solidFill>
          <a:ln>
            <a:noFill/>
          </a:ln>
          <a:effectLst/>
        </c:spPr>
      </c:pivotFmt>
      <c:pivotFmt>
        <c:idx val="26"/>
        <c:spPr>
          <a:solidFill>
            <a:schemeClr val="accent6"/>
          </a:solidFill>
          <a:ln>
            <a:noFill/>
          </a:ln>
          <a:effectLst/>
        </c:spPr>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dLbl>
          <c:idx val="0"/>
          <c:layout>
            <c:manualLayout>
              <c:x val="-1.4934289127837516E-3"/>
              <c:y val="-1.2496270336150178E-3"/>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3"/>
          </a:solidFill>
          <a:ln>
            <a:noFill/>
          </a:ln>
          <a:effectLst/>
        </c:spPr>
      </c:pivotFmt>
      <c:pivotFmt>
        <c:idx val="30"/>
        <c:spPr>
          <a:solidFill>
            <a:schemeClr val="accent3"/>
          </a:solidFill>
          <a:ln>
            <a:noFill/>
          </a:ln>
          <a:effectLst/>
        </c:spPr>
      </c:pivotFmt>
      <c:pivotFmt>
        <c:idx val="31"/>
        <c:spPr>
          <a:solidFill>
            <a:schemeClr val="accent4"/>
          </a:solidFill>
          <a:ln>
            <a:noFill/>
          </a:ln>
          <a:effectLst/>
        </c:spPr>
      </c:pivotFmt>
      <c:pivotFmt>
        <c:idx val="32"/>
        <c:spPr>
          <a:solidFill>
            <a:schemeClr val="accent4"/>
          </a:solidFill>
          <a:ln>
            <a:noFill/>
          </a:ln>
          <a:effectLst/>
        </c:spPr>
      </c:pivotFmt>
      <c:pivotFmt>
        <c:idx val="33"/>
        <c:spPr>
          <a:solidFill>
            <a:schemeClr val="accent5"/>
          </a:solidFill>
          <a:ln>
            <a:noFill/>
          </a:ln>
          <a:effectLst/>
        </c:spPr>
      </c:pivotFmt>
      <c:pivotFmt>
        <c:idx val="34"/>
        <c:spPr>
          <a:solidFill>
            <a:schemeClr val="accent6"/>
          </a:solidFill>
          <a:ln>
            <a:noFill/>
          </a:ln>
          <a:effectLst/>
        </c:spPr>
      </c:pivotFmt>
    </c:pivotFmts>
    <c:plotArea>
      <c:layout>
        <c:manualLayout>
          <c:layoutTarget val="inner"/>
          <c:xMode val="edge"/>
          <c:yMode val="edge"/>
          <c:x val="0.14310800195674464"/>
          <c:y val="0.1186897880539499"/>
          <c:w val="0.77176655001458161"/>
          <c:h val="0.84598587026332694"/>
        </c:manualLayout>
      </c:layout>
      <c:barChart>
        <c:barDir val="bar"/>
        <c:grouping val="clustered"/>
        <c:varyColors val="0"/>
        <c:ser>
          <c:idx val="0"/>
          <c:order val="0"/>
          <c:tx>
            <c:strRef>
              <c:f>'States With The Least Allocatio'!$B$3</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13-3C77-4778-B536-6C57AA769985}"/>
              </c:ext>
            </c:extLst>
          </c:dPt>
          <c:dPt>
            <c:idx val="1"/>
            <c:invertIfNegative val="0"/>
            <c:bubble3D val="0"/>
            <c:spPr>
              <a:solidFill>
                <a:schemeClr val="accent3"/>
              </a:solidFill>
              <a:ln>
                <a:noFill/>
              </a:ln>
              <a:effectLst/>
            </c:spPr>
            <c:extLst>
              <c:ext xmlns:c16="http://schemas.microsoft.com/office/drawing/2014/chart" uri="{C3380CC4-5D6E-409C-BE32-E72D297353CC}">
                <c16:uniqueId val="{00000015-3C77-4778-B536-6C57AA769985}"/>
              </c:ext>
            </c:extLst>
          </c:dPt>
          <c:dPt>
            <c:idx val="2"/>
            <c:invertIfNegative val="0"/>
            <c:bubble3D val="0"/>
            <c:spPr>
              <a:solidFill>
                <a:schemeClr val="accent3"/>
              </a:solidFill>
              <a:ln>
                <a:noFill/>
              </a:ln>
              <a:effectLst/>
            </c:spPr>
            <c:extLst>
              <c:ext xmlns:c16="http://schemas.microsoft.com/office/drawing/2014/chart" uri="{C3380CC4-5D6E-409C-BE32-E72D297353CC}">
                <c16:uniqueId val="{00000017-3C77-4778-B536-6C57AA769985}"/>
              </c:ext>
            </c:extLst>
          </c:dPt>
          <c:dPt>
            <c:idx val="3"/>
            <c:invertIfNegative val="0"/>
            <c:bubble3D val="0"/>
            <c:spPr>
              <a:solidFill>
                <a:schemeClr val="accent4"/>
              </a:solidFill>
              <a:ln>
                <a:noFill/>
              </a:ln>
              <a:effectLst/>
            </c:spPr>
            <c:extLst>
              <c:ext xmlns:c16="http://schemas.microsoft.com/office/drawing/2014/chart" uri="{C3380CC4-5D6E-409C-BE32-E72D297353CC}">
                <c16:uniqueId val="{00000019-3C77-4778-B536-6C57AA769985}"/>
              </c:ext>
            </c:extLst>
          </c:dPt>
          <c:dPt>
            <c:idx val="4"/>
            <c:invertIfNegative val="0"/>
            <c:bubble3D val="0"/>
            <c:spPr>
              <a:solidFill>
                <a:schemeClr val="accent4"/>
              </a:solidFill>
              <a:ln>
                <a:noFill/>
              </a:ln>
              <a:effectLst/>
            </c:spPr>
            <c:extLst>
              <c:ext xmlns:c16="http://schemas.microsoft.com/office/drawing/2014/chart" uri="{C3380CC4-5D6E-409C-BE32-E72D297353CC}">
                <c16:uniqueId val="{0000001B-3C77-4778-B536-6C57AA769985}"/>
              </c:ext>
            </c:extLst>
          </c:dPt>
          <c:dPt>
            <c:idx val="5"/>
            <c:invertIfNegative val="0"/>
            <c:bubble3D val="0"/>
            <c:spPr>
              <a:solidFill>
                <a:schemeClr val="accent5"/>
              </a:solidFill>
              <a:ln>
                <a:noFill/>
              </a:ln>
              <a:effectLst/>
            </c:spPr>
            <c:extLst>
              <c:ext xmlns:c16="http://schemas.microsoft.com/office/drawing/2014/chart" uri="{C3380CC4-5D6E-409C-BE32-E72D297353CC}">
                <c16:uniqueId val="{0000001D-3C77-4778-B536-6C57AA769985}"/>
              </c:ext>
            </c:extLst>
          </c:dPt>
          <c:dPt>
            <c:idx val="6"/>
            <c:invertIfNegative val="0"/>
            <c:bubble3D val="0"/>
            <c:spPr>
              <a:solidFill>
                <a:schemeClr val="accent6"/>
              </a:solidFill>
              <a:ln>
                <a:noFill/>
              </a:ln>
              <a:effectLst/>
            </c:spPr>
            <c:extLst>
              <c:ext xmlns:c16="http://schemas.microsoft.com/office/drawing/2014/chart" uri="{C3380CC4-5D6E-409C-BE32-E72D297353CC}">
                <c16:uniqueId val="{0000001F-3C77-4778-B536-6C57AA769985}"/>
              </c:ext>
            </c:extLst>
          </c:dPt>
          <c:dPt>
            <c:idx val="7"/>
            <c:invertIfNegative val="0"/>
            <c:bubble3D val="0"/>
            <c:extLst>
              <c:ext xmlns:c16="http://schemas.microsoft.com/office/drawing/2014/chart" uri="{C3380CC4-5D6E-409C-BE32-E72D297353CC}">
                <c16:uniqueId val="{00000020-3C77-4778-B536-6C57AA769985}"/>
              </c:ext>
            </c:extLst>
          </c:dPt>
          <c:dPt>
            <c:idx val="8"/>
            <c:invertIfNegative val="0"/>
            <c:bubble3D val="0"/>
            <c:extLst>
              <c:ext xmlns:c16="http://schemas.microsoft.com/office/drawing/2014/chart" uri="{C3380CC4-5D6E-409C-BE32-E72D297353CC}">
                <c16:uniqueId val="{00000021-3C77-4778-B536-6C57AA769985}"/>
              </c:ext>
            </c:extLst>
          </c:dPt>
          <c:dPt>
            <c:idx val="9"/>
            <c:invertIfNegative val="0"/>
            <c:bubble3D val="0"/>
            <c:extLst>
              <c:ext xmlns:c16="http://schemas.microsoft.com/office/drawing/2014/chart" uri="{C3380CC4-5D6E-409C-BE32-E72D297353CC}">
                <c16:uniqueId val="{00000022-3C77-4778-B536-6C57AA769985}"/>
              </c:ext>
            </c:extLst>
          </c:dPt>
          <c:dLbls>
            <c:dLbl>
              <c:idx val="0"/>
              <c:layout>
                <c:manualLayout>
                  <c:x val="-1.4934289127837516E-3"/>
                  <c:y val="-1.249627033615017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C77-4778-B536-6C57AA769985}"/>
                </c:ext>
              </c:extLst>
            </c:dLbl>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'States With The Least Allocatio'!$A$4:$A$11</c:f>
              <c:strCache>
                <c:ptCount val="7"/>
                <c:pt idx="0">
                  <c:v>EBONYI</c:v>
                </c:pt>
                <c:pt idx="1">
                  <c:v>KWARA</c:v>
                </c:pt>
                <c:pt idx="2">
                  <c:v>OSUN</c:v>
                </c:pt>
                <c:pt idx="3">
                  <c:v>GOMBE</c:v>
                </c:pt>
                <c:pt idx="4">
                  <c:v>EKITI</c:v>
                </c:pt>
                <c:pt idx="5">
                  <c:v>CROSS RIVER</c:v>
                </c:pt>
                <c:pt idx="6">
                  <c:v>SOKU</c:v>
                </c:pt>
              </c:strCache>
            </c:strRef>
          </c:cat>
          <c:val>
            <c:numRef>
              <c:f>'States With The Least Allocatio'!$B$4:$B$11</c:f>
              <c:numCache>
                <c:formatCode>[$₦-469]\ #,##0</c:formatCode>
                <c:ptCount val="7"/>
                <c:pt idx="0">
                  <c:v>8934685200.4905014</c:v>
                </c:pt>
                <c:pt idx="1">
                  <c:v>8918395832.5770512</c:v>
                </c:pt>
                <c:pt idx="2">
                  <c:v>8664105153.7924004</c:v>
                </c:pt>
                <c:pt idx="3">
                  <c:v>8629419214.2756996</c:v>
                </c:pt>
                <c:pt idx="4">
                  <c:v>8205194617.6563005</c:v>
                </c:pt>
                <c:pt idx="5">
                  <c:v>8136376124.6282005</c:v>
                </c:pt>
                <c:pt idx="6">
                  <c:v>588932393.98000002</c:v>
                </c:pt>
              </c:numCache>
            </c:numRef>
          </c:val>
          <c:extLst>
            <c:ext xmlns:c16="http://schemas.microsoft.com/office/drawing/2014/chart" uri="{C3380CC4-5D6E-409C-BE32-E72D297353CC}">
              <c16:uniqueId val="{00000023-3C77-4778-B536-6C57AA769985}"/>
            </c:ext>
          </c:extLst>
        </c:ser>
        <c:dLbls>
          <c:dLblPos val="outEnd"/>
          <c:showLegendKey val="0"/>
          <c:showVal val="1"/>
          <c:showCatName val="0"/>
          <c:showSerName val="0"/>
          <c:showPercent val="0"/>
          <c:showBubbleSize val="0"/>
        </c:dLbls>
        <c:gapWidth val="30"/>
        <c:axId val="1198413503"/>
        <c:axId val="1128741903"/>
      </c:barChart>
      <c:catAx>
        <c:axId val="11984135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crossAx val="1128741903"/>
        <c:crosses val="autoZero"/>
        <c:auto val="1"/>
        <c:lblAlgn val="ctr"/>
        <c:lblOffset val="100"/>
        <c:noMultiLvlLbl val="0"/>
      </c:catAx>
      <c:valAx>
        <c:axId val="1128741903"/>
        <c:scaling>
          <c:orientation val="minMax"/>
        </c:scaling>
        <c:delete val="1"/>
        <c:axPos val="t"/>
        <c:majorGridlines>
          <c:spPr>
            <a:ln w="9525" cap="flat" cmpd="sng" algn="ctr">
              <a:solidFill>
                <a:schemeClr val="tx1">
                  <a:lumMod val="15000"/>
                  <a:lumOff val="85000"/>
                </a:schemeClr>
              </a:solidFill>
              <a:round/>
            </a:ln>
            <a:effectLst/>
          </c:spPr>
        </c:majorGridlines>
        <c:numFmt formatCode="[$₦-469]\ #,##0" sourceLinked="1"/>
        <c:majorTickMark val="none"/>
        <c:minorTickMark val="none"/>
        <c:tickLblPos val="nextTo"/>
        <c:crossAx val="1198413503"/>
        <c:crosses val="autoZero"/>
        <c:crossBetween val="between"/>
      </c:valAx>
    </c:plotArea>
    <c:plotVisOnly val="1"/>
    <c:dispBlanksAs val="gap"/>
    <c:showDLblsOverMax val="0"/>
    <c:extLst/>
  </c:chart>
  <c:txPr>
    <a:bodyPr/>
    <a:lstStyle/>
    <a:p>
      <a:pPr>
        <a:defRPr sz="1200">
          <a:solidFill>
            <a:schemeClr val="accent2"/>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18B.xlsx]States With The Most Debts!PivotTable1</c:name>
    <c:fmtId val="1"/>
  </c:pivotSource>
  <c:chart>
    <c:title>
      <c:tx>
        <c:rich>
          <a:bodyPr rot="0" spcFirstLastPara="1" vertOverflow="ellipsis" vert="horz" wrap="square" anchor="ctr" anchorCtr="1"/>
          <a:lstStyle/>
          <a:p>
            <a:pPr>
              <a:defRPr sz="1440" b="1" i="0" u="none" strike="noStrike" kern="1200" spc="0" baseline="0">
                <a:solidFill>
                  <a:schemeClr val="accent2"/>
                </a:solidFill>
                <a:latin typeface="Lucida Fax" panose="02060602050505020204" pitchFamily="18" charset="0"/>
                <a:ea typeface="+mn-ea"/>
                <a:cs typeface="+mn-cs"/>
              </a:defRPr>
            </a:pPr>
            <a:r>
              <a:rPr lang="en-US" b="1"/>
              <a:t>States With External Debts</a:t>
            </a:r>
          </a:p>
        </c:rich>
      </c:tx>
      <c:overlay val="0"/>
      <c:spPr>
        <a:noFill/>
        <a:ln>
          <a:noFill/>
        </a:ln>
        <a:effectLst/>
      </c:sp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4"/>
          </a:solidFill>
          <a:ln>
            <a:noFill/>
          </a:ln>
          <a:effectLst/>
        </c:spPr>
      </c:pivotFmt>
      <c:pivotFmt>
        <c:idx val="6"/>
        <c:spPr>
          <a:solidFill>
            <a:schemeClr val="accent5"/>
          </a:solidFill>
          <a:ln>
            <a:noFill/>
          </a:ln>
          <a:effectLst/>
        </c:spPr>
      </c:pivotFmt>
      <c:pivotFmt>
        <c:idx val="7"/>
        <c:spPr>
          <a:solidFill>
            <a:schemeClr val="accent6"/>
          </a:solidFill>
          <a:ln>
            <a:noFill/>
          </a:ln>
          <a:effectLst/>
        </c:spPr>
      </c:pivotFmt>
      <c:pivotFmt>
        <c:idx val="8"/>
        <c:spPr>
          <a:solidFill>
            <a:schemeClr val="accent5"/>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pivotFmt>
      <c:pivotFmt>
        <c:idx val="14"/>
        <c:spPr>
          <a:solidFill>
            <a:schemeClr val="accent3"/>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5"/>
          </a:solidFill>
          <a:ln>
            <a:noFill/>
          </a:ln>
          <a:effectLst/>
        </c:spPr>
      </c:pivotFmt>
      <c:pivotFmt>
        <c:idx val="18"/>
        <c:spPr>
          <a:solidFill>
            <a:schemeClr val="accent6"/>
          </a:solidFill>
          <a:ln>
            <a:noFill/>
          </a:ln>
          <a:effectLst/>
        </c:spPr>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pivotFmt>
      <c:pivotFmt>
        <c:idx val="22"/>
        <c:spPr>
          <a:solidFill>
            <a:schemeClr val="accent3"/>
          </a:solidFill>
          <a:ln>
            <a:noFill/>
          </a:ln>
          <a:effectLst/>
        </c:spPr>
      </c:pivotFmt>
      <c:pivotFmt>
        <c:idx val="23"/>
        <c:spPr>
          <a:solidFill>
            <a:schemeClr val="accent4"/>
          </a:solidFill>
          <a:ln>
            <a:noFill/>
          </a:ln>
          <a:effectLst/>
        </c:spPr>
      </c:pivotFmt>
      <c:pivotFmt>
        <c:idx val="24"/>
        <c:spPr>
          <a:solidFill>
            <a:schemeClr val="accent4"/>
          </a:solidFill>
          <a:ln>
            <a:noFill/>
          </a:ln>
          <a:effectLst/>
        </c:spPr>
      </c:pivotFmt>
      <c:pivotFmt>
        <c:idx val="25"/>
        <c:spPr>
          <a:solidFill>
            <a:schemeClr val="accent5"/>
          </a:solidFill>
          <a:ln>
            <a:noFill/>
          </a:ln>
          <a:effectLst/>
        </c:spPr>
      </c:pivotFmt>
      <c:pivotFmt>
        <c:idx val="26"/>
        <c:spPr>
          <a:solidFill>
            <a:schemeClr val="accent6"/>
          </a:solidFill>
          <a:ln>
            <a:noFill/>
          </a:ln>
          <a:effectLst/>
        </c:spPr>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3"/>
          </a:solidFill>
          <a:ln>
            <a:noFill/>
          </a:ln>
          <a:effectLst/>
        </c:spPr>
      </c:pivotFmt>
      <c:pivotFmt>
        <c:idx val="30"/>
        <c:spPr>
          <a:solidFill>
            <a:schemeClr val="accent3"/>
          </a:solidFill>
          <a:ln>
            <a:noFill/>
          </a:ln>
          <a:effectLst/>
        </c:spPr>
      </c:pivotFmt>
      <c:pivotFmt>
        <c:idx val="31"/>
        <c:spPr>
          <a:solidFill>
            <a:schemeClr val="accent4"/>
          </a:solidFill>
          <a:ln>
            <a:noFill/>
          </a:ln>
          <a:effectLst/>
        </c:spPr>
      </c:pivotFmt>
      <c:pivotFmt>
        <c:idx val="32"/>
        <c:spPr>
          <a:solidFill>
            <a:schemeClr val="accent4"/>
          </a:solidFill>
          <a:ln>
            <a:noFill/>
          </a:ln>
          <a:effectLst/>
        </c:spPr>
      </c:pivotFmt>
      <c:pivotFmt>
        <c:idx val="33"/>
        <c:spPr>
          <a:solidFill>
            <a:schemeClr val="accent5"/>
          </a:solidFill>
          <a:ln>
            <a:noFill/>
          </a:ln>
          <a:effectLst/>
        </c:spPr>
      </c:pivotFmt>
      <c:pivotFmt>
        <c:idx val="34"/>
        <c:spPr>
          <a:solidFill>
            <a:schemeClr val="accent6"/>
          </a:solidFill>
          <a:ln>
            <a:noFill/>
          </a:ln>
          <a:effectLst/>
        </c:spPr>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3"/>
          </a:solidFill>
          <a:ln>
            <a:noFill/>
          </a:ln>
          <a:effectLst/>
        </c:spPr>
      </c:pivotFmt>
      <c:pivotFmt>
        <c:idx val="38"/>
        <c:spPr>
          <a:solidFill>
            <a:schemeClr val="accent3"/>
          </a:solidFill>
          <a:ln>
            <a:noFill/>
          </a:ln>
          <a:effectLst/>
        </c:spPr>
      </c:pivotFmt>
      <c:pivotFmt>
        <c:idx val="39"/>
        <c:spPr>
          <a:solidFill>
            <a:schemeClr val="accent4"/>
          </a:solidFill>
          <a:ln>
            <a:noFill/>
          </a:ln>
          <a:effectLst/>
        </c:spPr>
      </c:pivotFmt>
      <c:pivotFmt>
        <c:idx val="40"/>
        <c:spPr>
          <a:solidFill>
            <a:schemeClr val="accent4"/>
          </a:solidFill>
          <a:ln>
            <a:noFill/>
          </a:ln>
          <a:effectLst/>
        </c:spPr>
      </c:pivotFmt>
      <c:pivotFmt>
        <c:idx val="41"/>
        <c:spPr>
          <a:solidFill>
            <a:schemeClr val="accent5"/>
          </a:solidFill>
          <a:ln>
            <a:noFill/>
          </a:ln>
          <a:effectLst/>
        </c:spPr>
      </c:pivotFmt>
      <c:pivotFmt>
        <c:idx val="42"/>
        <c:spPr>
          <a:solidFill>
            <a:schemeClr val="accent6"/>
          </a:solidFill>
          <a:ln>
            <a:noFill/>
          </a:ln>
          <a:effectLst/>
        </c:spPr>
      </c:pivotFmt>
      <c:pivotFmt>
        <c:idx val="4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3"/>
          </a:solidFill>
          <a:ln>
            <a:noFill/>
          </a:ln>
          <a:effectLst/>
        </c:spPr>
      </c:pivotFmt>
      <c:pivotFmt>
        <c:idx val="46"/>
        <c:spPr>
          <a:solidFill>
            <a:schemeClr val="accent3"/>
          </a:solidFill>
          <a:ln>
            <a:noFill/>
          </a:ln>
          <a:effectLst/>
        </c:spPr>
      </c:pivotFmt>
      <c:pivotFmt>
        <c:idx val="47"/>
        <c:spPr>
          <a:solidFill>
            <a:schemeClr val="accent4"/>
          </a:solidFill>
          <a:ln>
            <a:noFill/>
          </a:ln>
          <a:effectLst/>
        </c:spPr>
      </c:pivotFmt>
      <c:pivotFmt>
        <c:idx val="48"/>
        <c:spPr>
          <a:solidFill>
            <a:schemeClr val="accent4"/>
          </a:solidFill>
          <a:ln>
            <a:noFill/>
          </a:ln>
          <a:effectLst/>
        </c:spPr>
      </c:pivotFmt>
      <c:pivotFmt>
        <c:idx val="49"/>
        <c:spPr>
          <a:solidFill>
            <a:schemeClr val="accent5"/>
          </a:solidFill>
          <a:ln>
            <a:noFill/>
          </a:ln>
          <a:effectLst/>
        </c:spPr>
      </c:pivotFmt>
      <c:pivotFmt>
        <c:idx val="50"/>
        <c:spPr>
          <a:solidFill>
            <a:schemeClr val="accent6"/>
          </a:solidFill>
          <a:ln>
            <a:noFill/>
          </a:ln>
          <a:effectLst/>
        </c:spPr>
      </c:pivotFmt>
      <c:pivotFmt>
        <c:idx val="5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layout>
            <c:manualLayout>
              <c:x val="-1.0134395548672632E-16"/>
              <c:y val="8.3842843344003673E-3"/>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3"/>
          </a:solidFill>
          <a:ln>
            <a:noFill/>
          </a:ln>
          <a:effectLst/>
        </c:spPr>
      </c:pivotFmt>
      <c:pivotFmt>
        <c:idx val="54"/>
        <c:spPr>
          <a:solidFill>
            <a:schemeClr val="accent3"/>
          </a:solidFill>
          <a:ln>
            <a:noFill/>
          </a:ln>
          <a:effectLst/>
        </c:spPr>
      </c:pivotFmt>
      <c:pivotFmt>
        <c:idx val="55"/>
        <c:spPr>
          <a:solidFill>
            <a:schemeClr val="accent4"/>
          </a:solidFill>
          <a:ln>
            <a:noFill/>
          </a:ln>
          <a:effectLst/>
        </c:spPr>
      </c:pivotFmt>
      <c:pivotFmt>
        <c:idx val="56"/>
        <c:spPr>
          <a:solidFill>
            <a:schemeClr val="accent4"/>
          </a:solidFill>
          <a:ln>
            <a:noFill/>
          </a:ln>
          <a:effectLst/>
        </c:spPr>
      </c:pivotFmt>
      <c:pivotFmt>
        <c:idx val="57"/>
        <c:spPr>
          <a:solidFill>
            <a:schemeClr val="accent5"/>
          </a:solidFill>
          <a:ln>
            <a:noFill/>
          </a:ln>
          <a:effectLst/>
        </c:spPr>
      </c:pivotFmt>
      <c:pivotFmt>
        <c:idx val="58"/>
        <c:spPr>
          <a:solidFill>
            <a:schemeClr val="accent6"/>
          </a:solidFill>
          <a:ln>
            <a:noFill/>
          </a:ln>
          <a:effectLst/>
        </c:spPr>
      </c:pivotFmt>
    </c:pivotFmts>
    <c:plotArea>
      <c:layout>
        <c:manualLayout>
          <c:layoutTarget val="inner"/>
          <c:xMode val="edge"/>
          <c:yMode val="edge"/>
          <c:x val="0.13242830031818162"/>
          <c:y val="0.1186897880539499"/>
          <c:w val="0.81505649791288537"/>
          <c:h val="0.84598587026332694"/>
        </c:manualLayout>
      </c:layout>
      <c:barChart>
        <c:barDir val="bar"/>
        <c:grouping val="clustered"/>
        <c:varyColors val="0"/>
        <c:ser>
          <c:idx val="0"/>
          <c:order val="0"/>
          <c:tx>
            <c:strRef>
              <c:f>'States With The Most Debts'!$B$3</c:f>
              <c:strCache>
                <c:ptCount val="1"/>
                <c:pt idx="0">
                  <c:v>Total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24-A423-4D83-B14B-C2F299FE1BC5}"/>
              </c:ext>
            </c:extLst>
          </c:dPt>
          <c:dPt>
            <c:idx val="1"/>
            <c:invertIfNegative val="0"/>
            <c:bubble3D val="0"/>
            <c:spPr>
              <a:solidFill>
                <a:schemeClr val="accent3"/>
              </a:solidFill>
              <a:ln>
                <a:noFill/>
              </a:ln>
              <a:effectLst/>
            </c:spPr>
            <c:extLst>
              <c:ext xmlns:c16="http://schemas.microsoft.com/office/drawing/2014/chart" uri="{C3380CC4-5D6E-409C-BE32-E72D297353CC}">
                <c16:uniqueId val="{00000026-A423-4D83-B14B-C2F299FE1BC5}"/>
              </c:ext>
            </c:extLst>
          </c:dPt>
          <c:dPt>
            <c:idx val="2"/>
            <c:invertIfNegative val="0"/>
            <c:bubble3D val="0"/>
            <c:spPr>
              <a:solidFill>
                <a:schemeClr val="accent3"/>
              </a:solidFill>
              <a:ln>
                <a:noFill/>
              </a:ln>
              <a:effectLst/>
            </c:spPr>
            <c:extLst>
              <c:ext xmlns:c16="http://schemas.microsoft.com/office/drawing/2014/chart" uri="{C3380CC4-5D6E-409C-BE32-E72D297353CC}">
                <c16:uniqueId val="{00000028-A423-4D83-B14B-C2F299FE1BC5}"/>
              </c:ext>
            </c:extLst>
          </c:dPt>
          <c:dPt>
            <c:idx val="3"/>
            <c:invertIfNegative val="0"/>
            <c:bubble3D val="0"/>
            <c:spPr>
              <a:solidFill>
                <a:schemeClr val="accent4"/>
              </a:solidFill>
              <a:ln>
                <a:noFill/>
              </a:ln>
              <a:effectLst/>
            </c:spPr>
            <c:extLst>
              <c:ext xmlns:c16="http://schemas.microsoft.com/office/drawing/2014/chart" uri="{C3380CC4-5D6E-409C-BE32-E72D297353CC}">
                <c16:uniqueId val="{0000002A-A423-4D83-B14B-C2F299FE1BC5}"/>
              </c:ext>
            </c:extLst>
          </c:dPt>
          <c:dPt>
            <c:idx val="4"/>
            <c:invertIfNegative val="0"/>
            <c:bubble3D val="0"/>
            <c:spPr>
              <a:solidFill>
                <a:schemeClr val="accent4"/>
              </a:solidFill>
              <a:ln>
                <a:noFill/>
              </a:ln>
              <a:effectLst/>
            </c:spPr>
            <c:extLst>
              <c:ext xmlns:c16="http://schemas.microsoft.com/office/drawing/2014/chart" uri="{C3380CC4-5D6E-409C-BE32-E72D297353CC}">
                <c16:uniqueId val="{0000002C-A423-4D83-B14B-C2F299FE1BC5}"/>
              </c:ext>
            </c:extLst>
          </c:dPt>
          <c:dPt>
            <c:idx val="5"/>
            <c:invertIfNegative val="0"/>
            <c:bubble3D val="0"/>
            <c:spPr>
              <a:solidFill>
                <a:schemeClr val="accent5"/>
              </a:solidFill>
              <a:ln>
                <a:noFill/>
              </a:ln>
              <a:effectLst/>
            </c:spPr>
            <c:extLst>
              <c:ext xmlns:c16="http://schemas.microsoft.com/office/drawing/2014/chart" uri="{C3380CC4-5D6E-409C-BE32-E72D297353CC}">
                <c16:uniqueId val="{0000002E-A423-4D83-B14B-C2F299FE1BC5}"/>
              </c:ext>
            </c:extLst>
          </c:dPt>
          <c:dPt>
            <c:idx val="6"/>
            <c:invertIfNegative val="0"/>
            <c:bubble3D val="0"/>
            <c:spPr>
              <a:solidFill>
                <a:schemeClr val="accent6"/>
              </a:solidFill>
              <a:ln>
                <a:noFill/>
              </a:ln>
              <a:effectLst/>
            </c:spPr>
            <c:extLst>
              <c:ext xmlns:c16="http://schemas.microsoft.com/office/drawing/2014/chart" uri="{C3380CC4-5D6E-409C-BE32-E72D297353CC}">
                <c16:uniqueId val="{00000030-A423-4D83-B14B-C2F299FE1BC5}"/>
              </c:ext>
            </c:extLst>
          </c:dPt>
          <c:dPt>
            <c:idx val="7"/>
            <c:invertIfNegative val="0"/>
            <c:bubble3D val="0"/>
            <c:extLst>
              <c:ext xmlns:c16="http://schemas.microsoft.com/office/drawing/2014/chart" uri="{C3380CC4-5D6E-409C-BE32-E72D297353CC}">
                <c16:uniqueId val="{00000031-A423-4D83-B14B-C2F299FE1BC5}"/>
              </c:ext>
            </c:extLst>
          </c:dPt>
          <c:dPt>
            <c:idx val="8"/>
            <c:invertIfNegative val="0"/>
            <c:bubble3D val="0"/>
            <c:extLst>
              <c:ext xmlns:c16="http://schemas.microsoft.com/office/drawing/2014/chart" uri="{C3380CC4-5D6E-409C-BE32-E72D297353CC}">
                <c16:uniqueId val="{00000032-A423-4D83-B14B-C2F299FE1BC5}"/>
              </c:ext>
            </c:extLst>
          </c:dPt>
          <c:dPt>
            <c:idx val="9"/>
            <c:invertIfNegative val="0"/>
            <c:bubble3D val="0"/>
            <c:extLst>
              <c:ext xmlns:c16="http://schemas.microsoft.com/office/drawing/2014/chart" uri="{C3380CC4-5D6E-409C-BE32-E72D297353CC}">
                <c16:uniqueId val="{00000033-A423-4D83-B14B-C2F299FE1BC5}"/>
              </c:ext>
            </c:extLst>
          </c:dPt>
          <c:dLbls>
            <c:dLbl>
              <c:idx val="0"/>
              <c:layout>
                <c:manualLayout>
                  <c:x val="-1.0134395548672632E-16"/>
                  <c:y val="8.384284334400367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423-4D83-B14B-C2F299FE1BC5}"/>
                </c:ext>
              </c:extLst>
            </c:dLbl>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'States With The Most Debts'!$A$4:$A$11</c:f>
              <c:strCache>
                <c:ptCount val="7"/>
                <c:pt idx="0">
                  <c:v>LAGOS</c:v>
                </c:pt>
                <c:pt idx="1">
                  <c:v>KADUNA</c:v>
                </c:pt>
                <c:pt idx="2">
                  <c:v>RIVERS</c:v>
                </c:pt>
                <c:pt idx="3">
                  <c:v>OYO</c:v>
                </c:pt>
                <c:pt idx="4">
                  <c:v>EDO</c:v>
                </c:pt>
                <c:pt idx="5">
                  <c:v>CROSS RIVER</c:v>
                </c:pt>
                <c:pt idx="6">
                  <c:v>OGUN</c:v>
                </c:pt>
              </c:strCache>
            </c:strRef>
          </c:cat>
          <c:val>
            <c:numRef>
              <c:f>'States With The Most Debts'!$B$4:$B$11</c:f>
              <c:numCache>
                <c:formatCode>[$₦-469]\ #,##0</c:formatCode>
                <c:ptCount val="7"/>
                <c:pt idx="0">
                  <c:v>6931766965.6199999</c:v>
                </c:pt>
                <c:pt idx="1">
                  <c:v>3796561713.5300002</c:v>
                </c:pt>
                <c:pt idx="2">
                  <c:v>3566421490.3400002</c:v>
                </c:pt>
                <c:pt idx="3">
                  <c:v>2117344253.8</c:v>
                </c:pt>
                <c:pt idx="4">
                  <c:v>1970259581.95</c:v>
                </c:pt>
                <c:pt idx="5">
                  <c:v>1591698085.8</c:v>
                </c:pt>
                <c:pt idx="6">
                  <c:v>1406692479.79</c:v>
                </c:pt>
              </c:numCache>
            </c:numRef>
          </c:val>
          <c:extLst>
            <c:ext xmlns:c16="http://schemas.microsoft.com/office/drawing/2014/chart" uri="{C3380CC4-5D6E-409C-BE32-E72D297353CC}">
              <c16:uniqueId val="{00000034-A423-4D83-B14B-C2F299FE1BC5}"/>
            </c:ext>
          </c:extLst>
        </c:ser>
        <c:dLbls>
          <c:dLblPos val="outEnd"/>
          <c:showLegendKey val="0"/>
          <c:showVal val="1"/>
          <c:showCatName val="0"/>
          <c:showSerName val="0"/>
          <c:showPercent val="0"/>
          <c:showBubbleSize val="0"/>
        </c:dLbls>
        <c:gapWidth val="30"/>
        <c:axId val="1198413503"/>
        <c:axId val="1128741903"/>
      </c:barChart>
      <c:catAx>
        <c:axId val="11984135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crossAx val="1128741903"/>
        <c:crosses val="autoZero"/>
        <c:auto val="1"/>
        <c:lblAlgn val="ctr"/>
        <c:lblOffset val="100"/>
        <c:noMultiLvlLbl val="0"/>
      </c:catAx>
      <c:valAx>
        <c:axId val="1128741903"/>
        <c:scaling>
          <c:orientation val="minMax"/>
        </c:scaling>
        <c:delete val="1"/>
        <c:axPos val="t"/>
        <c:majorGridlines>
          <c:spPr>
            <a:ln w="9525" cap="flat" cmpd="sng" algn="ctr">
              <a:solidFill>
                <a:schemeClr val="tx1">
                  <a:lumMod val="15000"/>
                  <a:lumOff val="85000"/>
                </a:schemeClr>
              </a:solidFill>
              <a:round/>
            </a:ln>
            <a:effectLst/>
          </c:spPr>
        </c:majorGridlines>
        <c:numFmt formatCode="[$₦-469]\ #,##0" sourceLinked="1"/>
        <c:majorTickMark val="none"/>
        <c:minorTickMark val="none"/>
        <c:tickLblPos val="nextTo"/>
        <c:crossAx val="1198413503"/>
        <c:crosses val="autoZero"/>
        <c:crossBetween val="between"/>
      </c:valAx>
    </c:plotArea>
    <c:plotVisOnly val="1"/>
    <c:dispBlanksAs val="gap"/>
    <c:showDLblsOverMax val="0"/>
    <c:extLst/>
  </c:chart>
  <c:txPr>
    <a:bodyPr/>
    <a:lstStyle/>
    <a:p>
      <a:pPr>
        <a:defRPr sz="1200">
          <a:solidFill>
            <a:schemeClr val="accent2"/>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18B.xlsx]States With Derivaition Fund!PivotTable1</c:name>
    <c:fmtId val="2"/>
  </c:pivotSource>
  <c:chart>
    <c:title>
      <c:tx>
        <c:rich>
          <a:bodyPr rot="0" spcFirstLastPara="1" vertOverflow="ellipsis" vert="horz" wrap="square" anchor="ctr" anchorCtr="1"/>
          <a:lstStyle/>
          <a:p>
            <a:pPr>
              <a:defRPr sz="1440" b="1" i="0" u="none" strike="noStrike" kern="1200" spc="0" baseline="0">
                <a:solidFill>
                  <a:schemeClr val="accent2"/>
                </a:solidFill>
                <a:latin typeface="Lucida Fax" panose="02060602050505020204" pitchFamily="18" charset="0"/>
                <a:ea typeface="+mn-ea"/>
                <a:cs typeface="+mn-cs"/>
              </a:defRPr>
            </a:pPr>
            <a:r>
              <a:rPr lang="en-US" b="1"/>
              <a:t>States</a:t>
            </a:r>
            <a:r>
              <a:rPr lang="en-US" b="1" baseline="0"/>
              <a:t> With Highest Derivaition Allocation</a:t>
            </a:r>
            <a:endParaRPr lang="en-US" b="1"/>
          </a:p>
        </c:rich>
      </c:tx>
      <c:overlay val="0"/>
      <c:spPr>
        <a:noFill/>
        <a:ln>
          <a:noFill/>
        </a:ln>
        <a:effectLst/>
      </c:sp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3"/>
          </a:solidFill>
          <a:ln>
            <a:noFill/>
          </a:ln>
          <a:effectLst/>
        </c:spPr>
      </c:pivotFmt>
      <c:pivotFmt>
        <c:idx val="5"/>
        <c:spPr>
          <a:solidFill>
            <a:schemeClr val="accent4"/>
          </a:solidFill>
          <a:ln>
            <a:noFill/>
          </a:ln>
          <a:effectLst/>
        </c:spPr>
      </c:pivotFmt>
      <c:pivotFmt>
        <c:idx val="6"/>
        <c:spPr>
          <a:solidFill>
            <a:schemeClr val="accent4"/>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pivotFmt>
      <c:pivotFmt>
        <c:idx val="14"/>
        <c:spPr>
          <a:solidFill>
            <a:schemeClr val="accent3"/>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5"/>
          </a:solidFill>
          <a:ln>
            <a:noFill/>
          </a:ln>
          <a:effectLst/>
        </c:spPr>
      </c:pivotFmt>
      <c:pivotFmt>
        <c:idx val="18"/>
        <c:spPr>
          <a:solidFill>
            <a:schemeClr val="accent5"/>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pivotFmt>
      <c:pivotFmt>
        <c:idx val="24"/>
        <c:spPr>
          <a:solidFill>
            <a:schemeClr val="accent3"/>
          </a:solidFill>
          <a:ln>
            <a:noFill/>
          </a:ln>
          <a:effectLst/>
        </c:spPr>
      </c:pivotFmt>
      <c:pivotFmt>
        <c:idx val="25"/>
        <c:spPr>
          <a:solidFill>
            <a:schemeClr val="accent4"/>
          </a:solidFill>
          <a:ln>
            <a:noFill/>
          </a:ln>
          <a:effectLst/>
        </c:spPr>
      </c:pivotFmt>
      <c:pivotFmt>
        <c:idx val="26"/>
        <c:spPr>
          <a:solidFill>
            <a:schemeClr val="accent4"/>
          </a:solidFill>
          <a:ln>
            <a:noFill/>
          </a:ln>
          <a:effectLst/>
        </c:spPr>
      </c:pivotFmt>
      <c:pivotFmt>
        <c:idx val="27"/>
        <c:spPr>
          <a:solidFill>
            <a:schemeClr val="accent5"/>
          </a:solidFill>
          <a:ln>
            <a:noFill/>
          </a:ln>
          <a:effectLst/>
        </c:spPr>
      </c:pivotFmt>
      <c:pivotFmt>
        <c:idx val="28"/>
        <c:spPr>
          <a:solidFill>
            <a:schemeClr val="accent5"/>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pivotFmt>
      <c:pivotFmt>
        <c:idx val="34"/>
        <c:spPr>
          <a:solidFill>
            <a:schemeClr val="accent3"/>
          </a:solidFill>
          <a:ln>
            <a:noFill/>
          </a:ln>
          <a:effectLst/>
        </c:spPr>
      </c:pivotFmt>
      <c:pivotFmt>
        <c:idx val="35"/>
        <c:spPr>
          <a:solidFill>
            <a:schemeClr val="accent4"/>
          </a:solidFill>
          <a:ln>
            <a:noFill/>
          </a:ln>
          <a:effectLst/>
        </c:spPr>
      </c:pivotFmt>
      <c:pivotFmt>
        <c:idx val="36"/>
        <c:spPr>
          <a:solidFill>
            <a:schemeClr val="accent4"/>
          </a:solidFill>
          <a:ln>
            <a:noFill/>
          </a:ln>
          <a:effectLst/>
        </c:spPr>
      </c:pivotFmt>
      <c:pivotFmt>
        <c:idx val="37"/>
        <c:spPr>
          <a:solidFill>
            <a:schemeClr val="accent5"/>
          </a:solidFill>
          <a:ln>
            <a:noFill/>
          </a:ln>
          <a:effectLst/>
        </c:spPr>
      </c:pivotFmt>
      <c:pivotFmt>
        <c:idx val="38"/>
        <c:spPr>
          <a:solidFill>
            <a:schemeClr val="accent5"/>
          </a:solidFill>
          <a:ln>
            <a:noFill/>
          </a:ln>
          <a:effectLst/>
        </c:spPr>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3"/>
          </a:solidFill>
          <a:ln>
            <a:noFill/>
          </a:ln>
          <a:effectLst/>
        </c:spPr>
      </c:pivotFmt>
      <c:pivotFmt>
        <c:idx val="44"/>
        <c:spPr>
          <a:solidFill>
            <a:schemeClr val="accent3"/>
          </a:solidFill>
          <a:ln>
            <a:noFill/>
          </a:ln>
          <a:effectLst/>
        </c:spPr>
      </c:pivotFmt>
      <c:pivotFmt>
        <c:idx val="45"/>
        <c:spPr>
          <a:solidFill>
            <a:schemeClr val="accent4"/>
          </a:solidFill>
          <a:ln>
            <a:noFill/>
          </a:ln>
          <a:effectLst/>
        </c:spPr>
      </c:pivotFmt>
      <c:pivotFmt>
        <c:idx val="46"/>
        <c:spPr>
          <a:solidFill>
            <a:schemeClr val="accent4"/>
          </a:solidFill>
          <a:ln>
            <a:noFill/>
          </a:ln>
          <a:effectLst/>
        </c:spPr>
      </c:pivotFmt>
      <c:pivotFmt>
        <c:idx val="47"/>
        <c:spPr>
          <a:solidFill>
            <a:schemeClr val="accent5"/>
          </a:solidFill>
          <a:ln>
            <a:noFill/>
          </a:ln>
          <a:effectLst/>
        </c:spPr>
      </c:pivotFmt>
      <c:pivotFmt>
        <c:idx val="48"/>
        <c:spPr>
          <a:solidFill>
            <a:schemeClr val="accent5"/>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c:spPr>
      </c:pivotFmt>
      <c:pivotFmt>
        <c:idx val="53"/>
        <c:spPr>
          <a:solidFill>
            <a:schemeClr val="accent3"/>
          </a:solidFill>
        </c:spPr>
      </c:pivotFmt>
      <c:pivotFmt>
        <c:idx val="54"/>
        <c:spPr>
          <a:solidFill>
            <a:schemeClr val="accent3"/>
          </a:solidFill>
        </c:spPr>
      </c:pivotFmt>
      <c:pivotFmt>
        <c:idx val="55"/>
        <c:spPr>
          <a:solidFill>
            <a:schemeClr val="accent4"/>
          </a:solidFill>
        </c:spPr>
      </c:pivotFmt>
      <c:pivotFmt>
        <c:idx val="56"/>
        <c:spPr>
          <a:solidFill>
            <a:schemeClr val="accent5"/>
          </a:solidFill>
        </c:spPr>
      </c:pivotFmt>
      <c:pivotFmt>
        <c:idx val="57"/>
        <c:spPr>
          <a:solidFill>
            <a:schemeClr val="accent6"/>
          </a:solidFill>
        </c:spPr>
      </c:pivotFmt>
    </c:pivotFmts>
    <c:plotArea>
      <c:layout/>
      <c:barChart>
        <c:barDir val="col"/>
        <c:grouping val="clustered"/>
        <c:varyColors val="0"/>
        <c:ser>
          <c:idx val="0"/>
          <c:order val="0"/>
          <c:tx>
            <c:strRef>
              <c:f>'States With Derivaition Fund'!$B$3</c:f>
              <c:strCache>
                <c:ptCount val="1"/>
                <c:pt idx="0">
                  <c:v>Total</c:v>
                </c:pt>
              </c:strCache>
            </c:strRef>
          </c:tx>
          <c:invertIfNegative val="0"/>
          <c:dPt>
            <c:idx val="0"/>
            <c:invertIfNegative val="0"/>
            <c:bubble3D val="0"/>
            <c:spPr>
              <a:solidFill>
                <a:schemeClr val="accent2"/>
              </a:solidFill>
            </c:spPr>
            <c:extLst>
              <c:ext xmlns:c16="http://schemas.microsoft.com/office/drawing/2014/chart" uri="{C3380CC4-5D6E-409C-BE32-E72D297353CC}">
                <c16:uniqueId val="{00000014-CEB1-479F-B9E1-7941D19C860E}"/>
              </c:ext>
            </c:extLst>
          </c:dPt>
          <c:dPt>
            <c:idx val="1"/>
            <c:invertIfNegative val="0"/>
            <c:bubble3D val="0"/>
            <c:spPr>
              <a:solidFill>
                <a:schemeClr val="accent3"/>
              </a:solidFill>
            </c:spPr>
            <c:extLst>
              <c:ext xmlns:c16="http://schemas.microsoft.com/office/drawing/2014/chart" uri="{C3380CC4-5D6E-409C-BE32-E72D297353CC}">
                <c16:uniqueId val="{00000015-CEB1-479F-B9E1-7941D19C860E}"/>
              </c:ext>
            </c:extLst>
          </c:dPt>
          <c:dPt>
            <c:idx val="2"/>
            <c:invertIfNegative val="0"/>
            <c:bubble3D val="0"/>
            <c:spPr>
              <a:solidFill>
                <a:schemeClr val="accent3"/>
              </a:solidFill>
            </c:spPr>
            <c:extLst>
              <c:ext xmlns:c16="http://schemas.microsoft.com/office/drawing/2014/chart" uri="{C3380CC4-5D6E-409C-BE32-E72D297353CC}">
                <c16:uniqueId val="{00000016-CEB1-479F-B9E1-7941D19C860E}"/>
              </c:ext>
            </c:extLst>
          </c:dPt>
          <c:dPt>
            <c:idx val="3"/>
            <c:invertIfNegative val="0"/>
            <c:bubble3D val="0"/>
            <c:spPr>
              <a:solidFill>
                <a:schemeClr val="accent4"/>
              </a:solidFill>
            </c:spPr>
            <c:extLst>
              <c:ext xmlns:c16="http://schemas.microsoft.com/office/drawing/2014/chart" uri="{C3380CC4-5D6E-409C-BE32-E72D297353CC}">
                <c16:uniqueId val="{00000017-CEB1-479F-B9E1-7941D19C860E}"/>
              </c:ext>
            </c:extLst>
          </c:dPt>
          <c:dPt>
            <c:idx val="4"/>
            <c:invertIfNegative val="0"/>
            <c:bubble3D val="0"/>
            <c:spPr>
              <a:solidFill>
                <a:schemeClr val="accent5"/>
              </a:solidFill>
            </c:spPr>
            <c:extLst>
              <c:ext xmlns:c16="http://schemas.microsoft.com/office/drawing/2014/chart" uri="{C3380CC4-5D6E-409C-BE32-E72D297353CC}">
                <c16:uniqueId val="{00000018-CEB1-479F-B9E1-7941D19C860E}"/>
              </c:ext>
            </c:extLst>
          </c:dPt>
          <c:dPt>
            <c:idx val="5"/>
            <c:invertIfNegative val="0"/>
            <c:bubble3D val="0"/>
            <c:spPr>
              <a:solidFill>
                <a:schemeClr val="accent6"/>
              </a:solidFill>
            </c:spPr>
            <c:extLst>
              <c:ext xmlns:c16="http://schemas.microsoft.com/office/drawing/2014/chart" uri="{C3380CC4-5D6E-409C-BE32-E72D297353CC}">
                <c16:uniqueId val="{00000019-CEB1-479F-B9E1-7941D19C860E}"/>
              </c:ext>
            </c:extLst>
          </c:dPt>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'States With Derivaition Fund'!$A$4:$A$10</c:f>
              <c:strCache>
                <c:ptCount val="6"/>
                <c:pt idx="0">
                  <c:v>DELTA</c:v>
                </c:pt>
                <c:pt idx="1">
                  <c:v>AKWA IBOM</c:v>
                </c:pt>
                <c:pt idx="2">
                  <c:v>RIVERS</c:v>
                </c:pt>
                <c:pt idx="3">
                  <c:v>BAYELSA</c:v>
                </c:pt>
                <c:pt idx="4">
                  <c:v>EDO</c:v>
                </c:pt>
                <c:pt idx="5">
                  <c:v>ONDO</c:v>
                </c:pt>
              </c:strCache>
            </c:strRef>
          </c:cat>
          <c:val>
            <c:numRef>
              <c:f>'States With Derivaition Fund'!$B$4:$B$10</c:f>
              <c:numCache>
                <c:formatCode>[$₦-469]\ #,##0</c:formatCode>
                <c:ptCount val="6"/>
                <c:pt idx="0">
                  <c:v>16030883772.708099</c:v>
                </c:pt>
                <c:pt idx="1">
                  <c:v>10389086532.042601</c:v>
                </c:pt>
                <c:pt idx="2">
                  <c:v>9495085537.7122002</c:v>
                </c:pt>
                <c:pt idx="3">
                  <c:v>8692028450.1369991</c:v>
                </c:pt>
                <c:pt idx="4">
                  <c:v>1785130606.4777</c:v>
                </c:pt>
                <c:pt idx="5">
                  <c:v>1489137643.0955</c:v>
                </c:pt>
              </c:numCache>
            </c:numRef>
          </c:val>
          <c:extLst>
            <c:ext xmlns:c16="http://schemas.microsoft.com/office/drawing/2014/chart" uri="{C3380CC4-5D6E-409C-BE32-E72D297353CC}">
              <c16:uniqueId val="{00000013-CEB1-479F-B9E1-7941D19C860E}"/>
            </c:ext>
          </c:extLst>
        </c:ser>
        <c:dLbls>
          <c:dLblPos val="outEnd"/>
          <c:showLegendKey val="0"/>
          <c:showVal val="1"/>
          <c:showCatName val="0"/>
          <c:showSerName val="0"/>
          <c:showPercent val="0"/>
          <c:showBubbleSize val="0"/>
        </c:dLbls>
        <c:gapWidth val="30"/>
        <c:axId val="1198413503"/>
        <c:axId val="1128741903"/>
      </c:barChart>
      <c:catAx>
        <c:axId val="119841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crossAx val="1128741903"/>
        <c:crosses val="autoZero"/>
        <c:auto val="1"/>
        <c:lblAlgn val="ctr"/>
        <c:lblOffset val="100"/>
        <c:noMultiLvlLbl val="0"/>
      </c:catAx>
      <c:valAx>
        <c:axId val="1128741903"/>
        <c:scaling>
          <c:orientation val="minMax"/>
        </c:scaling>
        <c:delete val="1"/>
        <c:axPos val="l"/>
        <c:majorGridlines>
          <c:spPr>
            <a:ln w="9525" cap="flat" cmpd="sng" algn="ctr">
              <a:solidFill>
                <a:schemeClr val="tx1">
                  <a:lumMod val="15000"/>
                  <a:lumOff val="85000"/>
                </a:schemeClr>
              </a:solidFill>
              <a:round/>
            </a:ln>
            <a:effectLst/>
          </c:spPr>
        </c:majorGridlines>
        <c:numFmt formatCode="[$₦-469]\ #,##0" sourceLinked="1"/>
        <c:majorTickMark val="none"/>
        <c:minorTickMark val="none"/>
        <c:tickLblPos val="nextTo"/>
        <c:crossAx val="1198413503"/>
        <c:crosses val="autoZero"/>
        <c:crossBetween val="between"/>
      </c:valAx>
    </c:plotArea>
    <c:plotVisOnly val="1"/>
    <c:dispBlanksAs val="gap"/>
    <c:showDLblsOverMax val="0"/>
    <c:extLst/>
  </c:chart>
  <c:txPr>
    <a:bodyPr/>
    <a:lstStyle/>
    <a:p>
      <a:pPr>
        <a:defRPr sz="1200">
          <a:solidFill>
            <a:schemeClr val="accent2"/>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18B.xlsx]States With Most Solid Minerals!PivotTable1</c:name>
    <c:fmtId val="3"/>
  </c:pivotSource>
  <c:chart>
    <c:title>
      <c:tx>
        <c:rich>
          <a:bodyPr rot="0" spcFirstLastPara="1" vertOverflow="ellipsis" vert="horz" wrap="square" anchor="ctr" anchorCtr="1"/>
          <a:lstStyle/>
          <a:p>
            <a:pPr>
              <a:defRPr sz="1440" b="1" i="0" u="none" strike="noStrike" kern="1200" spc="0" baseline="0">
                <a:solidFill>
                  <a:schemeClr val="accent2"/>
                </a:solidFill>
                <a:latin typeface="Lucida Fax" panose="02060602050505020204" pitchFamily="18" charset="0"/>
                <a:ea typeface="+mn-ea"/>
                <a:cs typeface="+mn-cs"/>
              </a:defRPr>
            </a:pPr>
            <a:r>
              <a:rPr lang="en-US" b="1"/>
              <a:t>Top 5 States With </a:t>
            </a:r>
            <a:r>
              <a:rPr lang="en-US" b="1" baseline="0"/>
              <a:t>Solid Minerals Allocation</a:t>
            </a:r>
            <a:endParaRPr lang="en-US" b="1"/>
          </a:p>
        </c:rich>
      </c:tx>
      <c:overlay val="0"/>
      <c:spPr>
        <a:noFill/>
        <a:ln>
          <a:noFill/>
        </a:ln>
        <a:effectLst/>
      </c:sp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3"/>
          </a:solidFill>
          <a:ln>
            <a:noFill/>
          </a:ln>
          <a:effectLst/>
        </c:spPr>
      </c:pivotFmt>
      <c:pivotFmt>
        <c:idx val="5"/>
        <c:spPr>
          <a:solidFill>
            <a:schemeClr val="accent4"/>
          </a:solidFill>
          <a:ln>
            <a:noFill/>
          </a:ln>
          <a:effectLst/>
        </c:spPr>
      </c:pivotFmt>
      <c:pivotFmt>
        <c:idx val="6"/>
        <c:spPr>
          <a:solidFill>
            <a:schemeClr val="accent4"/>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pivotFmt>
      <c:pivotFmt>
        <c:idx val="14"/>
        <c:spPr>
          <a:solidFill>
            <a:schemeClr val="accent3"/>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5"/>
          </a:solidFill>
          <a:ln>
            <a:noFill/>
          </a:ln>
          <a:effectLst/>
        </c:spPr>
      </c:pivotFmt>
      <c:pivotFmt>
        <c:idx val="18"/>
        <c:spPr>
          <a:solidFill>
            <a:schemeClr val="accent5"/>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pivotFmt>
      <c:pivotFmt>
        <c:idx val="24"/>
        <c:spPr>
          <a:solidFill>
            <a:schemeClr val="accent3"/>
          </a:solidFill>
          <a:ln>
            <a:noFill/>
          </a:ln>
          <a:effectLst/>
        </c:spPr>
      </c:pivotFmt>
      <c:pivotFmt>
        <c:idx val="25"/>
        <c:spPr>
          <a:solidFill>
            <a:schemeClr val="accent4"/>
          </a:solidFill>
          <a:ln>
            <a:noFill/>
          </a:ln>
          <a:effectLst/>
        </c:spPr>
      </c:pivotFmt>
      <c:pivotFmt>
        <c:idx val="26"/>
        <c:spPr>
          <a:solidFill>
            <a:schemeClr val="accent4"/>
          </a:solidFill>
          <a:ln>
            <a:noFill/>
          </a:ln>
          <a:effectLst/>
        </c:spPr>
      </c:pivotFmt>
      <c:pivotFmt>
        <c:idx val="27"/>
        <c:spPr>
          <a:solidFill>
            <a:schemeClr val="accent5"/>
          </a:solidFill>
          <a:ln>
            <a:noFill/>
          </a:ln>
          <a:effectLst/>
        </c:spPr>
      </c:pivotFmt>
      <c:pivotFmt>
        <c:idx val="28"/>
        <c:spPr>
          <a:solidFill>
            <a:schemeClr val="accent5"/>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pivotFmt>
      <c:pivotFmt>
        <c:idx val="34"/>
        <c:spPr>
          <a:solidFill>
            <a:schemeClr val="accent3"/>
          </a:solidFill>
          <a:ln>
            <a:noFill/>
          </a:ln>
          <a:effectLst/>
        </c:spPr>
      </c:pivotFmt>
      <c:pivotFmt>
        <c:idx val="35"/>
        <c:spPr>
          <a:solidFill>
            <a:schemeClr val="accent4"/>
          </a:solidFill>
          <a:ln>
            <a:noFill/>
          </a:ln>
          <a:effectLst/>
        </c:spPr>
      </c:pivotFmt>
      <c:pivotFmt>
        <c:idx val="36"/>
        <c:spPr>
          <a:solidFill>
            <a:schemeClr val="accent4"/>
          </a:solidFill>
          <a:ln>
            <a:noFill/>
          </a:ln>
          <a:effectLst/>
        </c:spPr>
      </c:pivotFmt>
      <c:pivotFmt>
        <c:idx val="37"/>
        <c:spPr>
          <a:solidFill>
            <a:schemeClr val="accent5"/>
          </a:solidFill>
          <a:ln>
            <a:noFill/>
          </a:ln>
          <a:effectLst/>
        </c:spPr>
      </c:pivotFmt>
      <c:pivotFmt>
        <c:idx val="38"/>
        <c:spPr>
          <a:solidFill>
            <a:schemeClr val="accent5"/>
          </a:solidFill>
          <a:ln>
            <a:noFill/>
          </a:ln>
          <a:effectLst/>
        </c:spPr>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3"/>
          </a:solidFill>
          <a:ln>
            <a:noFill/>
          </a:ln>
          <a:effectLst/>
        </c:spPr>
      </c:pivotFmt>
      <c:pivotFmt>
        <c:idx val="44"/>
        <c:spPr>
          <a:solidFill>
            <a:schemeClr val="accent3"/>
          </a:solidFill>
          <a:ln>
            <a:noFill/>
          </a:ln>
          <a:effectLst/>
        </c:spPr>
      </c:pivotFmt>
      <c:pivotFmt>
        <c:idx val="45"/>
        <c:spPr>
          <a:solidFill>
            <a:schemeClr val="accent4"/>
          </a:solidFill>
          <a:ln>
            <a:noFill/>
          </a:ln>
          <a:effectLst/>
        </c:spPr>
      </c:pivotFmt>
      <c:pivotFmt>
        <c:idx val="46"/>
        <c:spPr>
          <a:solidFill>
            <a:schemeClr val="accent4"/>
          </a:solidFill>
          <a:ln>
            <a:noFill/>
          </a:ln>
          <a:effectLst/>
        </c:spPr>
      </c:pivotFmt>
      <c:pivotFmt>
        <c:idx val="47"/>
        <c:spPr>
          <a:solidFill>
            <a:schemeClr val="accent5"/>
          </a:solidFill>
          <a:ln>
            <a:noFill/>
          </a:ln>
          <a:effectLst/>
        </c:spPr>
      </c:pivotFmt>
      <c:pivotFmt>
        <c:idx val="48"/>
        <c:spPr>
          <a:solidFill>
            <a:schemeClr val="accent5"/>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c:spPr>
      </c:pivotFmt>
      <c:pivotFmt>
        <c:idx val="53"/>
        <c:spPr>
          <a:solidFill>
            <a:schemeClr val="accent3"/>
          </a:solidFill>
        </c:spPr>
      </c:pivotFmt>
      <c:pivotFmt>
        <c:idx val="54"/>
        <c:spPr>
          <a:solidFill>
            <a:schemeClr val="accent3"/>
          </a:solidFill>
        </c:spPr>
      </c:pivotFmt>
      <c:pivotFmt>
        <c:idx val="55"/>
        <c:spPr>
          <a:solidFill>
            <a:schemeClr val="accent4"/>
          </a:solidFill>
        </c:spPr>
      </c:pivotFmt>
      <c:pivotFmt>
        <c:idx val="56"/>
        <c:spPr>
          <a:solidFill>
            <a:schemeClr val="accent5"/>
          </a:solidFill>
        </c:spPr>
      </c:pivotFmt>
      <c:pivotFmt>
        <c:idx val="57"/>
        <c:spPr>
          <a:solidFill>
            <a:schemeClr val="accent6"/>
          </a:solidFill>
        </c:spPr>
      </c:pivotFmt>
      <c:pivotFmt>
        <c:idx val="58"/>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c:spPr>
      </c:pivotFmt>
      <c:pivotFmt>
        <c:idx val="60"/>
        <c:spPr>
          <a:solidFill>
            <a:schemeClr val="accent3"/>
          </a:solidFill>
        </c:spPr>
      </c:pivotFmt>
      <c:pivotFmt>
        <c:idx val="61"/>
        <c:spPr>
          <a:solidFill>
            <a:schemeClr val="accent3"/>
          </a:solidFill>
        </c:spPr>
      </c:pivotFmt>
      <c:pivotFmt>
        <c:idx val="62"/>
        <c:spPr>
          <a:solidFill>
            <a:schemeClr val="accent4"/>
          </a:solidFill>
        </c:spPr>
      </c:pivotFmt>
      <c:pivotFmt>
        <c:idx val="63"/>
        <c:spPr>
          <a:solidFill>
            <a:schemeClr val="accent5"/>
          </a:solidFill>
        </c:spPr>
      </c:pivotFmt>
      <c:pivotFmt>
        <c:idx val="64"/>
        <c:spPr>
          <a:solidFill>
            <a:schemeClr val="accent6"/>
          </a:solidFill>
        </c:spPr>
      </c:pivotFmt>
      <c:pivotFmt>
        <c:idx val="65"/>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c:spPr>
        <c:dLbl>
          <c:idx val="0"/>
          <c:layout>
            <c:manualLayout>
              <c:x val="3.1010671985329637E-2"/>
              <c:y val="9.4939477502020784E-3"/>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3"/>
          </a:solidFill>
        </c:spPr>
        <c:dLbl>
          <c:idx val="0"/>
          <c:layout>
            <c:manualLayout>
              <c:x val="5.8015489660431102E-2"/>
              <c:y val="-3.572377819861125E-3"/>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4"/>
          </a:solidFill>
        </c:spPr>
        <c:dLbl>
          <c:idx val="0"/>
          <c:layout>
            <c:manualLayout>
              <c:x val="-7.0507888194647941E-2"/>
              <c:y val="-4.6049148919676305E-2"/>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5"/>
          </a:solidFill>
        </c:spPr>
        <c:dLbl>
          <c:idx val="0"/>
          <c:layout>
            <c:manualLayout>
              <c:x val="2.2686239850270817E-4"/>
              <c:y val="-8.9174612667087566E-2"/>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6"/>
          </a:solidFill>
        </c:spPr>
        <c:dLbl>
          <c:idx val="0"/>
          <c:layout>
            <c:manualLayout>
              <c:x val="-3.2532540575285235E-2"/>
              <c:y val="2.5687176761132708E-2"/>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21666304317001"/>
          <c:y val="0.16863572433192686"/>
          <c:w val="0.43905562224889955"/>
          <c:h val="0.77158931082981719"/>
        </c:manualLayout>
      </c:layout>
      <c:pieChart>
        <c:varyColors val="1"/>
        <c:ser>
          <c:idx val="0"/>
          <c:order val="0"/>
          <c:tx>
            <c:strRef>
              <c:f>'States With Most Solid Minerals'!$B$3</c:f>
              <c:strCache>
                <c:ptCount val="1"/>
                <c:pt idx="0">
                  <c:v>Total</c:v>
                </c:pt>
              </c:strCache>
            </c:strRef>
          </c:tx>
          <c:explosion val="2"/>
          <c:dPt>
            <c:idx val="0"/>
            <c:bubble3D val="0"/>
            <c:spPr>
              <a:solidFill>
                <a:schemeClr val="accent2"/>
              </a:solidFill>
            </c:spPr>
            <c:extLst>
              <c:ext xmlns:c16="http://schemas.microsoft.com/office/drawing/2014/chart" uri="{C3380CC4-5D6E-409C-BE32-E72D297353CC}">
                <c16:uniqueId val="{0000000F-5BE2-49D2-92DA-31465A0CBA74}"/>
              </c:ext>
            </c:extLst>
          </c:dPt>
          <c:dPt>
            <c:idx val="1"/>
            <c:bubble3D val="0"/>
            <c:spPr>
              <a:solidFill>
                <a:schemeClr val="accent3"/>
              </a:solidFill>
            </c:spPr>
            <c:extLst>
              <c:ext xmlns:c16="http://schemas.microsoft.com/office/drawing/2014/chart" uri="{C3380CC4-5D6E-409C-BE32-E72D297353CC}">
                <c16:uniqueId val="{00000010-5BE2-49D2-92DA-31465A0CBA74}"/>
              </c:ext>
            </c:extLst>
          </c:dPt>
          <c:dPt>
            <c:idx val="2"/>
            <c:bubble3D val="0"/>
            <c:spPr>
              <a:solidFill>
                <a:schemeClr val="accent4"/>
              </a:solidFill>
            </c:spPr>
            <c:extLst>
              <c:ext xmlns:c16="http://schemas.microsoft.com/office/drawing/2014/chart" uri="{C3380CC4-5D6E-409C-BE32-E72D297353CC}">
                <c16:uniqueId val="{00000011-5BE2-49D2-92DA-31465A0CBA74}"/>
              </c:ext>
            </c:extLst>
          </c:dPt>
          <c:dPt>
            <c:idx val="3"/>
            <c:bubble3D val="0"/>
            <c:spPr>
              <a:solidFill>
                <a:schemeClr val="accent5"/>
              </a:solidFill>
            </c:spPr>
            <c:extLst>
              <c:ext xmlns:c16="http://schemas.microsoft.com/office/drawing/2014/chart" uri="{C3380CC4-5D6E-409C-BE32-E72D297353CC}">
                <c16:uniqueId val="{00000012-5BE2-49D2-92DA-31465A0CBA74}"/>
              </c:ext>
            </c:extLst>
          </c:dPt>
          <c:dPt>
            <c:idx val="4"/>
            <c:bubble3D val="0"/>
            <c:spPr>
              <a:solidFill>
                <a:schemeClr val="accent6"/>
              </a:solidFill>
            </c:spPr>
            <c:extLst>
              <c:ext xmlns:c16="http://schemas.microsoft.com/office/drawing/2014/chart" uri="{C3380CC4-5D6E-409C-BE32-E72D297353CC}">
                <c16:uniqueId val="{00000013-5BE2-49D2-92DA-31465A0CBA74}"/>
              </c:ext>
            </c:extLst>
          </c:dPt>
          <c:dLbls>
            <c:dLbl>
              <c:idx val="0"/>
              <c:layout>
                <c:manualLayout>
                  <c:x val="3.1010671985329637E-2"/>
                  <c:y val="9.493947750202078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BE2-49D2-92DA-31465A0CBA74}"/>
                </c:ext>
              </c:extLst>
            </c:dLbl>
            <c:dLbl>
              <c:idx val="1"/>
              <c:layout>
                <c:manualLayout>
                  <c:x val="5.8015489660431102E-2"/>
                  <c:y val="-3.57237781986112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BE2-49D2-92DA-31465A0CBA74}"/>
                </c:ext>
              </c:extLst>
            </c:dLbl>
            <c:dLbl>
              <c:idx val="2"/>
              <c:layout>
                <c:manualLayout>
                  <c:x val="-7.0507888194647941E-2"/>
                  <c:y val="-4.604914891967630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BE2-49D2-92DA-31465A0CBA74}"/>
                </c:ext>
              </c:extLst>
            </c:dLbl>
            <c:dLbl>
              <c:idx val="3"/>
              <c:layout>
                <c:manualLayout>
                  <c:x val="2.2686239850270817E-4"/>
                  <c:y val="-8.91746126670875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BE2-49D2-92DA-31465A0CBA74}"/>
                </c:ext>
              </c:extLst>
            </c:dLbl>
            <c:dLbl>
              <c:idx val="4"/>
              <c:layout>
                <c:manualLayout>
                  <c:x val="-3.2532540575285235E-2"/>
                  <c:y val="2.568717676113270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BE2-49D2-92DA-31465A0CBA74}"/>
                </c:ext>
              </c:extLst>
            </c:dLbl>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1"/>
            <c:leaderLines>
              <c:spPr>
                <a:ln>
                  <a:solidFill>
                    <a:schemeClr val="accent2"/>
                  </a:solidFill>
                </a:ln>
              </c:spPr>
            </c:leaderLines>
            <c:extLst>
              <c:ext xmlns:c15="http://schemas.microsoft.com/office/drawing/2012/chart" uri="{CE6537A1-D6FC-4f65-9D91-7224C49458BB}"/>
            </c:extLst>
          </c:dLbls>
          <c:cat>
            <c:strRef>
              <c:f>'States With Most Solid Minerals'!$A$4:$A$9</c:f>
              <c:strCache>
                <c:ptCount val="5"/>
                <c:pt idx="0">
                  <c:v>OGUN</c:v>
                </c:pt>
                <c:pt idx="1">
                  <c:v>OSUN</c:v>
                </c:pt>
                <c:pt idx="2">
                  <c:v>KOGI</c:v>
                </c:pt>
                <c:pt idx="3">
                  <c:v>NASSARAWA</c:v>
                </c:pt>
                <c:pt idx="4">
                  <c:v>EBONYI</c:v>
                </c:pt>
              </c:strCache>
            </c:strRef>
          </c:cat>
          <c:val>
            <c:numRef>
              <c:f>'States With Most Solid Minerals'!$B$4:$B$9</c:f>
              <c:numCache>
                <c:formatCode>[$₦-469]\ #,##0</c:formatCode>
                <c:ptCount val="5"/>
                <c:pt idx="0">
                  <c:v>307539995.99290001</c:v>
                </c:pt>
                <c:pt idx="1">
                  <c:v>283584358.93589997</c:v>
                </c:pt>
                <c:pt idx="2">
                  <c:v>279213530.90310001</c:v>
                </c:pt>
                <c:pt idx="3">
                  <c:v>208771426.72189999</c:v>
                </c:pt>
                <c:pt idx="4">
                  <c:v>180942452.23590001</c:v>
                </c:pt>
              </c:numCache>
            </c:numRef>
          </c:val>
          <c:extLst>
            <c:ext xmlns:c16="http://schemas.microsoft.com/office/drawing/2014/chart" uri="{C3380CC4-5D6E-409C-BE32-E72D297353CC}">
              <c16:uniqueId val="{0000000E-5BE2-49D2-92DA-31465A0CBA74}"/>
            </c:ext>
          </c:extLst>
        </c:ser>
        <c:dLbls>
          <c:dLblPos val="inEnd"/>
          <c:showLegendKey val="0"/>
          <c:showVal val="1"/>
          <c:showCatName val="0"/>
          <c:showSerName val="0"/>
          <c:showPercent val="0"/>
          <c:showBubbleSize val="0"/>
          <c:showLeaderLines val="1"/>
        </c:dLbls>
        <c:firstSliceAng val="0"/>
      </c:pieChart>
    </c:plotArea>
    <c:legend>
      <c:legendPos val="r"/>
      <c:overlay val="0"/>
    </c:legend>
    <c:plotVisOnly val="1"/>
    <c:dispBlanksAs val="gap"/>
    <c:showDLblsOverMax val="0"/>
    <c:extLst/>
  </c:chart>
  <c:txPr>
    <a:bodyPr/>
    <a:lstStyle/>
    <a:p>
      <a:pPr>
        <a:defRPr sz="1200">
          <a:solidFill>
            <a:schemeClr val="accent2"/>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18B.xlsx]States With Most Ecology Alloca!PivotTable1</c:name>
    <c:fmtId val="4"/>
  </c:pivotSource>
  <c:chart>
    <c:title>
      <c:tx>
        <c:rich>
          <a:bodyPr rot="0" spcFirstLastPara="1" vertOverflow="ellipsis" vert="horz" wrap="square" anchor="ctr" anchorCtr="1"/>
          <a:lstStyle/>
          <a:p>
            <a:pPr>
              <a:defRPr sz="1440" b="1" i="0" u="none" strike="noStrike" kern="1200" spc="0" baseline="0">
                <a:solidFill>
                  <a:schemeClr val="accent2"/>
                </a:solidFill>
                <a:latin typeface="Lucida Fax" panose="02060602050505020204" pitchFamily="18" charset="0"/>
                <a:ea typeface="+mn-ea"/>
                <a:cs typeface="+mn-cs"/>
              </a:defRPr>
            </a:pPr>
            <a:r>
              <a:rPr lang="en-US" b="1"/>
              <a:t>Top 5 States With </a:t>
            </a:r>
            <a:r>
              <a:rPr lang="en-US" b="1" baseline="0"/>
              <a:t>Most Ecology Allocations</a:t>
            </a:r>
            <a:endParaRPr lang="en-US" b="1"/>
          </a:p>
        </c:rich>
      </c:tx>
      <c:overlay val="0"/>
      <c:spPr>
        <a:noFill/>
        <a:ln>
          <a:noFill/>
        </a:ln>
        <a:effectLst/>
      </c:sp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3"/>
          </a:solidFill>
          <a:ln>
            <a:noFill/>
          </a:ln>
          <a:effectLst/>
        </c:spPr>
      </c:pivotFmt>
      <c:pivotFmt>
        <c:idx val="5"/>
        <c:spPr>
          <a:solidFill>
            <a:schemeClr val="accent4"/>
          </a:solidFill>
          <a:ln>
            <a:noFill/>
          </a:ln>
          <a:effectLst/>
        </c:spPr>
      </c:pivotFmt>
      <c:pivotFmt>
        <c:idx val="6"/>
        <c:spPr>
          <a:solidFill>
            <a:schemeClr val="accent4"/>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pivotFmt>
      <c:pivotFmt>
        <c:idx val="14"/>
        <c:spPr>
          <a:solidFill>
            <a:schemeClr val="accent3"/>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5"/>
          </a:solidFill>
          <a:ln>
            <a:noFill/>
          </a:ln>
          <a:effectLst/>
        </c:spPr>
      </c:pivotFmt>
      <c:pivotFmt>
        <c:idx val="18"/>
        <c:spPr>
          <a:solidFill>
            <a:schemeClr val="accent5"/>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pivotFmt>
      <c:pivotFmt>
        <c:idx val="24"/>
        <c:spPr>
          <a:solidFill>
            <a:schemeClr val="accent3"/>
          </a:solidFill>
          <a:ln>
            <a:noFill/>
          </a:ln>
          <a:effectLst/>
        </c:spPr>
      </c:pivotFmt>
      <c:pivotFmt>
        <c:idx val="25"/>
        <c:spPr>
          <a:solidFill>
            <a:schemeClr val="accent4"/>
          </a:solidFill>
          <a:ln>
            <a:noFill/>
          </a:ln>
          <a:effectLst/>
        </c:spPr>
      </c:pivotFmt>
      <c:pivotFmt>
        <c:idx val="26"/>
        <c:spPr>
          <a:solidFill>
            <a:schemeClr val="accent4"/>
          </a:solidFill>
          <a:ln>
            <a:noFill/>
          </a:ln>
          <a:effectLst/>
        </c:spPr>
      </c:pivotFmt>
      <c:pivotFmt>
        <c:idx val="27"/>
        <c:spPr>
          <a:solidFill>
            <a:schemeClr val="accent5"/>
          </a:solidFill>
          <a:ln>
            <a:noFill/>
          </a:ln>
          <a:effectLst/>
        </c:spPr>
      </c:pivotFmt>
      <c:pivotFmt>
        <c:idx val="28"/>
        <c:spPr>
          <a:solidFill>
            <a:schemeClr val="accent5"/>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pivotFmt>
      <c:pivotFmt>
        <c:idx val="34"/>
        <c:spPr>
          <a:solidFill>
            <a:schemeClr val="accent3"/>
          </a:solidFill>
          <a:ln>
            <a:noFill/>
          </a:ln>
          <a:effectLst/>
        </c:spPr>
      </c:pivotFmt>
      <c:pivotFmt>
        <c:idx val="35"/>
        <c:spPr>
          <a:solidFill>
            <a:schemeClr val="accent4"/>
          </a:solidFill>
          <a:ln>
            <a:noFill/>
          </a:ln>
          <a:effectLst/>
        </c:spPr>
      </c:pivotFmt>
      <c:pivotFmt>
        <c:idx val="36"/>
        <c:spPr>
          <a:solidFill>
            <a:schemeClr val="accent4"/>
          </a:solidFill>
          <a:ln>
            <a:noFill/>
          </a:ln>
          <a:effectLst/>
        </c:spPr>
      </c:pivotFmt>
      <c:pivotFmt>
        <c:idx val="37"/>
        <c:spPr>
          <a:solidFill>
            <a:schemeClr val="accent5"/>
          </a:solidFill>
          <a:ln>
            <a:noFill/>
          </a:ln>
          <a:effectLst/>
        </c:spPr>
      </c:pivotFmt>
      <c:pivotFmt>
        <c:idx val="38"/>
        <c:spPr>
          <a:solidFill>
            <a:schemeClr val="accent5"/>
          </a:solidFill>
          <a:ln>
            <a:noFill/>
          </a:ln>
          <a:effectLst/>
        </c:spPr>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3"/>
          </a:solidFill>
          <a:ln>
            <a:noFill/>
          </a:ln>
          <a:effectLst/>
        </c:spPr>
      </c:pivotFmt>
      <c:pivotFmt>
        <c:idx val="44"/>
        <c:spPr>
          <a:solidFill>
            <a:schemeClr val="accent3"/>
          </a:solidFill>
          <a:ln>
            <a:noFill/>
          </a:ln>
          <a:effectLst/>
        </c:spPr>
      </c:pivotFmt>
      <c:pivotFmt>
        <c:idx val="45"/>
        <c:spPr>
          <a:solidFill>
            <a:schemeClr val="accent4"/>
          </a:solidFill>
          <a:ln>
            <a:noFill/>
          </a:ln>
          <a:effectLst/>
        </c:spPr>
      </c:pivotFmt>
      <c:pivotFmt>
        <c:idx val="46"/>
        <c:spPr>
          <a:solidFill>
            <a:schemeClr val="accent4"/>
          </a:solidFill>
          <a:ln>
            <a:noFill/>
          </a:ln>
          <a:effectLst/>
        </c:spPr>
      </c:pivotFmt>
      <c:pivotFmt>
        <c:idx val="47"/>
        <c:spPr>
          <a:solidFill>
            <a:schemeClr val="accent5"/>
          </a:solidFill>
          <a:ln>
            <a:noFill/>
          </a:ln>
          <a:effectLst/>
        </c:spPr>
      </c:pivotFmt>
      <c:pivotFmt>
        <c:idx val="48"/>
        <c:spPr>
          <a:solidFill>
            <a:schemeClr val="accent5"/>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c:spPr>
      </c:pivotFmt>
      <c:pivotFmt>
        <c:idx val="53"/>
        <c:spPr>
          <a:solidFill>
            <a:schemeClr val="accent3"/>
          </a:solidFill>
        </c:spPr>
      </c:pivotFmt>
      <c:pivotFmt>
        <c:idx val="54"/>
        <c:spPr>
          <a:solidFill>
            <a:schemeClr val="accent3"/>
          </a:solidFill>
        </c:spPr>
      </c:pivotFmt>
      <c:pivotFmt>
        <c:idx val="55"/>
        <c:spPr>
          <a:solidFill>
            <a:schemeClr val="accent4"/>
          </a:solidFill>
        </c:spPr>
      </c:pivotFmt>
      <c:pivotFmt>
        <c:idx val="56"/>
        <c:spPr>
          <a:solidFill>
            <a:schemeClr val="accent5"/>
          </a:solidFill>
        </c:spPr>
      </c:pivotFmt>
      <c:pivotFmt>
        <c:idx val="57"/>
        <c:spPr>
          <a:solidFill>
            <a:schemeClr val="accent6"/>
          </a:solidFill>
        </c:spPr>
      </c:pivotFmt>
      <c:pivotFmt>
        <c:idx val="58"/>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c:spPr>
      </c:pivotFmt>
      <c:pivotFmt>
        <c:idx val="60"/>
        <c:spPr>
          <a:solidFill>
            <a:schemeClr val="accent3"/>
          </a:solidFill>
        </c:spPr>
      </c:pivotFmt>
      <c:pivotFmt>
        <c:idx val="61"/>
        <c:spPr>
          <a:solidFill>
            <a:schemeClr val="accent3"/>
          </a:solidFill>
        </c:spPr>
      </c:pivotFmt>
      <c:pivotFmt>
        <c:idx val="62"/>
        <c:spPr>
          <a:solidFill>
            <a:schemeClr val="accent4"/>
          </a:solidFill>
        </c:spPr>
      </c:pivotFmt>
      <c:pivotFmt>
        <c:idx val="63"/>
        <c:spPr>
          <a:solidFill>
            <a:schemeClr val="accent5"/>
          </a:solidFill>
        </c:spPr>
      </c:pivotFmt>
      <c:pivotFmt>
        <c:idx val="64"/>
        <c:spPr>
          <a:solidFill>
            <a:schemeClr val="accent6"/>
          </a:solidFill>
        </c:spPr>
      </c:pivotFmt>
      <c:pivotFmt>
        <c:idx val="65"/>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c:spPr>
        <c:dLbl>
          <c:idx val="0"/>
          <c:layout>
            <c:manualLayout>
              <c:x val="3.1010671985329637E-2"/>
              <c:y val="9.4939477502020784E-3"/>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3"/>
          </a:solidFill>
        </c:spPr>
        <c:dLbl>
          <c:idx val="0"/>
          <c:layout>
            <c:manualLayout>
              <c:x val="5.8015489660431102E-2"/>
              <c:y val="-3.572377819861125E-3"/>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4"/>
          </a:solidFill>
        </c:spPr>
        <c:dLbl>
          <c:idx val="0"/>
          <c:layout>
            <c:manualLayout>
              <c:x val="-7.0507888194647941E-2"/>
              <c:y val="-4.6049148919676305E-2"/>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5"/>
          </a:solidFill>
        </c:spPr>
        <c:dLbl>
          <c:idx val="0"/>
          <c:layout>
            <c:manualLayout>
              <c:x val="2.2686239850270817E-4"/>
              <c:y val="-8.9174612667087566E-2"/>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6"/>
          </a:solidFill>
        </c:spPr>
        <c:dLbl>
          <c:idx val="0"/>
          <c:layout>
            <c:manualLayout>
              <c:x val="-4.8538943136309645E-2"/>
              <c:y val="3.9751874370134097E-2"/>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2"/>
          </a:solidFill>
        </c:spPr>
        <c:dLbl>
          <c:idx val="0"/>
          <c:layout>
            <c:manualLayout>
              <c:x val="3.1010671985329637E-2"/>
              <c:y val="9.4939477502020784E-3"/>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3"/>
          </a:solidFill>
        </c:spPr>
        <c:dLbl>
          <c:idx val="0"/>
          <c:layout>
            <c:manualLayout>
              <c:x val="5.8015489660431102E-2"/>
              <c:y val="-3.572377819861125E-3"/>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4"/>
          </a:solidFill>
        </c:spPr>
        <c:dLbl>
          <c:idx val="0"/>
          <c:layout>
            <c:manualLayout>
              <c:x val="-7.0507888194647941E-2"/>
              <c:y val="-4.6049148919676305E-2"/>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5"/>
          </a:solidFill>
        </c:spPr>
        <c:dLbl>
          <c:idx val="0"/>
          <c:layout>
            <c:manualLayout>
              <c:x val="2.2686239850270817E-4"/>
              <c:y val="-8.9174612667087566E-2"/>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6"/>
          </a:solidFill>
        </c:spPr>
        <c:dLbl>
          <c:idx val="0"/>
          <c:layout>
            <c:manualLayout>
              <c:x val="-4.8538943136309645E-2"/>
              <c:y val="3.9751874370134097E-2"/>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4"/>
          </a:solidFill>
        </c:spPr>
        <c:dLbl>
          <c:idx val="0"/>
          <c:layout>
            <c:manualLayout>
              <c:x val="-0.21225146716211035"/>
              <c:y val="0.10970436448608481"/>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2"/>
          </a:solidFill>
        </c:spPr>
        <c:dLbl>
          <c:idx val="0"/>
          <c:layout>
            <c:manualLayout>
              <c:x val="0.18138591524374059"/>
              <c:y val="-8.2673012392438253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5"/>
          </a:solidFill>
        </c:spPr>
        <c:dLbl>
          <c:idx val="0"/>
          <c:layout>
            <c:manualLayout>
              <c:x val="-0.17480388687369136"/>
              <c:y val="-2.3877592832541501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3"/>
          </a:solidFill>
        </c:spPr>
        <c:dLbl>
          <c:idx val="0"/>
          <c:layout>
            <c:manualLayout>
              <c:x val="0.18275310389572089"/>
              <c:y val="0.13164833826151479"/>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6"/>
          </a:solidFill>
        </c:spPr>
        <c:dLbl>
          <c:idx val="0"/>
          <c:layout>
            <c:manualLayout>
              <c:x val="-0.16506605915833555"/>
              <c:y val="-0.10974866274627067"/>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'States With Most Ecology Alloca'!$B$3</c:f>
              <c:strCache>
                <c:ptCount val="1"/>
                <c:pt idx="0">
                  <c:v>Total</c:v>
                </c:pt>
              </c:strCache>
            </c:strRef>
          </c:tx>
          <c:dPt>
            <c:idx val="0"/>
            <c:bubble3D val="0"/>
            <c:spPr>
              <a:solidFill>
                <a:schemeClr val="accent2"/>
              </a:solidFill>
            </c:spPr>
            <c:extLst>
              <c:ext xmlns:c16="http://schemas.microsoft.com/office/drawing/2014/chart" uri="{C3380CC4-5D6E-409C-BE32-E72D297353CC}">
                <c16:uniqueId val="{00000001-BAA7-4ACA-8A58-6045F94CB3D2}"/>
              </c:ext>
            </c:extLst>
          </c:dPt>
          <c:dPt>
            <c:idx val="1"/>
            <c:bubble3D val="0"/>
            <c:spPr>
              <a:solidFill>
                <a:schemeClr val="accent3"/>
              </a:solidFill>
            </c:spPr>
            <c:extLst>
              <c:ext xmlns:c16="http://schemas.microsoft.com/office/drawing/2014/chart" uri="{C3380CC4-5D6E-409C-BE32-E72D297353CC}">
                <c16:uniqueId val="{00000003-BAA7-4ACA-8A58-6045F94CB3D2}"/>
              </c:ext>
            </c:extLst>
          </c:dPt>
          <c:dPt>
            <c:idx val="2"/>
            <c:bubble3D val="0"/>
            <c:spPr>
              <a:solidFill>
                <a:schemeClr val="accent4"/>
              </a:solidFill>
            </c:spPr>
            <c:extLst>
              <c:ext xmlns:c16="http://schemas.microsoft.com/office/drawing/2014/chart" uri="{C3380CC4-5D6E-409C-BE32-E72D297353CC}">
                <c16:uniqueId val="{00000005-BAA7-4ACA-8A58-6045F94CB3D2}"/>
              </c:ext>
            </c:extLst>
          </c:dPt>
          <c:dPt>
            <c:idx val="3"/>
            <c:bubble3D val="0"/>
            <c:spPr>
              <a:solidFill>
                <a:schemeClr val="accent5"/>
              </a:solidFill>
            </c:spPr>
            <c:extLst>
              <c:ext xmlns:c16="http://schemas.microsoft.com/office/drawing/2014/chart" uri="{C3380CC4-5D6E-409C-BE32-E72D297353CC}">
                <c16:uniqueId val="{00000007-BAA7-4ACA-8A58-6045F94CB3D2}"/>
              </c:ext>
            </c:extLst>
          </c:dPt>
          <c:dPt>
            <c:idx val="4"/>
            <c:bubble3D val="0"/>
            <c:spPr>
              <a:solidFill>
                <a:schemeClr val="accent6"/>
              </a:solidFill>
            </c:spPr>
            <c:extLst>
              <c:ext xmlns:c16="http://schemas.microsoft.com/office/drawing/2014/chart" uri="{C3380CC4-5D6E-409C-BE32-E72D297353CC}">
                <c16:uniqueId val="{00000009-BAA7-4ACA-8A58-6045F94CB3D2}"/>
              </c:ext>
            </c:extLst>
          </c:dPt>
          <c:dLbls>
            <c:dLbl>
              <c:idx val="0"/>
              <c:layout>
                <c:manualLayout>
                  <c:x val="0.18138591524374059"/>
                  <c:y val="-8.26730123924382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AA7-4ACA-8A58-6045F94CB3D2}"/>
                </c:ext>
              </c:extLst>
            </c:dLbl>
            <c:dLbl>
              <c:idx val="1"/>
              <c:layout>
                <c:manualLayout>
                  <c:x val="0.18275310389572089"/>
                  <c:y val="0.131648338261514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AA7-4ACA-8A58-6045F94CB3D2}"/>
                </c:ext>
              </c:extLst>
            </c:dLbl>
            <c:dLbl>
              <c:idx val="2"/>
              <c:layout>
                <c:manualLayout>
                  <c:x val="-0.21225146716211035"/>
                  <c:y val="0.109704364486084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AA7-4ACA-8A58-6045F94CB3D2}"/>
                </c:ext>
              </c:extLst>
            </c:dLbl>
            <c:dLbl>
              <c:idx val="3"/>
              <c:layout>
                <c:manualLayout>
                  <c:x val="-0.17480388687369136"/>
                  <c:y val="-2.38775928325415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AA7-4ACA-8A58-6045F94CB3D2}"/>
                </c:ext>
              </c:extLst>
            </c:dLbl>
            <c:dLbl>
              <c:idx val="4"/>
              <c:layout>
                <c:manualLayout>
                  <c:x val="-0.16506605915833555"/>
                  <c:y val="-0.109748662746270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AA7-4ACA-8A58-6045F94CB3D2}"/>
                </c:ext>
              </c:extLst>
            </c:dLbl>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1"/>
            <c:leaderLines>
              <c:spPr>
                <a:ln>
                  <a:solidFill>
                    <a:schemeClr val="accent2"/>
                  </a:solidFill>
                </a:ln>
              </c:spPr>
            </c:leaderLines>
            <c:extLst>
              <c:ext xmlns:c15="http://schemas.microsoft.com/office/drawing/2012/chart" uri="{CE6537A1-D6FC-4f65-9D91-7224C49458BB}"/>
            </c:extLst>
          </c:dLbls>
          <c:cat>
            <c:strRef>
              <c:f>'States With Most Ecology Alloca'!$A$4:$A$9</c:f>
              <c:strCache>
                <c:ptCount val="5"/>
                <c:pt idx="0">
                  <c:v>KANO</c:v>
                </c:pt>
                <c:pt idx="1">
                  <c:v>LAGOS</c:v>
                </c:pt>
                <c:pt idx="2">
                  <c:v>BORNO</c:v>
                </c:pt>
                <c:pt idx="3">
                  <c:v>KATSINA</c:v>
                </c:pt>
                <c:pt idx="4">
                  <c:v>BAUCHI</c:v>
                </c:pt>
              </c:strCache>
            </c:strRef>
          </c:cat>
          <c:val>
            <c:numRef>
              <c:f>'States With Most Ecology Alloca'!$B$4:$B$9</c:f>
              <c:numCache>
                <c:formatCode>[$₦-469]\ #,##0</c:formatCode>
                <c:ptCount val="5"/>
                <c:pt idx="0">
                  <c:v>194896333.30090001</c:v>
                </c:pt>
                <c:pt idx="1">
                  <c:v>164602596.96689999</c:v>
                </c:pt>
                <c:pt idx="2">
                  <c:v>152660385.4628</c:v>
                </c:pt>
                <c:pt idx="3">
                  <c:v>151039111.56779999</c:v>
                </c:pt>
                <c:pt idx="4">
                  <c:v>146974350.63010001</c:v>
                </c:pt>
              </c:numCache>
            </c:numRef>
          </c:val>
          <c:extLst>
            <c:ext xmlns:c16="http://schemas.microsoft.com/office/drawing/2014/chart" uri="{C3380CC4-5D6E-409C-BE32-E72D297353CC}">
              <c16:uniqueId val="{0000000A-BAA7-4ACA-8A58-6045F94CB3D2}"/>
            </c:ext>
          </c:extLst>
        </c:ser>
        <c:dLbls>
          <c:showLegendKey val="0"/>
          <c:showVal val="1"/>
          <c:showCatName val="0"/>
          <c:showSerName val="0"/>
          <c:showPercent val="0"/>
          <c:showBubbleSize val="0"/>
          <c:showLeaderLines val="1"/>
        </c:dLbls>
        <c:firstSliceAng val="0"/>
        <c:holeSize val="50"/>
      </c:doughnutChart>
    </c:plotArea>
    <c:legend>
      <c:legendPos val="r"/>
      <c:overlay val="0"/>
    </c:legend>
    <c:plotVisOnly val="1"/>
    <c:dispBlanksAs val="gap"/>
    <c:showDLblsOverMax val="0"/>
    <c:extLst/>
  </c:chart>
  <c:txPr>
    <a:bodyPr/>
    <a:lstStyle/>
    <a:p>
      <a:pPr>
        <a:defRPr sz="1200">
          <a:solidFill>
            <a:schemeClr val="accent2"/>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18B.xlsx]States With Most VAT Allocation!PivotTable1</c:name>
    <c:fmtId val="5"/>
  </c:pivotSource>
  <c:chart>
    <c:title>
      <c:tx>
        <c:rich>
          <a:bodyPr rot="0" spcFirstLastPara="1" vertOverflow="ellipsis" vert="horz" wrap="square" anchor="ctr" anchorCtr="1"/>
          <a:lstStyle/>
          <a:p>
            <a:pPr>
              <a:defRPr sz="1440" b="1" i="0" u="none" strike="noStrike" kern="1200" spc="0" baseline="0">
                <a:solidFill>
                  <a:schemeClr val="accent2"/>
                </a:solidFill>
                <a:latin typeface="Lucida Fax" panose="02060602050505020204" pitchFamily="18" charset="0"/>
                <a:ea typeface="+mn-ea"/>
                <a:cs typeface="+mn-cs"/>
              </a:defRPr>
            </a:pPr>
            <a:r>
              <a:rPr lang="en-US" b="1"/>
              <a:t>States With Most VAT Allocation</a:t>
            </a:r>
          </a:p>
        </c:rich>
      </c:tx>
      <c:overlay val="0"/>
      <c:spPr>
        <a:noFill/>
        <a:ln>
          <a:noFill/>
        </a:ln>
        <a:effectLst/>
      </c:sp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3"/>
          </a:solidFill>
          <a:ln>
            <a:noFill/>
          </a:ln>
          <a:effectLst/>
        </c:spPr>
      </c:pivotFmt>
      <c:pivotFmt>
        <c:idx val="5"/>
        <c:spPr>
          <a:solidFill>
            <a:schemeClr val="accent4"/>
          </a:solidFill>
          <a:ln>
            <a:noFill/>
          </a:ln>
          <a:effectLst/>
        </c:spPr>
      </c:pivotFmt>
      <c:pivotFmt>
        <c:idx val="6"/>
        <c:spPr>
          <a:solidFill>
            <a:schemeClr val="accent4"/>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pivotFmt>
      <c:pivotFmt>
        <c:idx val="14"/>
        <c:spPr>
          <a:solidFill>
            <a:schemeClr val="accent3"/>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5"/>
          </a:solidFill>
          <a:ln>
            <a:noFill/>
          </a:ln>
          <a:effectLst/>
        </c:spPr>
      </c:pivotFmt>
      <c:pivotFmt>
        <c:idx val="18"/>
        <c:spPr>
          <a:solidFill>
            <a:schemeClr val="accent5"/>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pivotFmt>
      <c:pivotFmt>
        <c:idx val="24"/>
        <c:spPr>
          <a:solidFill>
            <a:schemeClr val="accent3"/>
          </a:solidFill>
          <a:ln>
            <a:noFill/>
          </a:ln>
          <a:effectLst/>
        </c:spPr>
      </c:pivotFmt>
      <c:pivotFmt>
        <c:idx val="25"/>
        <c:spPr>
          <a:solidFill>
            <a:schemeClr val="accent4"/>
          </a:solidFill>
          <a:ln>
            <a:noFill/>
          </a:ln>
          <a:effectLst/>
        </c:spPr>
      </c:pivotFmt>
      <c:pivotFmt>
        <c:idx val="26"/>
        <c:spPr>
          <a:solidFill>
            <a:schemeClr val="accent4"/>
          </a:solidFill>
          <a:ln>
            <a:noFill/>
          </a:ln>
          <a:effectLst/>
        </c:spPr>
      </c:pivotFmt>
      <c:pivotFmt>
        <c:idx val="27"/>
        <c:spPr>
          <a:solidFill>
            <a:schemeClr val="accent5"/>
          </a:solidFill>
          <a:ln>
            <a:noFill/>
          </a:ln>
          <a:effectLst/>
        </c:spPr>
      </c:pivotFmt>
      <c:pivotFmt>
        <c:idx val="28"/>
        <c:spPr>
          <a:solidFill>
            <a:schemeClr val="accent5"/>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pivotFmt>
      <c:pivotFmt>
        <c:idx val="34"/>
        <c:spPr>
          <a:solidFill>
            <a:schemeClr val="accent3"/>
          </a:solidFill>
          <a:ln>
            <a:noFill/>
          </a:ln>
          <a:effectLst/>
        </c:spPr>
      </c:pivotFmt>
      <c:pivotFmt>
        <c:idx val="35"/>
        <c:spPr>
          <a:solidFill>
            <a:schemeClr val="accent4"/>
          </a:solidFill>
          <a:ln>
            <a:noFill/>
          </a:ln>
          <a:effectLst/>
        </c:spPr>
      </c:pivotFmt>
      <c:pivotFmt>
        <c:idx val="36"/>
        <c:spPr>
          <a:solidFill>
            <a:schemeClr val="accent4"/>
          </a:solidFill>
          <a:ln>
            <a:noFill/>
          </a:ln>
          <a:effectLst/>
        </c:spPr>
      </c:pivotFmt>
      <c:pivotFmt>
        <c:idx val="37"/>
        <c:spPr>
          <a:solidFill>
            <a:schemeClr val="accent5"/>
          </a:solidFill>
          <a:ln>
            <a:noFill/>
          </a:ln>
          <a:effectLst/>
        </c:spPr>
      </c:pivotFmt>
      <c:pivotFmt>
        <c:idx val="38"/>
        <c:spPr>
          <a:solidFill>
            <a:schemeClr val="accent5"/>
          </a:solidFill>
          <a:ln>
            <a:noFill/>
          </a:ln>
          <a:effectLst/>
        </c:spPr>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3"/>
          </a:solidFill>
          <a:ln>
            <a:noFill/>
          </a:ln>
          <a:effectLst/>
        </c:spPr>
      </c:pivotFmt>
      <c:pivotFmt>
        <c:idx val="44"/>
        <c:spPr>
          <a:solidFill>
            <a:schemeClr val="accent3"/>
          </a:solidFill>
          <a:ln>
            <a:noFill/>
          </a:ln>
          <a:effectLst/>
        </c:spPr>
      </c:pivotFmt>
      <c:pivotFmt>
        <c:idx val="45"/>
        <c:spPr>
          <a:solidFill>
            <a:schemeClr val="accent4"/>
          </a:solidFill>
          <a:ln>
            <a:noFill/>
          </a:ln>
          <a:effectLst/>
        </c:spPr>
      </c:pivotFmt>
      <c:pivotFmt>
        <c:idx val="46"/>
        <c:spPr>
          <a:solidFill>
            <a:schemeClr val="accent4"/>
          </a:solidFill>
          <a:ln>
            <a:noFill/>
          </a:ln>
          <a:effectLst/>
        </c:spPr>
      </c:pivotFmt>
      <c:pivotFmt>
        <c:idx val="47"/>
        <c:spPr>
          <a:solidFill>
            <a:schemeClr val="accent5"/>
          </a:solidFill>
          <a:ln>
            <a:noFill/>
          </a:ln>
          <a:effectLst/>
        </c:spPr>
      </c:pivotFmt>
      <c:pivotFmt>
        <c:idx val="48"/>
        <c:spPr>
          <a:solidFill>
            <a:schemeClr val="accent5"/>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c:spPr>
      </c:pivotFmt>
      <c:pivotFmt>
        <c:idx val="53"/>
        <c:spPr>
          <a:solidFill>
            <a:schemeClr val="accent3"/>
          </a:solidFill>
        </c:spPr>
      </c:pivotFmt>
      <c:pivotFmt>
        <c:idx val="54"/>
        <c:spPr>
          <a:solidFill>
            <a:schemeClr val="accent3"/>
          </a:solidFill>
        </c:spPr>
      </c:pivotFmt>
      <c:pivotFmt>
        <c:idx val="55"/>
        <c:spPr>
          <a:solidFill>
            <a:schemeClr val="accent4"/>
          </a:solidFill>
        </c:spPr>
      </c:pivotFmt>
      <c:pivotFmt>
        <c:idx val="56"/>
        <c:spPr>
          <a:solidFill>
            <a:schemeClr val="accent5"/>
          </a:solidFill>
        </c:spPr>
      </c:pivotFmt>
      <c:pivotFmt>
        <c:idx val="57"/>
        <c:spPr>
          <a:solidFill>
            <a:schemeClr val="accent6"/>
          </a:solidFill>
        </c:spPr>
      </c:pivotFmt>
      <c:pivotFmt>
        <c:idx val="58"/>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c:spPr>
      </c:pivotFmt>
      <c:pivotFmt>
        <c:idx val="60"/>
        <c:spPr>
          <a:solidFill>
            <a:schemeClr val="accent3"/>
          </a:solidFill>
        </c:spPr>
      </c:pivotFmt>
      <c:pivotFmt>
        <c:idx val="61"/>
        <c:spPr>
          <a:solidFill>
            <a:schemeClr val="accent3"/>
          </a:solidFill>
        </c:spPr>
      </c:pivotFmt>
      <c:pivotFmt>
        <c:idx val="62"/>
        <c:spPr>
          <a:solidFill>
            <a:schemeClr val="accent4"/>
          </a:solidFill>
        </c:spPr>
      </c:pivotFmt>
      <c:pivotFmt>
        <c:idx val="63"/>
        <c:spPr>
          <a:solidFill>
            <a:schemeClr val="accent5"/>
          </a:solidFill>
        </c:spPr>
      </c:pivotFmt>
      <c:pivotFmt>
        <c:idx val="64"/>
        <c:spPr>
          <a:solidFill>
            <a:schemeClr val="accent6"/>
          </a:solidFill>
        </c:spPr>
      </c:pivotFmt>
      <c:pivotFmt>
        <c:idx val="65"/>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c:spPr>
      </c:pivotFmt>
      <c:pivotFmt>
        <c:idx val="67"/>
        <c:spPr>
          <a:solidFill>
            <a:schemeClr val="accent3"/>
          </a:solidFill>
        </c:spPr>
      </c:pivotFmt>
      <c:pivotFmt>
        <c:idx val="68"/>
        <c:spPr>
          <a:solidFill>
            <a:schemeClr val="accent3"/>
          </a:solidFill>
        </c:spPr>
      </c:pivotFmt>
      <c:pivotFmt>
        <c:idx val="69"/>
        <c:spPr>
          <a:solidFill>
            <a:schemeClr val="accent4"/>
          </a:solidFill>
        </c:spPr>
      </c:pivotFmt>
      <c:pivotFmt>
        <c:idx val="70"/>
        <c:spPr>
          <a:solidFill>
            <a:schemeClr val="accent5"/>
          </a:solidFill>
        </c:spPr>
      </c:pivotFmt>
      <c:pivotFmt>
        <c:idx val="71"/>
        <c:spPr>
          <a:solidFill>
            <a:schemeClr val="accent6"/>
          </a:solidFill>
        </c:spPr>
      </c:pivotFmt>
      <c:pivotFmt>
        <c:idx val="72"/>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2"/>
          </a:solidFill>
        </c:spPr>
      </c:pivotFmt>
      <c:pivotFmt>
        <c:idx val="74"/>
        <c:spPr>
          <a:solidFill>
            <a:schemeClr val="accent3"/>
          </a:solidFill>
        </c:spPr>
      </c:pivotFmt>
      <c:pivotFmt>
        <c:idx val="75"/>
        <c:spPr>
          <a:solidFill>
            <a:schemeClr val="accent3"/>
          </a:solidFill>
        </c:spPr>
      </c:pivotFmt>
      <c:pivotFmt>
        <c:idx val="76"/>
        <c:spPr>
          <a:solidFill>
            <a:schemeClr val="accent4"/>
          </a:solidFill>
        </c:spPr>
        <c:dLbl>
          <c:idx val="0"/>
          <c:layout>
            <c:manualLayout>
              <c:x val="-6.3789566971290151E-17"/>
              <c:y val="-6.7437379576107903E-2"/>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5"/>
          </a:solidFill>
        </c:spPr>
      </c:pivotFmt>
      <c:pivotFmt>
        <c:idx val="78"/>
        <c:spPr>
          <a:solidFill>
            <a:schemeClr val="accent6"/>
          </a:solidFill>
        </c:spPr>
        <c:dLbl>
          <c:idx val="0"/>
          <c:layout>
            <c:manualLayout>
              <c:x val="-1.7397355601949779E-3"/>
              <c:y val="-5.4592164418754016E-2"/>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'States With Most VAT Allocation'!$B$3</c:f>
              <c:strCache>
                <c:ptCount val="1"/>
                <c:pt idx="0">
                  <c:v>Total</c:v>
                </c:pt>
              </c:strCache>
            </c:strRef>
          </c:tx>
          <c:invertIfNegative val="0"/>
          <c:dPt>
            <c:idx val="0"/>
            <c:invertIfNegative val="0"/>
            <c:bubble3D val="0"/>
            <c:spPr>
              <a:solidFill>
                <a:schemeClr val="accent2"/>
              </a:solidFill>
            </c:spPr>
            <c:extLst>
              <c:ext xmlns:c16="http://schemas.microsoft.com/office/drawing/2014/chart" uri="{C3380CC4-5D6E-409C-BE32-E72D297353CC}">
                <c16:uniqueId val="{0000001B-F558-436C-9D6D-3F9E766DB30B}"/>
              </c:ext>
            </c:extLst>
          </c:dPt>
          <c:dPt>
            <c:idx val="1"/>
            <c:invertIfNegative val="0"/>
            <c:bubble3D val="0"/>
            <c:spPr>
              <a:solidFill>
                <a:schemeClr val="accent3"/>
              </a:solidFill>
            </c:spPr>
            <c:extLst>
              <c:ext xmlns:c16="http://schemas.microsoft.com/office/drawing/2014/chart" uri="{C3380CC4-5D6E-409C-BE32-E72D297353CC}">
                <c16:uniqueId val="{0000001D-F558-436C-9D6D-3F9E766DB30B}"/>
              </c:ext>
            </c:extLst>
          </c:dPt>
          <c:dPt>
            <c:idx val="2"/>
            <c:invertIfNegative val="0"/>
            <c:bubble3D val="0"/>
            <c:spPr>
              <a:solidFill>
                <a:schemeClr val="accent3"/>
              </a:solidFill>
            </c:spPr>
            <c:extLst>
              <c:ext xmlns:c16="http://schemas.microsoft.com/office/drawing/2014/chart" uri="{C3380CC4-5D6E-409C-BE32-E72D297353CC}">
                <c16:uniqueId val="{0000001F-F558-436C-9D6D-3F9E766DB30B}"/>
              </c:ext>
            </c:extLst>
          </c:dPt>
          <c:dPt>
            <c:idx val="3"/>
            <c:invertIfNegative val="0"/>
            <c:bubble3D val="0"/>
            <c:spPr>
              <a:solidFill>
                <a:schemeClr val="accent4"/>
              </a:solidFill>
            </c:spPr>
            <c:extLst>
              <c:ext xmlns:c16="http://schemas.microsoft.com/office/drawing/2014/chart" uri="{C3380CC4-5D6E-409C-BE32-E72D297353CC}">
                <c16:uniqueId val="{00000021-F558-436C-9D6D-3F9E766DB30B}"/>
              </c:ext>
            </c:extLst>
          </c:dPt>
          <c:dPt>
            <c:idx val="4"/>
            <c:invertIfNegative val="0"/>
            <c:bubble3D val="0"/>
            <c:spPr>
              <a:solidFill>
                <a:schemeClr val="accent5"/>
              </a:solidFill>
            </c:spPr>
            <c:extLst>
              <c:ext xmlns:c16="http://schemas.microsoft.com/office/drawing/2014/chart" uri="{C3380CC4-5D6E-409C-BE32-E72D297353CC}">
                <c16:uniqueId val="{00000023-F558-436C-9D6D-3F9E766DB30B}"/>
              </c:ext>
            </c:extLst>
          </c:dPt>
          <c:dPt>
            <c:idx val="5"/>
            <c:invertIfNegative val="0"/>
            <c:bubble3D val="0"/>
            <c:spPr>
              <a:solidFill>
                <a:schemeClr val="accent6"/>
              </a:solidFill>
            </c:spPr>
            <c:extLst>
              <c:ext xmlns:c16="http://schemas.microsoft.com/office/drawing/2014/chart" uri="{C3380CC4-5D6E-409C-BE32-E72D297353CC}">
                <c16:uniqueId val="{00000025-F558-436C-9D6D-3F9E766DB30B}"/>
              </c:ext>
            </c:extLst>
          </c:dPt>
          <c:dLbls>
            <c:dLbl>
              <c:idx val="3"/>
              <c:layout>
                <c:manualLayout>
                  <c:x val="-6.3789566971290151E-17"/>
                  <c:y val="-6.74373795761079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558-436C-9D6D-3F9E766DB30B}"/>
                </c:ext>
              </c:extLst>
            </c:dLbl>
            <c:dLbl>
              <c:idx val="5"/>
              <c:layout>
                <c:manualLayout>
                  <c:x val="-1.7397355601949779E-3"/>
                  <c:y val="-5.45921644187540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558-436C-9D6D-3F9E766DB30B}"/>
                </c:ext>
              </c:extLst>
            </c:dLbl>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solidFill>
                        <a:srgbClr val="008751"/>
                      </a:solidFill>
                    </a:ln>
                  </c:spPr>
                </c15:leaderLines>
              </c:ext>
            </c:extLst>
          </c:dLbls>
          <c:cat>
            <c:strRef>
              <c:f>'States With Most VAT Allocation'!$A$4:$A$10</c:f>
              <c:strCache>
                <c:ptCount val="6"/>
                <c:pt idx="0">
                  <c:v>LAGOS</c:v>
                </c:pt>
                <c:pt idx="1">
                  <c:v>RIVERS</c:v>
                </c:pt>
                <c:pt idx="2">
                  <c:v>KANO</c:v>
                </c:pt>
                <c:pt idx="3">
                  <c:v>OYO</c:v>
                </c:pt>
                <c:pt idx="4">
                  <c:v>KADUNA</c:v>
                </c:pt>
                <c:pt idx="5">
                  <c:v>KATSINA</c:v>
                </c:pt>
              </c:strCache>
            </c:strRef>
          </c:cat>
          <c:val>
            <c:numRef>
              <c:f>'States With Most VAT Allocation'!$B$4:$B$10</c:f>
              <c:numCache>
                <c:formatCode>[$₦-469]\ #,##0</c:formatCode>
                <c:ptCount val="6"/>
                <c:pt idx="0">
                  <c:v>38179718751.231499</c:v>
                </c:pt>
                <c:pt idx="1">
                  <c:v>16428473831.3046</c:v>
                </c:pt>
                <c:pt idx="2">
                  <c:v>10655506713.3062</c:v>
                </c:pt>
                <c:pt idx="3">
                  <c:v>10378510679.7344</c:v>
                </c:pt>
                <c:pt idx="4">
                  <c:v>8263227942.9921999</c:v>
                </c:pt>
                <c:pt idx="5">
                  <c:v>7891668009.9034996</c:v>
                </c:pt>
              </c:numCache>
            </c:numRef>
          </c:val>
          <c:extLst>
            <c:ext xmlns:c16="http://schemas.microsoft.com/office/drawing/2014/chart" uri="{C3380CC4-5D6E-409C-BE32-E72D297353CC}">
              <c16:uniqueId val="{00000026-F558-436C-9D6D-3F9E766DB30B}"/>
            </c:ext>
          </c:extLst>
        </c:ser>
        <c:dLbls>
          <c:dLblPos val="outEnd"/>
          <c:showLegendKey val="0"/>
          <c:showVal val="1"/>
          <c:showCatName val="0"/>
          <c:showSerName val="0"/>
          <c:showPercent val="0"/>
          <c:showBubbleSize val="0"/>
        </c:dLbls>
        <c:gapWidth val="30"/>
        <c:axId val="1198413503"/>
        <c:axId val="1128741903"/>
      </c:barChart>
      <c:catAx>
        <c:axId val="119841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crossAx val="1128741903"/>
        <c:crosses val="autoZero"/>
        <c:auto val="1"/>
        <c:lblAlgn val="ctr"/>
        <c:lblOffset val="100"/>
        <c:noMultiLvlLbl val="0"/>
      </c:catAx>
      <c:valAx>
        <c:axId val="1128741903"/>
        <c:scaling>
          <c:orientation val="minMax"/>
        </c:scaling>
        <c:delete val="1"/>
        <c:axPos val="l"/>
        <c:majorGridlines>
          <c:spPr>
            <a:ln w="9525" cap="flat" cmpd="sng" algn="ctr">
              <a:solidFill>
                <a:schemeClr val="tx1">
                  <a:lumMod val="15000"/>
                  <a:lumOff val="85000"/>
                </a:schemeClr>
              </a:solidFill>
              <a:round/>
            </a:ln>
            <a:effectLst/>
          </c:spPr>
        </c:majorGridlines>
        <c:numFmt formatCode="[$₦-469]\ #,##0" sourceLinked="1"/>
        <c:majorTickMark val="none"/>
        <c:minorTickMark val="none"/>
        <c:tickLblPos val="nextTo"/>
        <c:crossAx val="1198413503"/>
        <c:crosses val="autoZero"/>
        <c:crossBetween val="between"/>
      </c:valAx>
    </c:plotArea>
    <c:plotVisOnly val="1"/>
    <c:dispBlanksAs val="gap"/>
    <c:showDLblsOverMax val="0"/>
    <c:extLst/>
  </c:chart>
  <c:txPr>
    <a:bodyPr/>
    <a:lstStyle/>
    <a:p>
      <a:pPr>
        <a:defRPr sz="1200">
          <a:solidFill>
            <a:schemeClr val="accent2"/>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18B.xlsx]States With The Most Allocation!PivotTable1</c:name>
    <c:fmtId val="7"/>
  </c:pivotSource>
  <c:chart>
    <c:title>
      <c:tx>
        <c:rich>
          <a:bodyPr rot="0" spcFirstLastPara="1" vertOverflow="ellipsis" vert="horz" wrap="square" anchor="ctr" anchorCtr="1"/>
          <a:lstStyle/>
          <a:p>
            <a:pPr>
              <a:defRPr sz="1600" b="1" i="0" u="none" strike="noStrike" kern="1200" spc="0" baseline="0">
                <a:solidFill>
                  <a:schemeClr val="accent2"/>
                </a:solidFill>
                <a:latin typeface="Lucida Fax" panose="02060602050505020204" pitchFamily="18" charset="0"/>
                <a:ea typeface="+mn-ea"/>
                <a:cs typeface="+mn-cs"/>
              </a:defRPr>
            </a:pPr>
            <a:r>
              <a:rPr lang="en-US" sz="1600" b="1"/>
              <a:t>States With The Highest Allocation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2"/>
              </a:solidFill>
              <a:latin typeface="Lucida Fax" panose="02060602050505020204" pitchFamily="18"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3"/>
          </a:solidFill>
          <a:ln>
            <a:noFill/>
          </a:ln>
          <a:effectLst/>
        </c:spPr>
      </c:pivotFmt>
      <c:pivotFmt>
        <c:idx val="5"/>
        <c:spPr>
          <a:solidFill>
            <a:schemeClr val="accent4"/>
          </a:solidFill>
          <a:ln>
            <a:noFill/>
          </a:ln>
          <a:effectLst/>
        </c:spPr>
      </c:pivotFmt>
      <c:pivotFmt>
        <c:idx val="6"/>
        <c:spPr>
          <a:solidFill>
            <a:schemeClr val="accent4"/>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pivotFmt>
      <c:pivotFmt>
        <c:idx val="14"/>
        <c:spPr>
          <a:solidFill>
            <a:schemeClr val="accent3"/>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5"/>
          </a:solidFill>
          <a:ln>
            <a:noFill/>
          </a:ln>
          <a:effectLst/>
        </c:spPr>
      </c:pivotFmt>
      <c:pivotFmt>
        <c:idx val="18"/>
        <c:spPr>
          <a:solidFill>
            <a:schemeClr val="accent5"/>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3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5.3501689810851738E-3"/>
              <c:y val="9.205591199248242E-3"/>
            </c:manualLayout>
          </c:layout>
          <c:tx>
            <c:rich>
              <a:bodyPr rot="0" spcFirstLastPara="1" vertOverflow="ellipsis" vert="horz" wrap="square" anchor="ctr" anchorCtr="1"/>
              <a:lstStyle/>
              <a:p>
                <a:pPr>
                  <a:defRPr sz="1300" b="0" i="0" u="none" strike="noStrike" kern="1200" baseline="0">
                    <a:solidFill>
                      <a:schemeClr val="accent2"/>
                    </a:solidFill>
                    <a:latin typeface="+mn-lt"/>
                    <a:ea typeface="+mn-ea"/>
                    <a:cs typeface="+mn-cs"/>
                  </a:defRPr>
                </a:pPr>
                <a:fld id="{C73B5227-FE77-448C-BD04-7B03B13EE592}" type="VALUE">
                  <a:rPr lang="en-US" sz="1300">
                    <a:latin typeface="+mn-lt"/>
                  </a:rPr>
                  <a:pPr>
                    <a:defRPr sz="1300">
                      <a:latin typeface="+mn-lt"/>
                    </a:defRPr>
                  </a:pPr>
                  <a:t>[VALUE]</a:t>
                </a:fld>
                <a:endParaRPr lang="en-US"/>
              </a:p>
            </c:rich>
          </c:tx>
          <c:spPr>
            <a:noFill/>
            <a:ln>
              <a:noFill/>
            </a:ln>
            <a:effectLst/>
          </c:spPr>
          <c:txPr>
            <a:bodyPr rot="0" spcFirstLastPara="1" vertOverflow="ellipsis" vert="horz" wrap="square" anchor="ctr" anchorCtr="1"/>
            <a:lstStyle/>
            <a:p>
              <a:pPr>
                <a:defRPr sz="13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03106097473845"/>
                  <c:h val="0.13716584038106344"/>
                </c:manualLayout>
              </c15:layout>
              <c15:dlblFieldTable/>
              <c15:showDataLabelsRange val="0"/>
            </c:ext>
          </c:extLst>
        </c:dLbl>
      </c:pivotFmt>
      <c:pivotFmt>
        <c:idx val="23"/>
        <c:spPr>
          <a:solidFill>
            <a:schemeClr val="accent3"/>
          </a:solidFill>
          <a:ln>
            <a:noFill/>
          </a:ln>
          <a:effectLst/>
        </c:spPr>
        <c:dLbl>
          <c:idx val="0"/>
          <c:spPr>
            <a:noFill/>
            <a:ln>
              <a:noFill/>
            </a:ln>
            <a:effectLst/>
          </c:spPr>
          <c:txPr>
            <a:bodyPr rot="0" spcFirstLastPara="1" vertOverflow="ellipsis" vert="horz" wrap="square" anchor="ctr" anchorCtr="1"/>
            <a:lstStyle/>
            <a:p>
              <a:pPr>
                <a:defRPr sz="13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338515554752703"/>
                  <c:h val="0.13716584038106344"/>
                </c:manualLayout>
              </c15:layout>
            </c:ext>
          </c:extLst>
        </c:dLbl>
      </c:pivotFmt>
      <c:pivotFmt>
        <c:idx val="24"/>
        <c:spPr>
          <a:solidFill>
            <a:schemeClr val="accent4"/>
          </a:solidFill>
          <a:ln>
            <a:noFill/>
          </a:ln>
          <a:effectLst/>
        </c:spPr>
        <c:dLbl>
          <c:idx val="0"/>
          <c:spPr>
            <a:noFill/>
            <a:ln>
              <a:noFill/>
            </a:ln>
            <a:effectLst/>
          </c:spPr>
          <c:txPr>
            <a:bodyPr rot="0" spcFirstLastPara="1" vertOverflow="ellipsis" vert="horz" wrap="square" anchor="ctr" anchorCtr="1"/>
            <a:lstStyle/>
            <a:p>
              <a:pPr>
                <a:defRPr sz="13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482488517779076"/>
                  <c:h val="0.13716584038106344"/>
                </c:manualLayout>
              </c15:layout>
            </c:ext>
          </c:extLst>
        </c:dLbl>
      </c:pivotFmt>
      <c:pivotFmt>
        <c:idx val="25"/>
        <c:spPr>
          <a:solidFill>
            <a:schemeClr val="accent4"/>
          </a:solidFill>
          <a:ln>
            <a:noFill/>
          </a:ln>
          <a:effectLst/>
        </c:spPr>
        <c:dLbl>
          <c:idx val="0"/>
          <c:spPr>
            <a:noFill/>
            <a:ln>
              <a:noFill/>
            </a:ln>
            <a:effectLst/>
          </c:spPr>
          <c:txPr>
            <a:bodyPr rot="0" spcFirstLastPara="1" vertOverflow="ellipsis" vert="horz" wrap="square" anchor="ctr" anchorCtr="1"/>
            <a:lstStyle/>
            <a:p>
              <a:pPr>
                <a:defRPr sz="13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40468240048855"/>
                  <c:h val="0.13716584038106344"/>
                </c:manualLayout>
              </c15:layout>
            </c:ext>
          </c:extLst>
        </c:dLbl>
      </c:pivotFmt>
      <c:pivotFmt>
        <c:idx val="26"/>
        <c:spPr>
          <a:solidFill>
            <a:schemeClr val="accent5"/>
          </a:solidFill>
          <a:ln>
            <a:noFill/>
          </a:ln>
          <a:effectLst/>
        </c:spPr>
        <c:dLbl>
          <c:idx val="0"/>
          <c:spPr>
            <a:noFill/>
            <a:ln>
              <a:noFill/>
            </a:ln>
            <a:effectLst/>
          </c:spPr>
          <c:txPr>
            <a:bodyPr rot="0" spcFirstLastPara="1" vertOverflow="ellipsis" vert="horz" wrap="square" anchor="ctr" anchorCtr="1"/>
            <a:lstStyle/>
            <a:p>
              <a:pPr>
                <a:defRPr sz="13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696495277022483"/>
                  <c:h val="0.13716584038106344"/>
                </c:manualLayout>
              </c15:layout>
            </c:ext>
          </c:extLst>
        </c:dLbl>
      </c:pivotFmt>
      <c:pivotFmt>
        <c:idx val="27"/>
        <c:spPr>
          <a:solidFill>
            <a:schemeClr val="accent6"/>
          </a:solidFill>
          <a:ln>
            <a:noFill/>
          </a:ln>
          <a:effectLst/>
        </c:spPr>
        <c:dLbl>
          <c:idx val="0"/>
          <c:spPr>
            <a:noFill/>
            <a:ln>
              <a:noFill/>
            </a:ln>
            <a:effectLst/>
          </c:spPr>
          <c:txPr>
            <a:bodyPr rot="0" spcFirstLastPara="1" vertOverflow="ellipsis" vert="horz" wrap="square" anchor="ctr" anchorCtr="1"/>
            <a:lstStyle/>
            <a:p>
              <a:pPr>
                <a:defRPr sz="13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40468240048855"/>
                  <c:h val="0.13716584038106344"/>
                </c:manualLayout>
              </c15:layout>
            </c:ext>
          </c:extLst>
        </c:dLbl>
      </c:pivotFmt>
      <c:pivotFmt>
        <c:idx val="28"/>
        <c:spPr>
          <a:solidFill>
            <a:schemeClr val="accent5"/>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3"/>
          </a:solidFill>
          <a:ln>
            <a:noFill/>
          </a:ln>
          <a:effectLst/>
        </c:spPr>
        <c:dLbl>
          <c:idx val="0"/>
          <c:spPr>
            <a:noFill/>
            <a:ln>
              <a:noFill/>
            </a:ln>
            <a:effectLst/>
          </c:spPr>
          <c:txPr>
            <a:bodyPr rot="0" spcFirstLastPara="1" vertOverflow="ellipsis" vert="horz" wrap="square" anchor="ctr" anchorCtr="1"/>
            <a:lstStyle/>
            <a:p>
              <a:pPr>
                <a:defRPr sz="13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40468240048855"/>
                  <c:h val="0.13716584038106344"/>
                </c:manualLayout>
              </c15:layout>
            </c:ext>
          </c:extLst>
        </c:dLbl>
      </c:pivotFmt>
    </c:pivotFmts>
    <c:plotArea>
      <c:layout>
        <c:manualLayout>
          <c:layoutTarget val="inner"/>
          <c:xMode val="edge"/>
          <c:yMode val="edge"/>
          <c:x val="0.15035546897214644"/>
          <c:y val="0.13746868289191125"/>
          <c:w val="0.83908603264927328"/>
          <c:h val="0.7930868726636443"/>
        </c:manualLayout>
      </c:layout>
      <c:barChart>
        <c:barDir val="bar"/>
        <c:grouping val="clustered"/>
        <c:varyColors val="0"/>
        <c:ser>
          <c:idx val="0"/>
          <c:order val="0"/>
          <c:tx>
            <c:strRef>
              <c:f>'States With The Most Allocation'!$B$3</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84AE-4E6D-B8CB-E094C4899FB5}"/>
              </c:ext>
            </c:extLst>
          </c:dPt>
          <c:dPt>
            <c:idx val="1"/>
            <c:invertIfNegative val="0"/>
            <c:bubble3D val="0"/>
            <c:spPr>
              <a:solidFill>
                <a:schemeClr val="accent3"/>
              </a:solidFill>
              <a:ln>
                <a:noFill/>
              </a:ln>
              <a:effectLst/>
            </c:spPr>
            <c:extLst>
              <c:ext xmlns:c16="http://schemas.microsoft.com/office/drawing/2014/chart" uri="{C3380CC4-5D6E-409C-BE32-E72D297353CC}">
                <c16:uniqueId val="{00000014-84AE-4E6D-B8CB-E094C4899FB5}"/>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3-84AE-4E6D-B8CB-E094C4899FB5}"/>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5-84AE-4E6D-B8CB-E094C4899FB5}"/>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7-84AE-4E6D-B8CB-E094C4899FB5}"/>
              </c:ext>
            </c:extLst>
          </c:dPt>
          <c:dPt>
            <c:idx val="5"/>
            <c:invertIfNegative val="0"/>
            <c:bubble3D val="0"/>
            <c:spPr>
              <a:solidFill>
                <a:schemeClr val="accent5"/>
              </a:solidFill>
              <a:ln>
                <a:noFill/>
              </a:ln>
              <a:effectLst/>
            </c:spPr>
            <c:extLst>
              <c:ext xmlns:c16="http://schemas.microsoft.com/office/drawing/2014/chart" uri="{C3380CC4-5D6E-409C-BE32-E72D297353CC}">
                <c16:uniqueId val="{00000009-84AE-4E6D-B8CB-E094C4899FB5}"/>
              </c:ext>
            </c:extLst>
          </c:dPt>
          <c:dPt>
            <c:idx val="6"/>
            <c:invertIfNegative val="0"/>
            <c:bubble3D val="0"/>
            <c:spPr>
              <a:solidFill>
                <a:schemeClr val="accent6"/>
              </a:solidFill>
              <a:ln>
                <a:noFill/>
              </a:ln>
              <a:effectLst/>
            </c:spPr>
            <c:extLst>
              <c:ext xmlns:c16="http://schemas.microsoft.com/office/drawing/2014/chart" uri="{C3380CC4-5D6E-409C-BE32-E72D297353CC}">
                <c16:uniqueId val="{0000000B-84AE-4E6D-B8CB-E094C4899FB5}"/>
              </c:ext>
            </c:extLst>
          </c:dPt>
          <c:dPt>
            <c:idx val="7"/>
            <c:invertIfNegative val="0"/>
            <c:bubble3D val="0"/>
            <c:extLst>
              <c:ext xmlns:c16="http://schemas.microsoft.com/office/drawing/2014/chart" uri="{C3380CC4-5D6E-409C-BE32-E72D297353CC}">
                <c16:uniqueId val="{0000000D-84AE-4E6D-B8CB-E094C4899FB5}"/>
              </c:ext>
            </c:extLst>
          </c:dPt>
          <c:dPt>
            <c:idx val="8"/>
            <c:invertIfNegative val="0"/>
            <c:bubble3D val="0"/>
            <c:extLst>
              <c:ext xmlns:c16="http://schemas.microsoft.com/office/drawing/2014/chart" uri="{C3380CC4-5D6E-409C-BE32-E72D297353CC}">
                <c16:uniqueId val="{0000000F-84AE-4E6D-B8CB-E094C4899FB5}"/>
              </c:ext>
            </c:extLst>
          </c:dPt>
          <c:dPt>
            <c:idx val="9"/>
            <c:invertIfNegative val="0"/>
            <c:bubble3D val="0"/>
            <c:extLst>
              <c:ext xmlns:c16="http://schemas.microsoft.com/office/drawing/2014/chart" uri="{C3380CC4-5D6E-409C-BE32-E72D297353CC}">
                <c16:uniqueId val="{00000011-84AE-4E6D-B8CB-E094C4899FB5}"/>
              </c:ext>
            </c:extLst>
          </c:dPt>
          <c:dLbls>
            <c:dLbl>
              <c:idx val="0"/>
              <c:layout>
                <c:manualLayout>
                  <c:x val="5.3501689810851738E-3"/>
                  <c:y val="9.205591199248242E-3"/>
                </c:manualLayout>
              </c:layout>
              <c:tx>
                <c:rich>
                  <a:bodyPr/>
                  <a:lstStyle/>
                  <a:p>
                    <a:fld id="{C73B5227-FE77-448C-BD04-7B03B13EE592}" type="VALUE">
                      <a:rPr lang="en-US" sz="1300">
                        <a:latin typeface="+mn-lt"/>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layout>
                    <c:manualLayout>
                      <c:w val="0.21603106097473845"/>
                      <c:h val="0.13716584038106344"/>
                    </c:manualLayout>
                  </c15:layout>
                  <c15:dlblFieldTable/>
                  <c15:showDataLabelsRange val="0"/>
                </c:ext>
                <c:ext xmlns:c16="http://schemas.microsoft.com/office/drawing/2014/chart" uri="{C3380CC4-5D6E-409C-BE32-E72D297353CC}">
                  <c16:uniqueId val="{00000001-84AE-4E6D-B8CB-E094C4899FB5}"/>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1840468240048855"/>
                      <c:h val="0.13716584038106344"/>
                    </c:manualLayout>
                  </c15:layout>
                </c:ext>
                <c:ext xmlns:c16="http://schemas.microsoft.com/office/drawing/2014/chart" uri="{C3380CC4-5D6E-409C-BE32-E72D297353CC}">
                  <c16:uniqueId val="{00000014-84AE-4E6D-B8CB-E094C4899FB5}"/>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3338515554752703"/>
                      <c:h val="0.13716584038106344"/>
                    </c:manualLayout>
                  </c15:layout>
                </c:ext>
                <c:ext xmlns:c16="http://schemas.microsoft.com/office/drawing/2014/chart" uri="{C3380CC4-5D6E-409C-BE32-E72D297353CC}">
                  <c16:uniqueId val="{00000003-84AE-4E6D-B8CB-E094C4899FB5}"/>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2482488517779076"/>
                      <c:h val="0.13716584038106344"/>
                    </c:manualLayout>
                  </c15:layout>
                </c:ext>
                <c:ext xmlns:c16="http://schemas.microsoft.com/office/drawing/2014/chart" uri="{C3380CC4-5D6E-409C-BE32-E72D297353CC}">
                  <c16:uniqueId val="{00000005-84AE-4E6D-B8CB-E094C4899FB5}"/>
                </c:ext>
              </c:extLst>
            </c:dLbl>
            <c:dLbl>
              <c:idx val="4"/>
              <c:dLblPos val="outEnd"/>
              <c:showLegendKey val="0"/>
              <c:showVal val="1"/>
              <c:showCatName val="0"/>
              <c:showSerName val="0"/>
              <c:showPercent val="0"/>
              <c:showBubbleSize val="0"/>
              <c:extLst>
                <c:ext xmlns:c15="http://schemas.microsoft.com/office/drawing/2012/chart" uri="{CE6537A1-D6FC-4f65-9D91-7224C49458BB}">
                  <c15:layout>
                    <c:manualLayout>
                      <c:w val="0.21840468240048855"/>
                      <c:h val="0.13716584038106344"/>
                    </c:manualLayout>
                  </c15:layout>
                </c:ext>
                <c:ext xmlns:c16="http://schemas.microsoft.com/office/drawing/2014/chart" uri="{C3380CC4-5D6E-409C-BE32-E72D297353CC}">
                  <c16:uniqueId val="{00000007-84AE-4E6D-B8CB-E094C4899FB5}"/>
                </c:ext>
              </c:extLst>
            </c:dLbl>
            <c:dLbl>
              <c:idx val="5"/>
              <c:dLblPos val="outEnd"/>
              <c:showLegendKey val="0"/>
              <c:showVal val="1"/>
              <c:showCatName val="0"/>
              <c:showSerName val="0"/>
              <c:showPercent val="0"/>
              <c:showBubbleSize val="0"/>
              <c:extLst>
                <c:ext xmlns:c15="http://schemas.microsoft.com/office/drawing/2012/chart" uri="{CE6537A1-D6FC-4f65-9D91-7224C49458BB}">
                  <c15:layout>
                    <c:manualLayout>
                      <c:w val="0.22696495277022483"/>
                      <c:h val="0.13716584038106344"/>
                    </c:manualLayout>
                  </c15:layout>
                </c:ext>
                <c:ext xmlns:c16="http://schemas.microsoft.com/office/drawing/2014/chart" uri="{C3380CC4-5D6E-409C-BE32-E72D297353CC}">
                  <c16:uniqueId val="{00000009-84AE-4E6D-B8CB-E094C4899FB5}"/>
                </c:ext>
              </c:extLst>
            </c:dLbl>
            <c:dLbl>
              <c:idx val="6"/>
              <c:dLblPos val="outEnd"/>
              <c:showLegendKey val="0"/>
              <c:showVal val="1"/>
              <c:showCatName val="0"/>
              <c:showSerName val="0"/>
              <c:showPercent val="0"/>
              <c:showBubbleSize val="0"/>
              <c:extLst>
                <c:ext xmlns:c15="http://schemas.microsoft.com/office/drawing/2012/chart" uri="{CE6537A1-D6FC-4f65-9D91-7224C49458BB}">
                  <c15:layout>
                    <c:manualLayout>
                      <c:w val="0.21840468240048855"/>
                      <c:h val="0.13716584038106344"/>
                    </c:manualLayout>
                  </c15:layout>
                </c:ext>
                <c:ext xmlns:c16="http://schemas.microsoft.com/office/drawing/2014/chart" uri="{C3380CC4-5D6E-409C-BE32-E72D297353CC}">
                  <c16:uniqueId val="{0000000B-84AE-4E6D-B8CB-E094C4899FB5}"/>
                </c:ext>
              </c:extLst>
            </c:dLbl>
            <c:spPr>
              <a:noFill/>
              <a:ln>
                <a:noFill/>
              </a:ln>
              <a:effectLst/>
            </c:spPr>
            <c:txPr>
              <a:bodyPr rot="0" spcFirstLastPara="1" vertOverflow="ellipsis" vert="horz" wrap="square" anchor="ctr" anchorCtr="1"/>
              <a:lstStyle/>
              <a:p>
                <a:pPr>
                  <a:defRPr sz="13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'States With The Most Allocation'!$A$4:$A$11</c:f>
              <c:strCache>
                <c:ptCount val="7"/>
                <c:pt idx="0">
                  <c:v>DELTA</c:v>
                </c:pt>
                <c:pt idx="1">
                  <c:v>LAGOS</c:v>
                </c:pt>
                <c:pt idx="2">
                  <c:v>RIVERS</c:v>
                </c:pt>
                <c:pt idx="3">
                  <c:v>AKWA IBOM</c:v>
                </c:pt>
                <c:pt idx="4">
                  <c:v>BAYELSA</c:v>
                </c:pt>
                <c:pt idx="5">
                  <c:v>KANO</c:v>
                </c:pt>
                <c:pt idx="6">
                  <c:v>ANAMBRA</c:v>
                </c:pt>
              </c:strCache>
            </c:strRef>
          </c:cat>
          <c:val>
            <c:numRef>
              <c:f>'States With The Most Allocation'!$B$4:$B$11</c:f>
              <c:numCache>
                <c:formatCode>[$₦-469]\ #,##0</c:formatCode>
                <c:ptCount val="7"/>
                <c:pt idx="0">
                  <c:v>44848327324.46685</c:v>
                </c:pt>
                <c:pt idx="1">
                  <c:v>38284168797.009003</c:v>
                </c:pt>
                <c:pt idx="2">
                  <c:v>36248078274.681046</c:v>
                </c:pt>
                <c:pt idx="3">
                  <c:v>32639368782.290752</c:v>
                </c:pt>
                <c:pt idx="4">
                  <c:v>26685644895.877804</c:v>
                </c:pt>
                <c:pt idx="5">
                  <c:v>16551000960.745399</c:v>
                </c:pt>
                <c:pt idx="6">
                  <c:v>12996276437.1535</c:v>
                </c:pt>
              </c:numCache>
            </c:numRef>
          </c:val>
          <c:extLst>
            <c:ext xmlns:c16="http://schemas.microsoft.com/office/drawing/2014/chart" uri="{C3380CC4-5D6E-409C-BE32-E72D297353CC}">
              <c16:uniqueId val="{00000012-84AE-4E6D-B8CB-E094C4899FB5}"/>
            </c:ext>
          </c:extLst>
        </c:ser>
        <c:dLbls>
          <c:dLblPos val="outEnd"/>
          <c:showLegendKey val="0"/>
          <c:showVal val="1"/>
          <c:showCatName val="0"/>
          <c:showSerName val="0"/>
          <c:showPercent val="0"/>
          <c:showBubbleSize val="0"/>
        </c:dLbls>
        <c:gapWidth val="30"/>
        <c:axId val="1198413503"/>
        <c:axId val="1128741903"/>
      </c:barChart>
      <c:catAx>
        <c:axId val="11984135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2"/>
                </a:solidFill>
                <a:latin typeface="Lucida Fax" panose="02060602050505020204" pitchFamily="18" charset="0"/>
                <a:ea typeface="+mn-ea"/>
                <a:cs typeface="+mn-cs"/>
              </a:defRPr>
            </a:pPr>
            <a:endParaRPr lang="en-US"/>
          </a:p>
        </c:txPr>
        <c:crossAx val="1128741903"/>
        <c:crosses val="autoZero"/>
        <c:auto val="1"/>
        <c:lblAlgn val="ctr"/>
        <c:lblOffset val="100"/>
        <c:noMultiLvlLbl val="0"/>
      </c:catAx>
      <c:valAx>
        <c:axId val="1128741903"/>
        <c:scaling>
          <c:orientation val="minMax"/>
        </c:scaling>
        <c:delete val="1"/>
        <c:axPos val="t"/>
        <c:majorGridlines>
          <c:spPr>
            <a:ln w="9525" cap="flat" cmpd="sng" algn="ctr">
              <a:noFill/>
              <a:round/>
            </a:ln>
            <a:effectLst/>
          </c:spPr>
        </c:majorGridlines>
        <c:numFmt formatCode="[$₦-469]\ #,##0" sourceLinked="1"/>
        <c:majorTickMark val="none"/>
        <c:minorTickMark val="none"/>
        <c:tickLblPos val="nextTo"/>
        <c:crossAx val="1198413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13500000" algn="br" rotWithShape="0">
        <a:schemeClr val="accent6">
          <a:lumMod val="25000"/>
          <a:alpha val="40000"/>
        </a:schemeClr>
      </a:outerShdw>
    </a:effectLst>
  </c:spPr>
  <c:txPr>
    <a:bodyPr/>
    <a:lstStyle/>
    <a:p>
      <a:pPr>
        <a:defRPr sz="1200">
          <a:solidFill>
            <a:schemeClr val="accent2"/>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18B.xlsx]States With The Least Allocatio!PivotTable1</c:name>
    <c:fmtId val="6"/>
  </c:pivotSource>
  <c:chart>
    <c:title>
      <c:tx>
        <c:rich>
          <a:bodyPr rot="0" vert="horz"/>
          <a:lstStyle/>
          <a:p>
            <a:pPr>
              <a:defRPr sz="1600" b="1"/>
            </a:pPr>
            <a:r>
              <a:rPr lang="en-US" sz="1600" b="1"/>
              <a:t>States With The Lowest Allocation</a:t>
            </a:r>
          </a:p>
        </c:rich>
      </c:tx>
      <c:overlay val="0"/>
      <c:spPr>
        <a:noFill/>
        <a:ln>
          <a:noFill/>
        </a:ln>
        <a:effectLst/>
      </c:sp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3"/>
          </a:solidFill>
          <a:ln>
            <a:noFill/>
          </a:ln>
          <a:effectLst/>
        </c:spPr>
      </c:pivotFmt>
      <c:pivotFmt>
        <c:idx val="5"/>
        <c:spPr>
          <a:solidFill>
            <a:schemeClr val="accent4"/>
          </a:solidFill>
          <a:ln>
            <a:noFill/>
          </a:ln>
          <a:effectLst/>
        </c:spPr>
      </c:pivotFmt>
      <c:pivotFmt>
        <c:idx val="6"/>
        <c:spPr>
          <a:solidFill>
            <a:schemeClr val="accent4"/>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pivotFmt>
      <c:pivotFmt>
        <c:idx val="14"/>
        <c:spPr>
          <a:solidFill>
            <a:schemeClr val="accent3"/>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5"/>
          </a:solidFill>
          <a:ln>
            <a:noFill/>
          </a:ln>
          <a:effectLst/>
        </c:spPr>
      </c:pivotFmt>
      <c:pivotFmt>
        <c:idx val="18"/>
        <c:spPr>
          <a:solidFill>
            <a:schemeClr val="accent5"/>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0"/>
              <c:y val="5.6553559547571526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pivotFmt>
      <c:pivotFmt>
        <c:idx val="24"/>
        <c:spPr>
          <a:solidFill>
            <a:schemeClr val="accent3"/>
          </a:solidFill>
          <a:ln>
            <a:noFill/>
          </a:ln>
          <a:effectLst/>
        </c:spPr>
      </c:pivotFmt>
      <c:pivotFmt>
        <c:idx val="25"/>
        <c:spPr>
          <a:solidFill>
            <a:schemeClr val="accent4"/>
          </a:solidFill>
          <a:ln>
            <a:noFill/>
          </a:ln>
          <a:effectLst/>
        </c:spPr>
      </c:pivotFmt>
      <c:pivotFmt>
        <c:idx val="26"/>
        <c:spPr>
          <a:solidFill>
            <a:schemeClr val="accent4"/>
          </a:solidFill>
          <a:ln>
            <a:noFill/>
          </a:ln>
          <a:effectLst/>
        </c:spPr>
      </c:pivotFmt>
      <c:pivotFmt>
        <c:idx val="27"/>
        <c:spPr>
          <a:solidFill>
            <a:schemeClr val="accent5"/>
          </a:solidFill>
          <a:ln>
            <a:noFill/>
          </a:ln>
          <a:effectLst/>
        </c:spPr>
      </c:pivotFmt>
      <c:pivotFmt>
        <c:idx val="28"/>
        <c:spPr>
          <a:solidFill>
            <a:schemeClr val="accent5"/>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1.4934289127836421E-3"/>
              <c:y val="5.1734862621941047E-3"/>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pivotFmt>
      <c:pivotFmt>
        <c:idx val="34"/>
        <c:spPr>
          <a:solidFill>
            <a:schemeClr val="accent3"/>
          </a:solidFill>
          <a:ln>
            <a:noFill/>
          </a:ln>
          <a:effectLst/>
        </c:spPr>
      </c:pivotFmt>
      <c:pivotFmt>
        <c:idx val="35"/>
        <c:spPr>
          <a:solidFill>
            <a:schemeClr val="accent4"/>
          </a:solidFill>
          <a:ln>
            <a:noFill/>
          </a:ln>
          <a:effectLst/>
        </c:spPr>
      </c:pivotFmt>
      <c:pivotFmt>
        <c:idx val="36"/>
        <c:spPr>
          <a:solidFill>
            <a:schemeClr val="accent4"/>
          </a:solidFill>
          <a:ln>
            <a:noFill/>
          </a:ln>
          <a:effectLst/>
        </c:spPr>
      </c:pivotFmt>
      <c:pivotFmt>
        <c:idx val="37"/>
        <c:spPr>
          <a:solidFill>
            <a:schemeClr val="accent5"/>
          </a:solidFill>
          <a:ln>
            <a:noFill/>
          </a:ln>
          <a:effectLst/>
        </c:spPr>
      </c:pivotFmt>
      <c:pivotFmt>
        <c:idx val="38"/>
        <c:spPr>
          <a:solidFill>
            <a:schemeClr val="accent5"/>
          </a:solidFill>
          <a:ln>
            <a:noFill/>
          </a:ln>
          <a:effectLst/>
        </c:spPr>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1.4934289127836421E-3"/>
              <c:y val="5.1734862621941047E-3"/>
            </c:manualLayout>
          </c:layout>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3"/>
          </a:solidFill>
          <a:ln>
            <a:noFill/>
          </a:ln>
          <a:effectLst/>
        </c:spPr>
      </c:pivotFmt>
      <c:pivotFmt>
        <c:idx val="44"/>
        <c:spPr>
          <a:solidFill>
            <a:schemeClr val="accent3"/>
          </a:solidFill>
          <a:ln>
            <a:noFill/>
          </a:ln>
          <a:effectLst/>
        </c:spPr>
      </c:pivotFmt>
      <c:pivotFmt>
        <c:idx val="45"/>
        <c:spPr>
          <a:solidFill>
            <a:schemeClr val="accent4"/>
          </a:solidFill>
          <a:ln>
            <a:noFill/>
          </a:ln>
          <a:effectLst/>
        </c:spPr>
      </c:pivotFmt>
      <c:pivotFmt>
        <c:idx val="46"/>
        <c:spPr>
          <a:solidFill>
            <a:schemeClr val="accent4"/>
          </a:solidFill>
          <a:ln>
            <a:noFill/>
          </a:ln>
          <a:effectLst/>
        </c:spPr>
      </c:pivotFmt>
      <c:pivotFmt>
        <c:idx val="47"/>
        <c:spPr>
          <a:solidFill>
            <a:schemeClr val="accent5"/>
          </a:solidFill>
          <a:ln>
            <a:noFill/>
          </a:ln>
          <a:effectLst/>
        </c:spPr>
      </c:pivotFmt>
      <c:pivotFmt>
        <c:idx val="48"/>
        <c:spPr>
          <a:solidFill>
            <a:schemeClr val="accent5"/>
          </a:solidFill>
          <a:ln>
            <a:noFill/>
          </a:ln>
          <a:effectLst/>
        </c:spPr>
      </c:pivotFmt>
      <c:pivotFmt>
        <c:idx val="49"/>
        <c:spPr>
          <a:solidFill>
            <a:schemeClr val="accent6"/>
          </a:solidFill>
          <a:ln>
            <a:noFill/>
          </a:ln>
          <a:effectLst/>
        </c:spPr>
      </c:pivotFmt>
      <c:pivotFmt>
        <c:idx val="50"/>
        <c:spPr>
          <a:solidFill>
            <a:schemeClr val="accent6"/>
          </a:solidFill>
          <a:ln>
            <a:noFill/>
          </a:ln>
          <a:effectLst/>
        </c:spPr>
      </c:pivotFmt>
      <c:pivotFmt>
        <c:idx val="51"/>
        <c:spPr>
          <a:solidFill>
            <a:schemeClr val="accent2"/>
          </a:solidFill>
          <a:ln>
            <a:noFill/>
          </a:ln>
          <a:effectLst/>
        </c:spPr>
        <c:marker>
          <c:symbol val="none"/>
        </c:marker>
        <c:dLbl>
          <c:idx val="0"/>
          <c:spPr>
            <a:noFill/>
            <a:ln>
              <a:noFill/>
            </a:ln>
            <a:effectLst/>
          </c:spPr>
          <c:txPr>
            <a:bodyPr rot="0" vert="horz"/>
            <a:lstStyle/>
            <a:p>
              <a:pPr>
                <a:defRPr sz="1300">
                  <a:latin typeface="+mn-l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layout>
            <c:manualLayout>
              <c:x val="1.4934289127836421E-3"/>
              <c:y val="5.1734862621941047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3"/>
          </a:solidFill>
          <a:ln>
            <a:noFill/>
          </a:ln>
          <a:effectLst/>
        </c:spPr>
      </c:pivotFmt>
      <c:pivotFmt>
        <c:idx val="54"/>
        <c:spPr>
          <a:solidFill>
            <a:schemeClr val="accent2"/>
          </a:solidFill>
          <a:ln>
            <a:noFill/>
          </a:ln>
          <a:effectLst/>
        </c:spPr>
      </c:pivotFmt>
      <c:pivotFmt>
        <c:idx val="55"/>
        <c:spPr>
          <a:solidFill>
            <a:schemeClr val="accent3"/>
          </a:solidFill>
          <a:ln>
            <a:noFill/>
          </a:ln>
          <a:effectLst/>
        </c:spPr>
      </c:pivotFmt>
      <c:pivotFmt>
        <c:idx val="56"/>
        <c:spPr>
          <a:solidFill>
            <a:schemeClr val="accent3"/>
          </a:solidFill>
          <a:ln>
            <a:noFill/>
          </a:ln>
          <a:effectLst/>
        </c:spPr>
      </c:pivotFmt>
      <c:pivotFmt>
        <c:idx val="57"/>
        <c:spPr>
          <a:solidFill>
            <a:schemeClr val="accent4"/>
          </a:solidFill>
          <a:ln>
            <a:noFill/>
          </a:ln>
          <a:effectLst/>
        </c:spPr>
      </c:pivotFmt>
      <c:pivotFmt>
        <c:idx val="58"/>
        <c:spPr>
          <a:solidFill>
            <a:schemeClr val="accent4"/>
          </a:solidFill>
          <a:ln>
            <a:noFill/>
          </a:ln>
          <a:effectLst/>
        </c:spPr>
      </c:pivotFmt>
      <c:pivotFmt>
        <c:idx val="59"/>
        <c:spPr>
          <a:solidFill>
            <a:schemeClr val="accent5"/>
          </a:solidFill>
          <a:ln>
            <a:noFill/>
          </a:ln>
          <a:effectLst/>
        </c:spPr>
      </c:pivotFmt>
      <c:pivotFmt>
        <c:idx val="60"/>
        <c:spPr>
          <a:solidFill>
            <a:schemeClr val="accent6"/>
          </a:solidFill>
          <a:ln>
            <a:noFill/>
          </a:ln>
          <a:effectLst/>
        </c:spPr>
      </c:pivotFmt>
    </c:pivotFmts>
    <c:plotArea>
      <c:layout>
        <c:manualLayout>
          <c:layoutTarget val="inner"/>
          <c:xMode val="edge"/>
          <c:yMode val="edge"/>
          <c:x val="0.15651010040162405"/>
          <c:y val="0.15025550783424801"/>
          <c:w val="0.71953535778136768"/>
          <c:h val="0.81442028553249024"/>
        </c:manualLayout>
      </c:layout>
      <c:barChart>
        <c:barDir val="bar"/>
        <c:grouping val="clustered"/>
        <c:varyColors val="0"/>
        <c:ser>
          <c:idx val="0"/>
          <c:order val="0"/>
          <c:tx>
            <c:strRef>
              <c:f>'States With The Least Allocatio'!$B$3</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10-2928-4894-A04A-E85FD4AAC759}"/>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3-3246-43FA-855A-36429501F14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1-2928-4894-A04A-E85FD4AAC75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3-2928-4894-A04A-E85FD4AAC759}"/>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5-2928-4894-A04A-E85FD4AAC759}"/>
              </c:ext>
            </c:extLst>
          </c:dPt>
          <c:dPt>
            <c:idx val="5"/>
            <c:invertIfNegative val="0"/>
            <c:bubble3D val="0"/>
            <c:spPr>
              <a:solidFill>
                <a:schemeClr val="accent5"/>
              </a:solidFill>
              <a:ln>
                <a:noFill/>
              </a:ln>
              <a:effectLst/>
            </c:spPr>
            <c:extLst>
              <c:ext xmlns:c16="http://schemas.microsoft.com/office/drawing/2014/chart" uri="{C3380CC4-5D6E-409C-BE32-E72D297353CC}">
                <c16:uniqueId val="{00000007-2928-4894-A04A-E85FD4AAC759}"/>
              </c:ext>
            </c:extLst>
          </c:dPt>
          <c:dPt>
            <c:idx val="6"/>
            <c:invertIfNegative val="0"/>
            <c:bubble3D val="0"/>
            <c:spPr>
              <a:solidFill>
                <a:schemeClr val="accent6"/>
              </a:solidFill>
              <a:ln>
                <a:noFill/>
              </a:ln>
              <a:effectLst/>
            </c:spPr>
            <c:extLst>
              <c:ext xmlns:c16="http://schemas.microsoft.com/office/drawing/2014/chart" uri="{C3380CC4-5D6E-409C-BE32-E72D297353CC}">
                <c16:uniqueId val="{00000009-2928-4894-A04A-E85FD4AAC759}"/>
              </c:ext>
            </c:extLst>
          </c:dPt>
          <c:dPt>
            <c:idx val="7"/>
            <c:invertIfNegative val="0"/>
            <c:bubble3D val="0"/>
            <c:extLst>
              <c:ext xmlns:c16="http://schemas.microsoft.com/office/drawing/2014/chart" uri="{C3380CC4-5D6E-409C-BE32-E72D297353CC}">
                <c16:uniqueId val="{0000000B-2928-4894-A04A-E85FD4AAC759}"/>
              </c:ext>
            </c:extLst>
          </c:dPt>
          <c:dPt>
            <c:idx val="8"/>
            <c:invertIfNegative val="0"/>
            <c:bubble3D val="0"/>
            <c:extLst>
              <c:ext xmlns:c16="http://schemas.microsoft.com/office/drawing/2014/chart" uri="{C3380CC4-5D6E-409C-BE32-E72D297353CC}">
                <c16:uniqueId val="{0000000D-2928-4894-A04A-E85FD4AAC759}"/>
              </c:ext>
            </c:extLst>
          </c:dPt>
          <c:dPt>
            <c:idx val="9"/>
            <c:invertIfNegative val="0"/>
            <c:bubble3D val="0"/>
            <c:extLst>
              <c:ext xmlns:c16="http://schemas.microsoft.com/office/drawing/2014/chart" uri="{C3380CC4-5D6E-409C-BE32-E72D297353CC}">
                <c16:uniqueId val="{0000000F-2928-4894-A04A-E85FD4AAC759}"/>
              </c:ext>
            </c:extLst>
          </c:dPt>
          <c:dLbls>
            <c:spPr>
              <a:noFill/>
              <a:ln>
                <a:noFill/>
              </a:ln>
              <a:effectLst/>
            </c:spPr>
            <c:txPr>
              <a:bodyPr rot="0" vert="horz"/>
              <a:lstStyle/>
              <a:p>
                <a:pPr>
                  <a:defRPr sz="1300">
                    <a:latin typeface="+mn-lt"/>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'States With The Least Allocatio'!$A$4:$A$11</c:f>
              <c:strCache>
                <c:ptCount val="7"/>
                <c:pt idx="0">
                  <c:v>EBONYI</c:v>
                </c:pt>
                <c:pt idx="1">
                  <c:v>KWARA</c:v>
                </c:pt>
                <c:pt idx="2">
                  <c:v>OSUN</c:v>
                </c:pt>
                <c:pt idx="3">
                  <c:v>GOMBE</c:v>
                </c:pt>
                <c:pt idx="4">
                  <c:v>EKITI</c:v>
                </c:pt>
                <c:pt idx="5">
                  <c:v>CROSS RIVER</c:v>
                </c:pt>
                <c:pt idx="6">
                  <c:v>SOKU</c:v>
                </c:pt>
              </c:strCache>
            </c:strRef>
          </c:cat>
          <c:val>
            <c:numRef>
              <c:f>'States With The Least Allocatio'!$B$4:$B$11</c:f>
              <c:numCache>
                <c:formatCode>[$₦-469]\ #,##0</c:formatCode>
                <c:ptCount val="7"/>
                <c:pt idx="0">
                  <c:v>8934685200.4905014</c:v>
                </c:pt>
                <c:pt idx="1">
                  <c:v>8918395832.5770512</c:v>
                </c:pt>
                <c:pt idx="2">
                  <c:v>8664105153.7924004</c:v>
                </c:pt>
                <c:pt idx="3">
                  <c:v>8629419214.2756996</c:v>
                </c:pt>
                <c:pt idx="4">
                  <c:v>8205194617.6563005</c:v>
                </c:pt>
                <c:pt idx="5">
                  <c:v>8136376124.6282005</c:v>
                </c:pt>
                <c:pt idx="6">
                  <c:v>588932393.98000002</c:v>
                </c:pt>
              </c:numCache>
            </c:numRef>
          </c:val>
          <c:extLst>
            <c:ext xmlns:c16="http://schemas.microsoft.com/office/drawing/2014/chart" uri="{C3380CC4-5D6E-409C-BE32-E72D297353CC}">
              <c16:uniqueId val="{00000011-2928-4894-A04A-E85FD4AAC759}"/>
            </c:ext>
          </c:extLst>
        </c:ser>
        <c:dLbls>
          <c:dLblPos val="outEnd"/>
          <c:showLegendKey val="0"/>
          <c:showVal val="1"/>
          <c:showCatName val="0"/>
          <c:showSerName val="0"/>
          <c:showPercent val="0"/>
          <c:showBubbleSize val="0"/>
        </c:dLbls>
        <c:gapWidth val="30"/>
        <c:axId val="1198413503"/>
        <c:axId val="1128741903"/>
      </c:barChart>
      <c:catAx>
        <c:axId val="11984135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000"/>
            </a:pPr>
            <a:endParaRPr lang="en-US"/>
          </a:p>
        </c:txPr>
        <c:crossAx val="1128741903"/>
        <c:crosses val="autoZero"/>
        <c:auto val="1"/>
        <c:lblAlgn val="ctr"/>
        <c:lblOffset val="100"/>
        <c:noMultiLvlLbl val="0"/>
      </c:catAx>
      <c:valAx>
        <c:axId val="1128741903"/>
        <c:scaling>
          <c:orientation val="minMax"/>
        </c:scaling>
        <c:delete val="1"/>
        <c:axPos val="t"/>
        <c:majorGridlines>
          <c:spPr>
            <a:ln w="9525" cap="flat" cmpd="sng" algn="ctr">
              <a:solidFill>
                <a:schemeClr val="tx1">
                  <a:lumMod val="15000"/>
                  <a:lumOff val="85000"/>
                </a:schemeClr>
              </a:solidFill>
              <a:round/>
            </a:ln>
            <a:effectLst/>
          </c:spPr>
        </c:majorGridlines>
        <c:numFmt formatCode="[$₦-469]\ #,##0" sourceLinked="1"/>
        <c:majorTickMark val="none"/>
        <c:minorTickMark val="none"/>
        <c:tickLblPos val="nextTo"/>
        <c:crossAx val="1198413503"/>
        <c:crosses val="autoZero"/>
        <c:crossBetween val="between"/>
      </c:valAx>
    </c:plotArea>
    <c:plotVisOnly val="1"/>
    <c:dispBlanksAs val="gap"/>
    <c:showDLblsOverMax val="0"/>
    <c:extLst/>
  </c:chart>
  <c:spPr>
    <a:ln>
      <a:noFill/>
    </a:ln>
    <a:effectLst>
      <a:outerShdw blurRad="50800" dist="38100" dir="13500000" algn="br" rotWithShape="0">
        <a:schemeClr val="accent6">
          <a:lumMod val="25000"/>
          <a:alpha val="40000"/>
        </a:schemeClr>
      </a:outerShdw>
    </a:effectLst>
  </c:spPr>
  <c:txPr>
    <a:bodyPr/>
    <a:lstStyle/>
    <a:p>
      <a:pPr>
        <a:defRPr sz="900">
          <a:solidFill>
            <a:schemeClr val="accent2"/>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image" Target="../media/image5.sv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png"/><Relationship Id="rId5" Type="http://schemas.openxmlformats.org/officeDocument/2006/relationships/chart" Target="../charts/chart12.xml"/><Relationship Id="rId10" Type="http://schemas.openxmlformats.org/officeDocument/2006/relationships/image" Target="../media/image3.png"/><Relationship Id="rId4" Type="http://schemas.openxmlformats.org/officeDocument/2006/relationships/chart" Target="../charts/chart11.xml"/><Relationship Id="rId9"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327660</xdr:colOff>
      <xdr:row>2</xdr:row>
      <xdr:rowOff>53340</xdr:rowOff>
    </xdr:from>
    <xdr:to>
      <xdr:col>16</xdr:col>
      <xdr:colOff>297180</xdr:colOff>
      <xdr:row>23</xdr:row>
      <xdr:rowOff>167640</xdr:rowOff>
    </xdr:to>
    <xdr:graphicFrame macro="">
      <xdr:nvGraphicFramePr>
        <xdr:cNvPr id="2" name="Chart 1">
          <a:extLst>
            <a:ext uri="{FF2B5EF4-FFF2-40B4-BE49-F238E27FC236}">
              <a16:creationId xmlns:a16="http://schemas.microsoft.com/office/drawing/2014/main" id="{FE2D7357-AC8E-4A54-A485-050F816FE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84667</xdr:colOff>
      <xdr:row>3</xdr:row>
      <xdr:rowOff>110072</xdr:rowOff>
    </xdr:from>
    <xdr:to>
      <xdr:col>12</xdr:col>
      <xdr:colOff>25400</xdr:colOff>
      <xdr:row>19</xdr:row>
      <xdr:rowOff>127004</xdr:rowOff>
    </xdr:to>
    <xdr:sp macro="" textlink="">
      <xdr:nvSpPr>
        <xdr:cNvPr id="2" name="Rectangle: Rounded Corners 1">
          <a:extLst>
            <a:ext uri="{FF2B5EF4-FFF2-40B4-BE49-F238E27FC236}">
              <a16:creationId xmlns:a16="http://schemas.microsoft.com/office/drawing/2014/main" id="{FE03304F-3F89-4285-9BCF-0F1469D3FF51}"/>
            </a:ext>
          </a:extLst>
        </xdr:cNvPr>
        <xdr:cNvSpPr/>
      </xdr:nvSpPr>
      <xdr:spPr>
        <a:xfrm>
          <a:off x="1913467" y="668872"/>
          <a:ext cx="5427133" cy="2997199"/>
        </a:xfrm>
        <a:prstGeom prst="roundRect">
          <a:avLst>
            <a:gd name="adj" fmla="val 8726"/>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FINAL</a:t>
          </a:r>
          <a:r>
            <a:rPr lang="en-US" sz="1400" b="1" baseline="0"/>
            <a:t> OBSERVATIONS</a:t>
          </a:r>
        </a:p>
        <a:p>
          <a:pPr algn="l"/>
          <a:r>
            <a:rPr lang="en-US" sz="1100" b="1" baseline="0"/>
            <a:t>MOST ALLOCATIONS</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200" b="0"/>
            <a:t>Delta State recived the highest</a:t>
          </a:r>
          <a:r>
            <a:rPr lang="en-US" sz="1200" b="0" baseline="0"/>
            <a:t> allocation of </a:t>
          </a:r>
          <a:r>
            <a:rPr lang="en-US" sz="1200">
              <a:solidFill>
                <a:schemeClr val="lt1"/>
              </a:solidFill>
              <a:effectLst/>
              <a:latin typeface="+mn-lt"/>
              <a:ea typeface="+mn-ea"/>
              <a:cs typeface="+mn-cs"/>
            </a:rPr>
            <a:t>₦</a:t>
          </a:r>
          <a:r>
            <a:rPr lang="en-US" sz="1200" b="0">
              <a:solidFill>
                <a:schemeClr val="lt1"/>
              </a:solidFill>
              <a:effectLst/>
              <a:latin typeface="+mn-lt"/>
              <a:ea typeface="+mn-ea"/>
              <a:cs typeface="+mn-cs"/>
            </a:rPr>
            <a:t>44.8</a:t>
          </a:r>
          <a:r>
            <a:rPr lang="en-US" sz="1200" b="0" baseline="0">
              <a:solidFill>
                <a:schemeClr val="lt1"/>
              </a:solidFill>
              <a:effectLst/>
              <a:latin typeface="+mn-lt"/>
              <a:ea typeface="+mn-ea"/>
              <a:cs typeface="+mn-cs"/>
            </a:rPr>
            <a:t> bilion, followed by Lagos </a:t>
          </a:r>
          <a:r>
            <a:rPr lang="en-US" sz="1200">
              <a:solidFill>
                <a:schemeClr val="lt1"/>
              </a:solidFill>
              <a:effectLst/>
              <a:latin typeface="+mn-lt"/>
              <a:ea typeface="+mn-ea"/>
              <a:cs typeface="+mn-cs"/>
            </a:rPr>
            <a:t>₦38.2</a:t>
          </a:r>
          <a:r>
            <a:rPr lang="en-US" sz="1200" baseline="0">
              <a:solidFill>
                <a:schemeClr val="lt1"/>
              </a:solidFill>
              <a:effectLst/>
              <a:latin typeface="+mn-lt"/>
              <a:ea typeface="+mn-ea"/>
              <a:cs typeface="+mn-cs"/>
            </a:rPr>
            <a:t> billion, Rivers </a:t>
          </a:r>
          <a:r>
            <a:rPr lang="en-US" sz="1200">
              <a:solidFill>
                <a:schemeClr val="lt1"/>
              </a:solidFill>
              <a:effectLst/>
              <a:latin typeface="+mn-lt"/>
              <a:ea typeface="+mn-ea"/>
              <a:cs typeface="+mn-cs"/>
            </a:rPr>
            <a:t>₦36.2</a:t>
          </a:r>
          <a:r>
            <a:rPr lang="en-US" sz="1200" baseline="0">
              <a:solidFill>
                <a:schemeClr val="lt1"/>
              </a:solidFill>
              <a:effectLst/>
              <a:latin typeface="+mn-lt"/>
              <a:ea typeface="+mn-ea"/>
              <a:cs typeface="+mn-cs"/>
            </a:rPr>
            <a:t> billion,  Akwa Ibom 32.6 billion, Bayelsa </a:t>
          </a:r>
          <a:r>
            <a:rPr lang="en-US" sz="1200">
              <a:solidFill>
                <a:schemeClr val="lt1"/>
              </a:solidFill>
              <a:effectLst/>
              <a:latin typeface="+mn-lt"/>
              <a:ea typeface="+mn-ea"/>
              <a:cs typeface="+mn-cs"/>
            </a:rPr>
            <a:t>₦26.6</a:t>
          </a:r>
          <a:r>
            <a:rPr lang="en-US" sz="1200" baseline="0">
              <a:solidFill>
                <a:schemeClr val="lt1"/>
              </a:solidFill>
              <a:effectLst/>
              <a:latin typeface="+mn-lt"/>
              <a:ea typeface="+mn-ea"/>
              <a:cs typeface="+mn-cs"/>
            </a:rPr>
            <a:t> billion, Kano 16.5 billion and Anambra </a:t>
          </a:r>
          <a:r>
            <a:rPr lang="en-US" sz="1200">
              <a:solidFill>
                <a:schemeClr val="lt1"/>
              </a:solidFill>
              <a:effectLst/>
              <a:latin typeface="+mn-lt"/>
              <a:ea typeface="+mn-ea"/>
              <a:cs typeface="+mn-cs"/>
            </a:rPr>
            <a:t>₦12.9</a:t>
          </a:r>
          <a:r>
            <a:rPr lang="en-US" sz="1200" baseline="0">
              <a:solidFill>
                <a:schemeClr val="lt1"/>
              </a:solidFill>
              <a:effectLst/>
              <a:latin typeface="+mn-lt"/>
              <a:ea typeface="+mn-ea"/>
              <a:cs typeface="+mn-cs"/>
            </a:rPr>
            <a:t> billion. Among the top 7 states with the highest allocation 5 are oil producing states, meaning oil revenue is an important factor in allocation.</a:t>
          </a:r>
        </a:p>
        <a:p>
          <a:pPr marL="0" marR="0" lvl="0" indent="0" algn="just" defTabSz="914400" eaLnBrk="1" fontAlgn="auto" latinLnBrk="0" hangingPunct="1">
            <a:lnSpc>
              <a:spcPct val="100000"/>
            </a:lnSpc>
            <a:spcBef>
              <a:spcPts val="0"/>
            </a:spcBef>
            <a:spcAft>
              <a:spcPts val="0"/>
            </a:spcAft>
            <a:buClrTx/>
            <a:buSzTx/>
            <a:buFontTx/>
            <a:buNone/>
            <a:tabLst/>
            <a:defRPr/>
          </a:pPr>
          <a:endParaRPr lang="en-US" sz="1200" baseline="0">
            <a:solidFill>
              <a:schemeClr val="lt1"/>
            </a:solidFill>
            <a:effectLst/>
            <a:latin typeface="+mn-lt"/>
            <a:ea typeface="+mn-ea"/>
            <a:cs typeface="+mn-cs"/>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US" sz="1200" b="1" baseline="0">
              <a:solidFill>
                <a:schemeClr val="lt1"/>
              </a:solidFill>
              <a:effectLst/>
              <a:latin typeface="+mn-lt"/>
              <a:ea typeface="+mn-ea"/>
              <a:cs typeface="+mn-cs"/>
            </a:rPr>
            <a:t>LOWEST ALLOCATIONS</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Cross River State</a:t>
          </a:r>
          <a:r>
            <a:rPr lang="en-US" sz="1100" baseline="0">
              <a:solidFill>
                <a:schemeClr val="lt1"/>
              </a:solidFill>
              <a:effectLst/>
              <a:latin typeface="+mn-lt"/>
              <a:ea typeface="+mn-ea"/>
              <a:cs typeface="+mn-cs"/>
            </a:rPr>
            <a:t> received the lowest allocation of </a:t>
          </a:r>
          <a:r>
            <a:rPr lang="en-US" sz="1100">
              <a:solidFill>
                <a:schemeClr val="lt1"/>
              </a:solidFill>
              <a:effectLst/>
              <a:latin typeface="+mn-lt"/>
              <a:ea typeface="+mn-ea"/>
              <a:cs typeface="+mn-cs"/>
            </a:rPr>
            <a:t>₦8.1 billion, followed by Ekiti with ₦8.2</a:t>
          </a:r>
          <a:r>
            <a:rPr lang="en-US" sz="1100" baseline="0">
              <a:solidFill>
                <a:schemeClr val="lt1"/>
              </a:solidFill>
              <a:effectLst/>
              <a:latin typeface="+mn-lt"/>
              <a:ea typeface="+mn-ea"/>
              <a:cs typeface="+mn-cs"/>
            </a:rPr>
            <a:t> billion, then Gombe </a:t>
          </a:r>
          <a:r>
            <a:rPr lang="en-US" sz="1100">
              <a:solidFill>
                <a:schemeClr val="lt1"/>
              </a:solidFill>
              <a:effectLst/>
              <a:latin typeface="+mn-lt"/>
              <a:ea typeface="+mn-ea"/>
              <a:cs typeface="+mn-cs"/>
            </a:rPr>
            <a:t>₦8.6 billion, Osun ₦8.6 billion also,</a:t>
          </a:r>
          <a:r>
            <a:rPr lang="en-US" sz="1100" baseline="0">
              <a:solidFill>
                <a:schemeClr val="lt1"/>
              </a:solidFill>
              <a:effectLst/>
              <a:latin typeface="+mn-lt"/>
              <a:ea typeface="+mn-ea"/>
              <a:cs typeface="+mn-cs"/>
            </a:rPr>
            <a:t> Kwara </a:t>
          </a:r>
          <a:r>
            <a:rPr lang="en-US" sz="1100">
              <a:solidFill>
                <a:schemeClr val="lt1"/>
              </a:solidFill>
              <a:effectLst/>
              <a:latin typeface="+mn-lt"/>
              <a:ea typeface="+mn-ea"/>
              <a:cs typeface="+mn-cs"/>
            </a:rPr>
            <a:t>₦8.9 and Ebonyi ₦8.9 also. This shows a high differnce between</a:t>
          </a:r>
          <a:r>
            <a:rPr lang="en-US" sz="1100" baseline="0">
              <a:solidFill>
                <a:schemeClr val="lt1"/>
              </a:solidFill>
              <a:effectLst/>
              <a:latin typeface="+mn-lt"/>
              <a:ea typeface="+mn-ea"/>
              <a:cs typeface="+mn-cs"/>
            </a:rPr>
            <a:t> the states with high allocation and those with low allocation, with a whopping difference of </a:t>
          </a:r>
          <a:r>
            <a:rPr lang="en-US" sz="1100">
              <a:solidFill>
                <a:schemeClr val="lt1"/>
              </a:solidFill>
              <a:effectLst/>
              <a:latin typeface="+mn-lt"/>
              <a:ea typeface="+mn-ea"/>
              <a:cs typeface="+mn-cs"/>
            </a:rPr>
            <a:t>₦36.7 billion Among all this states</a:t>
          </a:r>
          <a:r>
            <a:rPr lang="en-US" sz="1100" baseline="0">
              <a:solidFill>
                <a:schemeClr val="lt1"/>
              </a:solidFill>
              <a:effectLst/>
              <a:latin typeface="+mn-lt"/>
              <a:ea typeface="+mn-ea"/>
              <a:cs typeface="+mn-cs"/>
            </a:rPr>
            <a:t> with low revenue, non is among the oil producing states, though they received other allocations like solid minerals, ecology, VAT etc.</a:t>
          </a:r>
          <a:endParaRPr lang="en-US" sz="1100">
            <a:solidFill>
              <a:schemeClr val="lt1"/>
            </a:solidFill>
            <a:effectLst/>
            <a:latin typeface="+mn-lt"/>
            <a:ea typeface="+mn-ea"/>
            <a:cs typeface="+mn-cs"/>
          </a:endParaRPr>
        </a:p>
      </xdr:txBody>
    </xdr:sp>
    <xdr:clientData/>
  </xdr:twoCellAnchor>
  <xdr:twoCellAnchor>
    <xdr:from>
      <xdr:col>12</xdr:col>
      <xdr:colOff>508001</xdr:colOff>
      <xdr:row>3</xdr:row>
      <xdr:rowOff>76203</xdr:rowOff>
    </xdr:from>
    <xdr:to>
      <xdr:col>21</xdr:col>
      <xdr:colOff>448734</xdr:colOff>
      <xdr:row>19</xdr:row>
      <xdr:rowOff>110070</xdr:rowOff>
    </xdr:to>
    <xdr:sp macro="" textlink="">
      <xdr:nvSpPr>
        <xdr:cNvPr id="3" name="Rectangle: Rounded Corners 2">
          <a:extLst>
            <a:ext uri="{FF2B5EF4-FFF2-40B4-BE49-F238E27FC236}">
              <a16:creationId xmlns:a16="http://schemas.microsoft.com/office/drawing/2014/main" id="{D7910F3A-3ADB-4CC9-B832-9CA8C3505A63}"/>
            </a:ext>
          </a:extLst>
        </xdr:cNvPr>
        <xdr:cNvSpPr/>
      </xdr:nvSpPr>
      <xdr:spPr>
        <a:xfrm>
          <a:off x="7823201" y="635003"/>
          <a:ext cx="5427133" cy="3014134"/>
        </a:xfrm>
        <a:prstGeom prst="roundRect">
          <a:avLst>
            <a:gd name="adj" fmla="val 8726"/>
          </a:avLst>
        </a:prstGeom>
        <a:noFill/>
        <a:ln w="190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200" b="1">
              <a:solidFill>
                <a:schemeClr val="accent2"/>
              </a:solidFill>
            </a:rPr>
            <a:t>13% DERIVATION</a:t>
          </a:r>
          <a:r>
            <a:rPr lang="en-US" sz="1200" b="1" baseline="0">
              <a:solidFill>
                <a:schemeClr val="accent2"/>
              </a:solidFill>
            </a:rPr>
            <a:t> ALLOCATION</a:t>
          </a:r>
        </a:p>
        <a:p>
          <a:pPr algn="just"/>
          <a:r>
            <a:rPr lang="en-US" sz="1100" b="0" baseline="0">
              <a:solidFill>
                <a:schemeClr val="accent2"/>
              </a:solidFill>
            </a:rPr>
            <a:t>Delta State leads in Derivation allocation, receiving </a:t>
          </a:r>
          <a:r>
            <a:rPr lang="en-US" sz="1100">
              <a:solidFill>
                <a:schemeClr val="accent2"/>
              </a:solidFill>
              <a:effectLst/>
              <a:latin typeface="+mn-lt"/>
              <a:ea typeface="+mn-ea"/>
              <a:cs typeface="+mn-cs"/>
            </a:rPr>
            <a:t>₦16.9 billion, followed</a:t>
          </a:r>
          <a:r>
            <a:rPr lang="en-US" sz="1100" baseline="0">
              <a:solidFill>
                <a:schemeClr val="accent2"/>
              </a:solidFill>
              <a:effectLst/>
              <a:latin typeface="+mn-lt"/>
              <a:ea typeface="+mn-ea"/>
              <a:cs typeface="+mn-cs"/>
            </a:rPr>
            <a:t> by Akwa Ibom with </a:t>
          </a:r>
          <a:r>
            <a:rPr lang="en-US" sz="1100">
              <a:solidFill>
                <a:schemeClr val="accent2"/>
              </a:solidFill>
              <a:effectLst/>
              <a:latin typeface="+mn-lt"/>
              <a:ea typeface="+mn-ea"/>
              <a:cs typeface="+mn-cs"/>
            </a:rPr>
            <a:t>₦10.3 billion, Rivers ₦9.4</a:t>
          </a:r>
          <a:r>
            <a:rPr lang="en-US" sz="1100" baseline="0">
              <a:solidFill>
                <a:schemeClr val="accent2"/>
              </a:solidFill>
              <a:effectLst/>
              <a:latin typeface="+mn-lt"/>
              <a:ea typeface="+mn-ea"/>
              <a:cs typeface="+mn-cs"/>
            </a:rPr>
            <a:t> billion, Bayelsa, Edo and Ondo comes up next with </a:t>
          </a:r>
          <a:r>
            <a:rPr lang="en-US" sz="1100">
              <a:solidFill>
                <a:schemeClr val="accent2"/>
              </a:solidFill>
              <a:effectLst/>
              <a:latin typeface="+mn-lt"/>
              <a:ea typeface="+mn-ea"/>
              <a:cs typeface="+mn-cs"/>
            </a:rPr>
            <a:t>₦8.6</a:t>
          </a:r>
          <a:r>
            <a:rPr lang="en-US" sz="1100" baseline="0">
              <a:solidFill>
                <a:schemeClr val="accent2"/>
              </a:solidFill>
              <a:effectLst/>
              <a:latin typeface="+mn-lt"/>
              <a:ea typeface="+mn-ea"/>
              <a:cs typeface="+mn-cs"/>
            </a:rPr>
            <a:t> billion, </a:t>
          </a:r>
          <a:r>
            <a:rPr lang="en-US" sz="1100">
              <a:solidFill>
                <a:schemeClr val="accent2"/>
              </a:solidFill>
              <a:effectLst/>
              <a:latin typeface="+mn-lt"/>
              <a:ea typeface="+mn-ea"/>
              <a:cs typeface="+mn-cs"/>
            </a:rPr>
            <a:t>₦1.7 billion, and ₦1.4 billion respectively. These states benefits from their oil</a:t>
          </a:r>
          <a:r>
            <a:rPr lang="en-US" sz="1100" baseline="0">
              <a:solidFill>
                <a:schemeClr val="accent2"/>
              </a:solidFill>
              <a:effectLst/>
              <a:latin typeface="+mn-lt"/>
              <a:ea typeface="+mn-ea"/>
              <a:cs typeface="+mn-cs"/>
            </a:rPr>
            <a:t> producing status which entitles them to additional revenue. Though from report Akwa Ibom is the top oil producing state, Delta state received more money than them wihch might be due to factors used in the sharing fomular.</a:t>
          </a:r>
        </a:p>
        <a:p>
          <a:pPr algn="just"/>
          <a:endParaRPr lang="en-US" sz="1100" b="0" baseline="0">
            <a:solidFill>
              <a:schemeClr val="accent2"/>
            </a:solidFill>
            <a:effectLst/>
            <a:latin typeface="+mn-lt"/>
            <a:ea typeface="+mn-ea"/>
            <a:cs typeface="+mn-cs"/>
          </a:endParaRPr>
        </a:p>
        <a:p>
          <a:pPr algn="just"/>
          <a:r>
            <a:rPr lang="en-US" sz="1100" b="1" baseline="0">
              <a:solidFill>
                <a:schemeClr val="accent2"/>
              </a:solidFill>
              <a:effectLst/>
              <a:latin typeface="+mn-lt"/>
              <a:ea typeface="+mn-ea"/>
              <a:cs typeface="+mn-cs"/>
            </a:rPr>
            <a:t>ECOLOGY ALLOCATION</a:t>
          </a:r>
          <a:endParaRPr lang="en-US" sz="1100" b="1" baseline="0">
            <a:solidFill>
              <a:schemeClr val="accent2"/>
            </a:solidFill>
            <a:effectLst/>
          </a:endParaRPr>
        </a:p>
        <a:p>
          <a:pPr algn="just"/>
          <a:r>
            <a:rPr lang="en-US">
              <a:solidFill>
                <a:schemeClr val="accent2"/>
              </a:solidFill>
              <a:effectLst/>
            </a:rPr>
            <a:t>For</a:t>
          </a:r>
          <a:r>
            <a:rPr lang="en-US" baseline="0">
              <a:solidFill>
                <a:schemeClr val="accent2"/>
              </a:solidFill>
              <a:effectLst/>
            </a:rPr>
            <a:t> Ecology allocation, Kano State received the highest allocation with </a:t>
          </a:r>
          <a:r>
            <a:rPr lang="en-US" sz="1100">
              <a:solidFill>
                <a:schemeClr val="accent2"/>
              </a:solidFill>
              <a:effectLst/>
              <a:latin typeface="+mn-lt"/>
              <a:ea typeface="+mn-ea"/>
              <a:cs typeface="+mn-cs"/>
            </a:rPr>
            <a:t>₦194.8 million, followed by </a:t>
          </a:r>
          <a:r>
            <a:rPr lang="en-US" baseline="0">
              <a:solidFill>
                <a:schemeClr val="accent2"/>
              </a:solidFill>
              <a:effectLst/>
            </a:rPr>
            <a:t> Lagos state </a:t>
          </a:r>
          <a:r>
            <a:rPr lang="en-US" sz="1100">
              <a:solidFill>
                <a:schemeClr val="accent2"/>
              </a:solidFill>
              <a:effectLst/>
              <a:latin typeface="+mn-lt"/>
              <a:ea typeface="+mn-ea"/>
              <a:cs typeface="+mn-cs"/>
            </a:rPr>
            <a:t>₦164.6 million,</a:t>
          </a:r>
          <a:r>
            <a:rPr lang="en-US" sz="1100" baseline="0">
              <a:solidFill>
                <a:schemeClr val="accent2"/>
              </a:solidFill>
              <a:effectLst/>
              <a:latin typeface="+mn-lt"/>
              <a:ea typeface="+mn-ea"/>
              <a:cs typeface="+mn-cs"/>
            </a:rPr>
            <a:t> then Borno state with </a:t>
          </a:r>
          <a:r>
            <a:rPr lang="en-US" sz="1100">
              <a:solidFill>
                <a:schemeClr val="accent2"/>
              </a:solidFill>
              <a:effectLst/>
              <a:latin typeface="+mn-lt"/>
              <a:ea typeface="+mn-ea"/>
              <a:cs typeface="+mn-cs"/>
            </a:rPr>
            <a:t>₦152.6</a:t>
          </a:r>
          <a:r>
            <a:rPr lang="en-US" sz="1100" baseline="0">
              <a:solidFill>
                <a:schemeClr val="accent2"/>
              </a:solidFill>
              <a:effectLst/>
              <a:latin typeface="+mn-lt"/>
              <a:ea typeface="+mn-ea"/>
              <a:cs typeface="+mn-cs"/>
            </a:rPr>
            <a:t> million. Katsina and Bauchi ends the top 5 with </a:t>
          </a:r>
          <a:r>
            <a:rPr lang="en-US" sz="1100">
              <a:solidFill>
                <a:schemeClr val="accent2"/>
              </a:solidFill>
              <a:effectLst/>
              <a:latin typeface="+mn-lt"/>
              <a:ea typeface="+mn-ea"/>
              <a:cs typeface="+mn-cs"/>
            </a:rPr>
            <a:t>₦151 million and ₦146.9 million respectively. From the top 5 states</a:t>
          </a:r>
          <a:r>
            <a:rPr lang="en-US" sz="1100" baseline="0">
              <a:solidFill>
                <a:schemeClr val="accent2"/>
              </a:solidFill>
              <a:effectLst/>
              <a:latin typeface="+mn-lt"/>
              <a:ea typeface="+mn-ea"/>
              <a:cs typeface="+mn-cs"/>
            </a:rPr>
            <a:t>, 4 are Northern states which suggest a focus on environmental intervention, possibly related to desertification control and climate adaptation projects.</a:t>
          </a:r>
          <a:endParaRPr lang="en-US">
            <a:solidFill>
              <a:schemeClr val="accent2"/>
            </a:solidFill>
            <a:effectLst/>
          </a:endParaRPr>
        </a:p>
        <a:p>
          <a:pPr algn="just"/>
          <a:endParaRPr lang="en-US" sz="1100" b="0" baseline="0">
            <a:solidFill>
              <a:schemeClr val="accent2"/>
            </a:solidFill>
          </a:endParaRPr>
        </a:p>
        <a:p>
          <a:pPr algn="l"/>
          <a:endParaRPr lang="en-US" sz="1100" b="0">
            <a:solidFill>
              <a:schemeClr val="accent2"/>
            </a:solidFill>
          </a:endParaRPr>
        </a:p>
      </xdr:txBody>
    </xdr:sp>
    <xdr:clientData/>
  </xdr:twoCellAnchor>
  <xdr:twoCellAnchor>
    <xdr:from>
      <xdr:col>3</xdr:col>
      <xdr:colOff>101601</xdr:colOff>
      <xdr:row>20</xdr:row>
      <xdr:rowOff>16938</xdr:rowOff>
    </xdr:from>
    <xdr:to>
      <xdr:col>12</xdr:col>
      <xdr:colOff>42334</xdr:colOff>
      <xdr:row>40</xdr:row>
      <xdr:rowOff>8471</xdr:rowOff>
    </xdr:to>
    <xdr:sp macro="" textlink="">
      <xdr:nvSpPr>
        <xdr:cNvPr id="4" name="Rectangle: Rounded Corners 3">
          <a:extLst>
            <a:ext uri="{FF2B5EF4-FFF2-40B4-BE49-F238E27FC236}">
              <a16:creationId xmlns:a16="http://schemas.microsoft.com/office/drawing/2014/main" id="{D6F7C95B-1BDE-41B7-B35A-582B721FAE5E}"/>
            </a:ext>
          </a:extLst>
        </xdr:cNvPr>
        <xdr:cNvSpPr/>
      </xdr:nvSpPr>
      <xdr:spPr>
        <a:xfrm>
          <a:off x="1930401" y="3742271"/>
          <a:ext cx="5427133" cy="3716867"/>
        </a:xfrm>
        <a:prstGeom prst="roundRect">
          <a:avLst>
            <a:gd name="adj" fmla="val 8726"/>
          </a:avLst>
        </a:prstGeom>
        <a:noFill/>
        <a:ln w="190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200" b="1">
              <a:solidFill>
                <a:schemeClr val="accent2"/>
              </a:solidFill>
            </a:rPr>
            <a:t>EXTERNAL DEBTS</a:t>
          </a:r>
          <a:endParaRPr lang="en-US" sz="1200" b="1" baseline="0">
            <a:solidFill>
              <a:schemeClr val="accent2"/>
            </a:solidFill>
          </a:endParaRPr>
        </a:p>
        <a:p>
          <a:pPr algn="just"/>
          <a:r>
            <a:rPr lang="en-US" sz="1100" b="0" baseline="0">
              <a:solidFill>
                <a:schemeClr val="accent2"/>
              </a:solidFill>
            </a:rPr>
            <a:t>Lagos State had the highest external debts amounting to </a:t>
          </a:r>
          <a:r>
            <a:rPr lang="en-US" sz="1100">
              <a:solidFill>
                <a:schemeClr val="accent2"/>
              </a:solidFill>
              <a:effectLst/>
              <a:latin typeface="+mn-lt"/>
              <a:ea typeface="+mn-ea"/>
              <a:cs typeface="+mn-cs"/>
            </a:rPr>
            <a:t>₦6.9 billion, significantly higher</a:t>
          </a:r>
          <a:r>
            <a:rPr lang="en-US" sz="1100" baseline="0">
              <a:solidFill>
                <a:schemeClr val="accent2"/>
              </a:solidFill>
              <a:effectLst/>
              <a:latin typeface="+mn-lt"/>
              <a:ea typeface="+mn-ea"/>
              <a:cs typeface="+mn-cs"/>
            </a:rPr>
            <a:t> than the next state Kaduna with </a:t>
          </a:r>
          <a:r>
            <a:rPr lang="en-US" sz="1100">
              <a:solidFill>
                <a:schemeClr val="accent2"/>
              </a:solidFill>
              <a:effectLst/>
              <a:latin typeface="+mn-lt"/>
              <a:ea typeface="+mn-ea"/>
              <a:cs typeface="+mn-cs"/>
            </a:rPr>
            <a:t>₦3.7 billion, Rivers ₦3.5 billion, Oyo</a:t>
          </a:r>
          <a:r>
            <a:rPr lang="en-US" sz="1100" baseline="0">
              <a:solidFill>
                <a:schemeClr val="accent2"/>
              </a:solidFill>
              <a:effectLst/>
              <a:latin typeface="+mn-lt"/>
              <a:ea typeface="+mn-ea"/>
              <a:cs typeface="+mn-cs"/>
            </a:rPr>
            <a:t> </a:t>
          </a:r>
          <a:r>
            <a:rPr lang="en-US" sz="1100">
              <a:solidFill>
                <a:schemeClr val="accent2"/>
              </a:solidFill>
              <a:effectLst/>
              <a:latin typeface="+mn-lt"/>
              <a:ea typeface="+mn-ea"/>
              <a:cs typeface="+mn-cs"/>
            </a:rPr>
            <a:t>₦2.1</a:t>
          </a:r>
          <a:r>
            <a:rPr lang="en-US" sz="1100" baseline="0">
              <a:solidFill>
                <a:schemeClr val="accent2"/>
              </a:solidFill>
              <a:effectLst/>
              <a:latin typeface="+mn-lt"/>
              <a:ea typeface="+mn-ea"/>
              <a:cs typeface="+mn-cs"/>
            </a:rPr>
            <a:t> billion Edo </a:t>
          </a:r>
          <a:r>
            <a:rPr lang="en-US" sz="1100">
              <a:solidFill>
                <a:schemeClr val="accent2"/>
              </a:solidFill>
              <a:effectLst/>
              <a:latin typeface="+mn-lt"/>
              <a:ea typeface="+mn-ea"/>
              <a:cs typeface="+mn-cs"/>
            </a:rPr>
            <a:t>₦1.9 billion, Cross RIver ₦1.5 billion, and</a:t>
          </a:r>
          <a:r>
            <a:rPr lang="en-US" sz="1100" baseline="0">
              <a:solidFill>
                <a:schemeClr val="accent2"/>
              </a:solidFill>
              <a:effectLst/>
              <a:latin typeface="+mn-lt"/>
              <a:ea typeface="+mn-ea"/>
              <a:cs typeface="+mn-cs"/>
            </a:rPr>
            <a:t> Ogun state with </a:t>
          </a:r>
          <a:r>
            <a:rPr lang="en-US" sz="1100">
              <a:solidFill>
                <a:schemeClr val="accent2"/>
              </a:solidFill>
              <a:effectLst/>
              <a:latin typeface="+mn-lt"/>
              <a:ea typeface="+mn-ea"/>
              <a:cs typeface="+mn-cs"/>
            </a:rPr>
            <a:t>₦1.4</a:t>
          </a:r>
          <a:r>
            <a:rPr lang="en-US" sz="1100" b="0" baseline="0">
              <a:solidFill>
                <a:schemeClr val="accent2"/>
              </a:solidFill>
              <a:effectLst/>
              <a:latin typeface="+mn-lt"/>
              <a:ea typeface="+mn-ea"/>
              <a:cs typeface="+mn-cs"/>
            </a:rPr>
            <a:t> </a:t>
          </a:r>
          <a:r>
            <a:rPr lang="en-US" sz="1100" b="0" baseline="0">
              <a:solidFill>
                <a:schemeClr val="accent2"/>
              </a:solidFill>
            </a:rPr>
            <a:t>billion. Some of the states with high loans are oil producing states or major commercial states, which means they might have a lot of high expenditure, Debt management issues, Revenue management or other factors. So they source for external loans to keep up with governace.</a:t>
          </a:r>
        </a:p>
        <a:p>
          <a:pPr algn="just"/>
          <a:endParaRPr lang="en-US" sz="1100" b="0" baseline="0">
            <a:solidFill>
              <a:schemeClr val="accent2"/>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2"/>
              </a:solidFill>
              <a:effectLst/>
              <a:latin typeface="+mn-lt"/>
              <a:ea typeface="+mn-ea"/>
              <a:cs typeface="+mn-cs"/>
            </a:rPr>
            <a:t>VAT ALLOCATIONS</a:t>
          </a:r>
          <a:endParaRPr lang="en-US" sz="1200">
            <a:solidFill>
              <a:schemeClr val="accent2"/>
            </a:solidFill>
            <a:effectLst/>
          </a:endParaRPr>
        </a:p>
        <a:p>
          <a:pPr algn="just"/>
          <a:r>
            <a:rPr lang="en-US" sz="1100" b="0" baseline="0">
              <a:solidFill>
                <a:schemeClr val="accent2"/>
              </a:solidFill>
            </a:rPr>
            <a:t>In terms of VAT allocation for the top 7 states, Lagos state received a whopping sum of </a:t>
          </a:r>
          <a:r>
            <a:rPr lang="en-US" sz="1100">
              <a:solidFill>
                <a:schemeClr val="accent2"/>
              </a:solidFill>
              <a:effectLst/>
              <a:latin typeface="+mn-lt"/>
              <a:ea typeface="+mn-ea"/>
              <a:cs typeface="+mn-cs"/>
            </a:rPr>
            <a:t>₦38.1 billion, far ahead of Rivers State with ₦16.4 billion, Kano ₦10.6 billion,</a:t>
          </a:r>
          <a:r>
            <a:rPr lang="en-US" sz="1100" baseline="0">
              <a:solidFill>
                <a:schemeClr val="accent2"/>
              </a:solidFill>
              <a:effectLst/>
              <a:latin typeface="+mn-lt"/>
              <a:ea typeface="+mn-ea"/>
              <a:cs typeface="+mn-cs"/>
            </a:rPr>
            <a:t> then Oyo, Kaduna and Katsina with </a:t>
          </a:r>
          <a:r>
            <a:rPr lang="en-US" sz="1100">
              <a:solidFill>
                <a:schemeClr val="accent2"/>
              </a:solidFill>
              <a:effectLst/>
              <a:latin typeface="+mn-lt"/>
              <a:ea typeface="+mn-ea"/>
              <a:cs typeface="+mn-cs"/>
            </a:rPr>
            <a:t>₦10.3 billion, ₦8.2 billion</a:t>
          </a:r>
          <a:r>
            <a:rPr lang="en-US" sz="1100" baseline="0">
              <a:solidFill>
                <a:schemeClr val="accent2"/>
              </a:solidFill>
              <a:effectLst/>
              <a:latin typeface="+mn-lt"/>
              <a:ea typeface="+mn-ea"/>
              <a:cs typeface="+mn-cs"/>
            </a:rPr>
            <a:t> and </a:t>
          </a:r>
          <a:r>
            <a:rPr lang="en-US" sz="1100">
              <a:solidFill>
                <a:schemeClr val="accent2"/>
              </a:solidFill>
              <a:effectLst/>
              <a:latin typeface="+mn-lt"/>
              <a:ea typeface="+mn-ea"/>
              <a:cs typeface="+mn-cs"/>
            </a:rPr>
            <a:t>₦7.8 billion respectively. This establishes Lagos as</a:t>
          </a:r>
          <a:r>
            <a:rPr lang="en-US" sz="1100" baseline="0">
              <a:solidFill>
                <a:schemeClr val="accent2"/>
              </a:solidFill>
              <a:effectLst/>
              <a:latin typeface="+mn-lt"/>
              <a:ea typeface="+mn-ea"/>
              <a:cs typeface="+mn-cs"/>
            </a:rPr>
            <a:t> Nigeria's ecoomy hub, contributing significantly to national VAT revenue. With other states receiving considerably lower VAT allocations compared to Lagos state</a:t>
          </a:r>
          <a:endParaRPr lang="en-US" sz="1100" b="0" baseline="0">
            <a:solidFill>
              <a:schemeClr val="accent2"/>
            </a:solidFill>
          </a:endParaRPr>
        </a:p>
        <a:p>
          <a:pPr algn="just"/>
          <a:endParaRPr lang="en-US" sz="1100" b="0" baseline="0">
            <a:solidFill>
              <a:schemeClr val="accent2"/>
            </a:solidFill>
          </a:endParaRPr>
        </a:p>
        <a:p>
          <a:pPr algn="l"/>
          <a:endParaRPr lang="en-US" sz="1100" b="0">
            <a:solidFill>
              <a:schemeClr val="accent2"/>
            </a:solidFill>
          </a:endParaRPr>
        </a:p>
      </xdr:txBody>
    </xdr:sp>
    <xdr:clientData/>
  </xdr:twoCellAnchor>
  <xdr:twoCellAnchor>
    <xdr:from>
      <xdr:col>12</xdr:col>
      <xdr:colOff>448729</xdr:colOff>
      <xdr:row>20</xdr:row>
      <xdr:rowOff>25406</xdr:rowOff>
    </xdr:from>
    <xdr:to>
      <xdr:col>21</xdr:col>
      <xdr:colOff>389462</xdr:colOff>
      <xdr:row>40</xdr:row>
      <xdr:rowOff>8470</xdr:rowOff>
    </xdr:to>
    <xdr:sp macro="" textlink="">
      <xdr:nvSpPr>
        <xdr:cNvPr id="5" name="Rectangle: Rounded Corners 4">
          <a:extLst>
            <a:ext uri="{FF2B5EF4-FFF2-40B4-BE49-F238E27FC236}">
              <a16:creationId xmlns:a16="http://schemas.microsoft.com/office/drawing/2014/main" id="{45A32FDE-0F58-440F-AB7C-F76C7E13ABB2}"/>
            </a:ext>
          </a:extLst>
        </xdr:cNvPr>
        <xdr:cNvSpPr/>
      </xdr:nvSpPr>
      <xdr:spPr>
        <a:xfrm>
          <a:off x="7763929" y="3750739"/>
          <a:ext cx="5427133" cy="3708398"/>
        </a:xfrm>
        <a:prstGeom prst="roundRect">
          <a:avLst>
            <a:gd name="adj" fmla="val 8726"/>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SOLID MINERALS ALLOCATION</a:t>
          </a:r>
          <a:endParaRPr lang="en-US" sz="1200" b="1" baseline="0"/>
        </a:p>
        <a:p>
          <a:pPr algn="just"/>
          <a:r>
            <a:rPr lang="en-US" sz="1100" b="0" baseline="0"/>
            <a:t>Ogun state received the highest Solid Minerals allocation </a:t>
          </a:r>
          <a:r>
            <a:rPr lang="en-US" sz="1100">
              <a:solidFill>
                <a:schemeClr val="lt1"/>
              </a:solidFill>
              <a:effectLst/>
              <a:latin typeface="+mn-lt"/>
              <a:ea typeface="+mn-ea"/>
              <a:cs typeface="+mn-cs"/>
            </a:rPr>
            <a:t>₦307.5 million, followed by Osun ₦283.5 million, then</a:t>
          </a:r>
          <a:r>
            <a:rPr lang="en-US" sz="1100" baseline="0">
              <a:solidFill>
                <a:schemeClr val="lt1"/>
              </a:solidFill>
              <a:effectLst/>
              <a:latin typeface="+mn-lt"/>
              <a:ea typeface="+mn-ea"/>
              <a:cs typeface="+mn-cs"/>
            </a:rPr>
            <a:t> Kogi Nassarawa and Ebonyi comes up next with </a:t>
          </a:r>
          <a:r>
            <a:rPr lang="en-US" sz="1100">
              <a:solidFill>
                <a:schemeClr val="lt1"/>
              </a:solidFill>
              <a:effectLst/>
              <a:latin typeface="+mn-lt"/>
              <a:ea typeface="+mn-ea"/>
              <a:cs typeface="+mn-cs"/>
            </a:rPr>
            <a:t>₦279.2</a:t>
          </a:r>
          <a:r>
            <a:rPr lang="en-US" sz="1100" baseline="0">
              <a:solidFill>
                <a:schemeClr val="lt1"/>
              </a:solidFill>
              <a:effectLst/>
              <a:latin typeface="+mn-lt"/>
              <a:ea typeface="+mn-ea"/>
              <a:cs typeface="+mn-cs"/>
            </a:rPr>
            <a:t> million, </a:t>
          </a:r>
          <a:r>
            <a:rPr lang="en-US" sz="1100">
              <a:solidFill>
                <a:schemeClr val="lt1"/>
              </a:solidFill>
              <a:effectLst/>
              <a:latin typeface="+mn-lt"/>
              <a:ea typeface="+mn-ea"/>
              <a:cs typeface="+mn-cs"/>
            </a:rPr>
            <a:t>₦208.7 million, and ₦180.9 million respectively. This indicates that these states</a:t>
          </a:r>
          <a:r>
            <a:rPr lang="en-US" sz="1100" baseline="0">
              <a:solidFill>
                <a:schemeClr val="lt1"/>
              </a:solidFill>
              <a:effectLst/>
              <a:latin typeface="+mn-lt"/>
              <a:ea typeface="+mn-ea"/>
              <a:cs typeface="+mn-cs"/>
            </a:rPr>
            <a:t> have significant mining activities, which contributed to their revenue inflow from solid minerals.</a:t>
          </a:r>
        </a:p>
        <a:p>
          <a:pPr algn="just"/>
          <a:endParaRPr lang="en-US" sz="1100" b="0" baseline="0">
            <a:solidFill>
              <a:schemeClr val="lt1"/>
            </a:solidFill>
            <a:effectLst/>
            <a:latin typeface="+mn-lt"/>
            <a:ea typeface="+mn-ea"/>
            <a:cs typeface="+mn-cs"/>
          </a:endParaRPr>
        </a:p>
        <a:p>
          <a:pPr algn="just"/>
          <a:r>
            <a:rPr lang="en-US" sz="1100" b="1" baseline="0">
              <a:solidFill>
                <a:schemeClr val="lt1"/>
              </a:solidFill>
              <a:effectLst/>
              <a:latin typeface="+mn-lt"/>
              <a:ea typeface="+mn-ea"/>
              <a:cs typeface="+mn-cs"/>
            </a:rPr>
            <a:t>OTHER KEY OBSERVATIONS</a:t>
          </a:r>
        </a:p>
        <a:p>
          <a:pPr algn="just"/>
          <a:r>
            <a:rPr lang="en-US" sz="1100" b="0" baseline="0">
              <a:solidFill>
                <a:schemeClr val="lt1"/>
              </a:solidFill>
              <a:effectLst/>
              <a:latin typeface="+mn-lt"/>
              <a:ea typeface="+mn-ea"/>
              <a:cs typeface="+mn-cs"/>
            </a:rPr>
            <a:t>A total of </a:t>
          </a:r>
          <a:r>
            <a:rPr lang="en-US"/>
            <a:t>₦ 507,383,819,467.08 was shared</a:t>
          </a:r>
          <a:r>
            <a:rPr lang="en-US" baseline="0"/>
            <a:t> to states as revenue for July 2024</a:t>
          </a:r>
          <a:endParaRPr lang="en-US" sz="1100" b="0" baseline="0">
            <a:solidFill>
              <a:schemeClr val="lt1"/>
            </a:solidFill>
            <a:effectLst/>
            <a:latin typeface="+mn-lt"/>
            <a:ea typeface="+mn-ea"/>
            <a:cs typeface="+mn-cs"/>
          </a:endParaRPr>
        </a:p>
        <a:p>
          <a:pPr algn="just"/>
          <a:r>
            <a:rPr lang="en-US" sz="1100" b="0" baseline="0">
              <a:solidFill>
                <a:schemeClr val="lt1"/>
              </a:solidFill>
              <a:effectLst/>
              <a:latin typeface="+mn-lt"/>
              <a:ea typeface="+mn-ea"/>
              <a:cs typeface="+mn-cs"/>
            </a:rPr>
            <a:t>Soku which is not a state but was a disputed area between Rivers State and Bayelsa  State received the Deraviation Allocation (though it was later deducted), Solid Mineral Allocation and Exchange Gain Allocation amounting to a total net amount of </a:t>
          </a:r>
          <a:r>
            <a:rPr lang="en-US" sz="1100">
              <a:solidFill>
                <a:schemeClr val="lt1"/>
              </a:solidFill>
              <a:effectLst/>
              <a:latin typeface="+mn-lt"/>
              <a:ea typeface="+mn-ea"/>
              <a:cs typeface="+mn-cs"/>
            </a:rPr>
            <a:t>₦588.9 million. </a:t>
          </a:r>
          <a:r>
            <a:rPr lang="en-US" sz="1100" b="0" baseline="0">
              <a:solidFill>
                <a:schemeClr val="lt1"/>
              </a:solidFill>
              <a:effectLst/>
              <a:latin typeface="+mn-lt"/>
              <a:ea typeface="+mn-ea"/>
              <a:cs typeface="+mn-cs"/>
            </a:rPr>
            <a:t> </a:t>
          </a:r>
        </a:p>
        <a:p>
          <a:pPr algn="just"/>
          <a:r>
            <a:rPr lang="en-US" sz="1100" b="0" baseline="0">
              <a:solidFill>
                <a:schemeClr val="lt1"/>
              </a:solidFill>
              <a:effectLst/>
              <a:latin typeface="+mn-lt"/>
              <a:ea typeface="+mn-ea"/>
              <a:cs typeface="+mn-cs"/>
            </a:rPr>
            <a:t>Of all the states that received VAT allocations, only Lagos State had a VAT deduction, which amounted to </a:t>
          </a:r>
          <a:r>
            <a:rPr lang="en-US" sz="1100">
              <a:solidFill>
                <a:schemeClr val="lt1"/>
              </a:solidFill>
              <a:effectLst/>
              <a:latin typeface="+mn-lt"/>
              <a:ea typeface="+mn-ea"/>
              <a:cs typeface="+mn-cs"/>
            </a:rPr>
            <a:t>₦7.6 billion yet they still come up as the state</a:t>
          </a:r>
          <a:r>
            <a:rPr lang="en-US" sz="1100" baseline="0">
              <a:solidFill>
                <a:schemeClr val="lt1"/>
              </a:solidFill>
              <a:effectLst/>
              <a:latin typeface="+mn-lt"/>
              <a:ea typeface="+mn-ea"/>
              <a:cs typeface="+mn-cs"/>
            </a:rPr>
            <a:t> with the highest VAT allocations.</a:t>
          </a:r>
        </a:p>
        <a:p>
          <a:pPr algn="just"/>
          <a:r>
            <a:rPr lang="en-US" sz="1100" b="0" baseline="0"/>
            <a:t>Some states had issues of contractual obligations to (ISPO) and this money was deducted from their final revenue allocation., which had an impact on their allocation from the FAAC. And among the bottom 7 states with low allocations, 4 of them had contractual obligations.</a:t>
          </a:r>
        </a:p>
        <a:p>
          <a:pPr algn="just"/>
          <a:endParaRPr lang="en-US" sz="1100" b="0" baseline="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152400</xdr:colOff>
      <xdr:row>1</xdr:row>
      <xdr:rowOff>59272</xdr:rowOff>
    </xdr:from>
    <xdr:to>
      <xdr:col>12</xdr:col>
      <xdr:colOff>93133</xdr:colOff>
      <xdr:row>21</xdr:row>
      <xdr:rowOff>101606</xdr:rowOff>
    </xdr:to>
    <xdr:sp macro="" textlink="">
      <xdr:nvSpPr>
        <xdr:cNvPr id="2" name="Rectangle: Rounded Corners 1">
          <a:extLst>
            <a:ext uri="{FF2B5EF4-FFF2-40B4-BE49-F238E27FC236}">
              <a16:creationId xmlns:a16="http://schemas.microsoft.com/office/drawing/2014/main" id="{114FCEC9-F2A5-481D-974C-5E2B33141F0E}"/>
            </a:ext>
          </a:extLst>
        </xdr:cNvPr>
        <xdr:cNvSpPr/>
      </xdr:nvSpPr>
      <xdr:spPr>
        <a:xfrm>
          <a:off x="1981200" y="245539"/>
          <a:ext cx="5427133" cy="3767667"/>
        </a:xfrm>
        <a:prstGeom prst="roundRect">
          <a:avLst>
            <a:gd name="adj" fmla="val 8726"/>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FINAL</a:t>
          </a:r>
          <a:r>
            <a:rPr lang="en-US" sz="1400" b="1" baseline="0"/>
            <a:t> RECOMMENDATIONS</a:t>
          </a:r>
        </a:p>
        <a:p>
          <a:pPr algn="l"/>
          <a:r>
            <a:rPr lang="en-US" sz="1100" b="1" baseline="0"/>
            <a:t>MOST ALLOCATIONS</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200" b="0"/>
            <a:t>States reciving</a:t>
          </a:r>
          <a:r>
            <a:rPr lang="en-US" sz="1200" b="0" baseline="0"/>
            <a:t> the highest allocations should ensure that these funds are effectively utilized for infrastructure, social services and economic diversificaction, Agencies involve should assess whether thses high allocations translate to economic developments, improved living standards for citizens and provide clear accountablity measures to prevent mismanagement.</a:t>
          </a:r>
        </a:p>
        <a:p>
          <a:pPr marL="0" marR="0" lvl="0" indent="0" algn="just" defTabSz="914400" eaLnBrk="1" fontAlgn="auto" latinLnBrk="0" hangingPunct="1">
            <a:lnSpc>
              <a:spcPct val="100000"/>
            </a:lnSpc>
            <a:spcBef>
              <a:spcPts val="0"/>
            </a:spcBef>
            <a:spcAft>
              <a:spcPts val="0"/>
            </a:spcAft>
            <a:buClrTx/>
            <a:buSzTx/>
            <a:buFontTx/>
            <a:buNone/>
            <a:tabLst/>
            <a:defRPr/>
          </a:pPr>
          <a:endParaRPr lang="en-US" sz="1200" baseline="0">
            <a:solidFill>
              <a:schemeClr val="lt1"/>
            </a:solidFill>
            <a:effectLst/>
            <a:latin typeface="+mn-lt"/>
            <a:ea typeface="+mn-ea"/>
            <a:cs typeface="+mn-cs"/>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US" sz="1200" b="1" baseline="0">
              <a:solidFill>
                <a:schemeClr val="lt1"/>
              </a:solidFill>
              <a:effectLst/>
              <a:latin typeface="+mn-lt"/>
              <a:ea typeface="+mn-ea"/>
              <a:cs typeface="+mn-cs"/>
            </a:rPr>
            <a:t>LOWEST ALLOCATIONS</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Ststes with low allocations</a:t>
          </a:r>
          <a:r>
            <a:rPr lang="en-US" sz="1100" baseline="0">
              <a:solidFill>
                <a:schemeClr val="lt1"/>
              </a:solidFill>
              <a:effectLst/>
              <a:latin typeface="+mn-lt"/>
              <a:ea typeface="+mn-ea"/>
              <a:cs typeface="+mn-cs"/>
            </a:rPr>
            <a:t> must strengthen their internally generated revenue (IGR) strategies to reduce over reliance on federal allocation. Economic diversisification should be encouraged through  investments in agriculture, tourism and industrilization. Agencies involved should assess whether allocation formulas adequately support these states and consider adjustments to the sharing formula to address diferences and ensure fair support to states with limited resources. Special intervention funds can also be allocated to these states to foster developments.</a:t>
          </a:r>
          <a:endParaRPr lang="en-US" sz="1100">
            <a:solidFill>
              <a:schemeClr val="lt1"/>
            </a:solidFill>
            <a:effectLst/>
            <a:latin typeface="+mn-lt"/>
            <a:ea typeface="+mn-ea"/>
            <a:cs typeface="+mn-cs"/>
          </a:endParaRPr>
        </a:p>
      </xdr:txBody>
    </xdr:sp>
    <xdr:clientData/>
  </xdr:twoCellAnchor>
  <xdr:twoCellAnchor>
    <xdr:from>
      <xdr:col>12</xdr:col>
      <xdr:colOff>440267</xdr:colOff>
      <xdr:row>1</xdr:row>
      <xdr:rowOff>67737</xdr:rowOff>
    </xdr:from>
    <xdr:to>
      <xdr:col>21</xdr:col>
      <xdr:colOff>381000</xdr:colOff>
      <xdr:row>21</xdr:row>
      <xdr:rowOff>76206</xdr:rowOff>
    </xdr:to>
    <xdr:sp macro="" textlink="">
      <xdr:nvSpPr>
        <xdr:cNvPr id="3" name="Rectangle: Rounded Corners 2">
          <a:extLst>
            <a:ext uri="{FF2B5EF4-FFF2-40B4-BE49-F238E27FC236}">
              <a16:creationId xmlns:a16="http://schemas.microsoft.com/office/drawing/2014/main" id="{FBD3DF81-4925-4808-AE7B-C85DCA1C8FD2}"/>
            </a:ext>
          </a:extLst>
        </xdr:cNvPr>
        <xdr:cNvSpPr/>
      </xdr:nvSpPr>
      <xdr:spPr>
        <a:xfrm>
          <a:off x="7755467" y="254004"/>
          <a:ext cx="5427133" cy="3733802"/>
        </a:xfrm>
        <a:prstGeom prst="roundRect">
          <a:avLst>
            <a:gd name="adj" fmla="val 8726"/>
          </a:avLst>
        </a:prstGeom>
        <a:noFill/>
        <a:ln w="190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200" b="1">
              <a:solidFill>
                <a:schemeClr val="accent2"/>
              </a:solidFill>
            </a:rPr>
            <a:t>13% DERIVATION</a:t>
          </a:r>
          <a:r>
            <a:rPr lang="en-US" sz="1200" b="1" baseline="0">
              <a:solidFill>
                <a:schemeClr val="accent2"/>
              </a:solidFill>
            </a:rPr>
            <a:t> ALLOCATION</a:t>
          </a:r>
        </a:p>
        <a:p>
          <a:pPr algn="just"/>
          <a:r>
            <a:rPr lang="en-US" sz="1100" b="0" baseline="0">
              <a:solidFill>
                <a:schemeClr val="accent2"/>
              </a:solidFill>
            </a:rPr>
            <a:t>Oil producing states must use their derivation funds for sustainable economic developments rather than consumption based spending. Investment in infrastruture, education and alternative industries should be prioritized to prepare for a post-oil economy, and they should be encouraged to develop host communities and provide social services for those commuities that get affected from oil exploration. Agencies should enforce strict monitoring and reporting requirements to prevent fund misallocation an corruption. Alos the sharing formula should be revised as Akwa Ibom state that produces more oil got a lesser allocation than Delta State</a:t>
          </a:r>
          <a:endParaRPr lang="en-US" sz="1100" baseline="0">
            <a:solidFill>
              <a:schemeClr val="accent2"/>
            </a:solidFill>
            <a:effectLst/>
            <a:latin typeface="+mn-lt"/>
            <a:ea typeface="+mn-ea"/>
            <a:cs typeface="+mn-cs"/>
          </a:endParaRPr>
        </a:p>
        <a:p>
          <a:pPr algn="just"/>
          <a:endParaRPr lang="en-US" sz="1100" b="0" baseline="0">
            <a:solidFill>
              <a:schemeClr val="accent2"/>
            </a:solidFill>
            <a:effectLst/>
            <a:latin typeface="+mn-lt"/>
            <a:ea typeface="+mn-ea"/>
            <a:cs typeface="+mn-cs"/>
          </a:endParaRPr>
        </a:p>
        <a:p>
          <a:pPr algn="just"/>
          <a:r>
            <a:rPr lang="en-US" sz="1100" b="1" baseline="0">
              <a:solidFill>
                <a:schemeClr val="accent2"/>
              </a:solidFill>
              <a:effectLst/>
              <a:latin typeface="+mn-lt"/>
              <a:ea typeface="+mn-ea"/>
              <a:cs typeface="+mn-cs"/>
            </a:rPr>
            <a:t>ECOLOGY ALLOCATION</a:t>
          </a:r>
          <a:endParaRPr lang="en-US" sz="1100" b="1" baseline="0">
            <a:solidFill>
              <a:schemeClr val="accent2"/>
            </a:solidFill>
            <a:effectLst/>
          </a:endParaRPr>
        </a:p>
        <a:p>
          <a:pPr algn="just"/>
          <a:r>
            <a:rPr lang="en-US">
              <a:solidFill>
                <a:schemeClr val="accent2"/>
              </a:solidFill>
            </a:rPr>
            <a:t>Ecology funds should be channeled toward mitigating environmental degradation, especially in states prone to flooding, desertification, and erosion. States receiving these funds must establish clear action plans for disaster management and climate adaptation. Agencies should ensure funds are disbursed based on environmental impact assessments rather than fixed entitlements also before</a:t>
          </a:r>
          <a:r>
            <a:rPr lang="en-US" baseline="0">
              <a:solidFill>
                <a:schemeClr val="accent2"/>
              </a:solidFill>
            </a:rPr>
            <a:t> ecology funds are allocated, the agencies in charge should take into consideration the evironmental challenges each state has during the period of time. And the 50% given to NDDC and HYPPADEC should be put into good use in host communites that are affected by Oil exploration and Hydro-power exploartion to improve the lives of host communies.</a:t>
          </a:r>
          <a:endParaRPr lang="en-US" sz="1100" b="0">
            <a:solidFill>
              <a:schemeClr val="accent2"/>
            </a:solidFill>
          </a:endParaRPr>
        </a:p>
      </xdr:txBody>
    </xdr:sp>
    <xdr:clientData/>
  </xdr:twoCellAnchor>
  <xdr:twoCellAnchor>
    <xdr:from>
      <xdr:col>3</xdr:col>
      <xdr:colOff>211668</xdr:colOff>
      <xdr:row>22</xdr:row>
      <xdr:rowOff>76208</xdr:rowOff>
    </xdr:from>
    <xdr:to>
      <xdr:col>12</xdr:col>
      <xdr:colOff>152401</xdr:colOff>
      <xdr:row>42</xdr:row>
      <xdr:rowOff>135473</xdr:rowOff>
    </xdr:to>
    <xdr:sp macro="" textlink="">
      <xdr:nvSpPr>
        <xdr:cNvPr id="4" name="Rectangle: Rounded Corners 3">
          <a:extLst>
            <a:ext uri="{FF2B5EF4-FFF2-40B4-BE49-F238E27FC236}">
              <a16:creationId xmlns:a16="http://schemas.microsoft.com/office/drawing/2014/main" id="{53263986-CC18-4B59-96FF-304A98570E11}"/>
            </a:ext>
          </a:extLst>
        </xdr:cNvPr>
        <xdr:cNvSpPr/>
      </xdr:nvSpPr>
      <xdr:spPr>
        <a:xfrm>
          <a:off x="2040468" y="4174075"/>
          <a:ext cx="5427133" cy="3784598"/>
        </a:xfrm>
        <a:prstGeom prst="roundRect">
          <a:avLst>
            <a:gd name="adj" fmla="val 8726"/>
          </a:avLst>
        </a:prstGeom>
        <a:noFill/>
        <a:ln w="190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200" b="1">
              <a:solidFill>
                <a:schemeClr val="accent2"/>
              </a:solidFill>
            </a:rPr>
            <a:t>EXTERNAL DEBTS</a:t>
          </a:r>
          <a:endParaRPr lang="en-US" sz="1200" b="1" baseline="0">
            <a:solidFill>
              <a:schemeClr val="accent2"/>
            </a:solidFill>
          </a:endParaRPr>
        </a:p>
        <a:p>
          <a:pPr algn="just"/>
          <a:r>
            <a:rPr lang="en-US" sz="1100" b="0" baseline="0">
              <a:solidFill>
                <a:schemeClr val="accent2"/>
              </a:solidFill>
            </a:rPr>
            <a:t>States with high external debts should try to rengotiate their debts or restructure them to ease payments and also focus on resposible borrowing strategies to prevent financial distress. Budget spending accounatbility is necessary to enure that borrowed funds are used for the revenue generating projects rather than expenditures that wont be beneficial to the state. And agencies should be put in place to improve transparency in loan approvals and advisory support to states struggling with debts repayment.</a:t>
          </a:r>
        </a:p>
        <a:p>
          <a:pPr algn="just"/>
          <a:endParaRPr lang="en-US" sz="1100" b="0" baseline="0">
            <a:solidFill>
              <a:schemeClr val="accent2"/>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2"/>
              </a:solidFill>
              <a:effectLst/>
              <a:latin typeface="+mn-lt"/>
              <a:ea typeface="+mn-ea"/>
              <a:cs typeface="+mn-cs"/>
            </a:rPr>
            <a:t>VAT ALLOCATIONS</a:t>
          </a:r>
          <a:endParaRPr lang="en-US" sz="1200">
            <a:solidFill>
              <a:schemeClr val="accent2"/>
            </a:solidFill>
            <a:effectLst/>
          </a:endParaRPr>
        </a:p>
        <a:p>
          <a:pPr algn="just"/>
          <a:r>
            <a:rPr lang="en-US" sz="1100" b="0" baseline="0">
              <a:solidFill>
                <a:schemeClr val="accent2"/>
              </a:solidFill>
            </a:rPr>
            <a:t> VAT distribution should always be aligned with each state's economic activity to encourage tax complaince and business growth. States should </a:t>
          </a:r>
          <a:r>
            <a:rPr lang="en-US">
              <a:solidFill>
                <a:schemeClr val="accent2"/>
              </a:solidFill>
            </a:rPr>
            <a:t>implement policies that promote business expansion and attract investment by creating</a:t>
          </a:r>
          <a:r>
            <a:rPr lang="en-US" baseline="0">
              <a:solidFill>
                <a:schemeClr val="accent2"/>
              </a:solidFill>
            </a:rPr>
            <a:t> business-friendly environments</a:t>
          </a:r>
          <a:r>
            <a:rPr lang="en-US">
              <a:solidFill>
                <a:schemeClr val="accent2"/>
              </a:solidFill>
            </a:rPr>
            <a:t> to increase their VAT revenue. Agencies must ensure VAT deductions are transparent and that states receive their rightful share promptly. They can can also implement</a:t>
          </a:r>
          <a:r>
            <a:rPr lang="en-US" baseline="0">
              <a:solidFill>
                <a:schemeClr val="accent2"/>
              </a:solidFill>
            </a:rPr>
            <a:t> digital monitoring systems to enhance accountability.</a:t>
          </a:r>
          <a:r>
            <a:rPr lang="en-US">
              <a:solidFill>
                <a:schemeClr val="accent2"/>
              </a:solidFill>
            </a:rPr>
            <a:t>.</a:t>
          </a:r>
          <a:endParaRPr lang="en-US" sz="1100" b="0" baseline="0">
            <a:solidFill>
              <a:schemeClr val="accent2"/>
            </a:solidFill>
          </a:endParaRPr>
        </a:p>
        <a:p>
          <a:pPr algn="just"/>
          <a:endParaRPr lang="en-US" sz="1100" b="0" baseline="0">
            <a:solidFill>
              <a:schemeClr val="accent1"/>
            </a:solidFill>
          </a:endParaRPr>
        </a:p>
        <a:p>
          <a:pPr algn="l"/>
          <a:endParaRPr lang="en-US" sz="1100" b="0">
            <a:solidFill>
              <a:schemeClr val="accent2"/>
            </a:solidFill>
          </a:endParaRPr>
        </a:p>
      </xdr:txBody>
    </xdr:sp>
    <xdr:clientData/>
  </xdr:twoCellAnchor>
  <xdr:twoCellAnchor>
    <xdr:from>
      <xdr:col>12</xdr:col>
      <xdr:colOff>389462</xdr:colOff>
      <xdr:row>22</xdr:row>
      <xdr:rowOff>25406</xdr:rowOff>
    </xdr:from>
    <xdr:to>
      <xdr:col>21</xdr:col>
      <xdr:colOff>330195</xdr:colOff>
      <xdr:row>43</xdr:row>
      <xdr:rowOff>8471</xdr:rowOff>
    </xdr:to>
    <xdr:sp macro="" textlink="">
      <xdr:nvSpPr>
        <xdr:cNvPr id="5" name="Rectangle: Rounded Corners 4">
          <a:extLst>
            <a:ext uri="{FF2B5EF4-FFF2-40B4-BE49-F238E27FC236}">
              <a16:creationId xmlns:a16="http://schemas.microsoft.com/office/drawing/2014/main" id="{960B1AF3-6257-4BF1-813A-26B986D659D7}"/>
            </a:ext>
          </a:extLst>
        </xdr:cNvPr>
        <xdr:cNvSpPr/>
      </xdr:nvSpPr>
      <xdr:spPr>
        <a:xfrm>
          <a:off x="7704662" y="4123273"/>
          <a:ext cx="5427133" cy="3894665"/>
        </a:xfrm>
        <a:prstGeom prst="roundRect">
          <a:avLst>
            <a:gd name="adj" fmla="val 8726"/>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SOLID MINERALS ALLOCATION</a:t>
          </a:r>
          <a:endParaRPr lang="en-US" sz="1200" b="1" baseline="0"/>
        </a:p>
        <a:p>
          <a:pPr algn="just"/>
          <a:r>
            <a:rPr lang="en-US" sz="1100">
              <a:solidFill>
                <a:schemeClr val="lt1"/>
              </a:solidFill>
              <a:effectLst/>
              <a:latin typeface="+mn-lt"/>
              <a:ea typeface="+mn-ea"/>
              <a:cs typeface="+mn-cs"/>
            </a:rPr>
            <a:t>Revenue from solid minerals should be reinvested into local mining communities to boost economic activities and improve living conditions. States with solid mineral resources should develop policies that attract responsible mining investments while ensuring environmental sustainability. Agencies should enhance revenue collection mechanisms and curb illegal mining to maximize earnings from this sector</a:t>
          </a:r>
          <a:endParaRPr lang="en-US">
            <a:effectLst/>
          </a:endParaRPr>
        </a:p>
        <a:p>
          <a:pPr algn="just"/>
          <a:endParaRPr lang="en-US" sz="1100" b="0" baseline="0">
            <a:solidFill>
              <a:schemeClr val="lt1"/>
            </a:solidFill>
            <a:effectLst/>
            <a:latin typeface="+mn-lt"/>
            <a:ea typeface="+mn-ea"/>
            <a:cs typeface="+mn-cs"/>
          </a:endParaRPr>
        </a:p>
        <a:p>
          <a:pPr algn="just"/>
          <a:r>
            <a:rPr lang="en-US" sz="1100" b="1" baseline="0">
              <a:solidFill>
                <a:schemeClr val="lt1"/>
              </a:solidFill>
              <a:effectLst/>
              <a:latin typeface="+mn-lt"/>
              <a:ea typeface="+mn-ea"/>
              <a:cs typeface="+mn-cs"/>
            </a:rPr>
            <a:t>OTHER KEY OBSERVATIONS</a:t>
          </a:r>
        </a:p>
        <a:p>
          <a:pPr algn="just"/>
          <a:r>
            <a:rPr lang="en-US"/>
            <a:t>Further investigation is needed to clarify why Soku, which is not a state, received an allocation of ₦588 million. Understanding why</a:t>
          </a:r>
          <a:r>
            <a:rPr lang="en-US" baseline="0"/>
            <a:t> this happened </a:t>
          </a:r>
          <a:r>
            <a:rPr lang="en-US"/>
            <a:t>will help improve transparency in revenue distribution and improve trust from citizens.</a:t>
          </a:r>
        </a:p>
        <a:p>
          <a:pPr algn="just"/>
          <a:r>
            <a:rPr lang="en-US"/>
            <a:t>States must actively monitor</a:t>
          </a:r>
          <a:r>
            <a:rPr lang="en-US" baseline="0"/>
            <a:t> and re</a:t>
          </a:r>
          <a:r>
            <a:rPr lang="en-US"/>
            <a:t>negotiation unfavourable</a:t>
          </a:r>
          <a:r>
            <a:rPr lang="en-US" baseline="0"/>
            <a:t> obligations where necessary to avoid excessive financial burden</a:t>
          </a:r>
          <a:r>
            <a:rPr lang="en-US"/>
            <a:t> </a:t>
          </a:r>
          <a:r>
            <a:rPr lang="en-US" baseline="0"/>
            <a:t>and a</a:t>
          </a:r>
          <a:r>
            <a:rPr lang="en-US"/>
            <a:t>gencies should standardize deduction policies to prevent excessive financial burdens on states.</a:t>
          </a:r>
        </a:p>
        <a:p>
          <a:pPr algn="just"/>
          <a:endParaRPr lang="en-US" sz="1100" b="0" baseline="0"/>
        </a:p>
        <a:p>
          <a:pPr algn="just"/>
          <a:r>
            <a:rPr lang="en-US" sz="1100" b="0" baseline="0"/>
            <a:t>In conclusion a </a:t>
          </a:r>
          <a:r>
            <a:rPr lang="en-US"/>
            <a:t>more balanced and transparent revenue allocation system is crucial for national development. States must enhance financial discipline, improve revenue generation, and ensure efficient fund utilization, while agencies must enforce accountability and fairness in allocation distribution. A collaborative approach between federal institutions and state governments is essential for long-term economic stability and growth</a:t>
          </a:r>
          <a:endParaRPr lang="en-US" sz="1100" b="0" baseline="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125308</xdr:colOff>
      <xdr:row>3</xdr:row>
      <xdr:rowOff>23706</xdr:rowOff>
    </xdr:from>
    <xdr:to>
      <xdr:col>23</xdr:col>
      <xdr:colOff>8468</xdr:colOff>
      <xdr:row>45</xdr:row>
      <xdr:rowOff>101599</xdr:rowOff>
    </xdr:to>
    <xdr:sp macro="" textlink="">
      <xdr:nvSpPr>
        <xdr:cNvPr id="2" name="Rectangle: Rounded Corners 1">
          <a:extLst>
            <a:ext uri="{FF2B5EF4-FFF2-40B4-BE49-F238E27FC236}">
              <a16:creationId xmlns:a16="http://schemas.microsoft.com/office/drawing/2014/main" id="{574BAE79-D112-4372-BC00-80CAACF88145}"/>
            </a:ext>
          </a:extLst>
        </xdr:cNvPr>
        <xdr:cNvSpPr/>
      </xdr:nvSpPr>
      <xdr:spPr>
        <a:xfrm>
          <a:off x="125308" y="582506"/>
          <a:ext cx="13903960" cy="7901093"/>
        </a:xfrm>
        <a:prstGeom prst="roundRect">
          <a:avLst>
            <a:gd name="adj" fmla="val 1355"/>
          </a:avLst>
        </a:prstGeom>
        <a:solidFill>
          <a:srgbClr val="C5FFE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102447</xdr:colOff>
      <xdr:row>0</xdr:row>
      <xdr:rowOff>70274</xdr:rowOff>
    </xdr:from>
    <xdr:to>
      <xdr:col>26</xdr:col>
      <xdr:colOff>93134</xdr:colOff>
      <xdr:row>2</xdr:row>
      <xdr:rowOff>138854</xdr:rowOff>
    </xdr:to>
    <xdr:sp macro="" textlink="">
      <xdr:nvSpPr>
        <xdr:cNvPr id="3" name="Rectangle: Rounded Corners 2">
          <a:extLst>
            <a:ext uri="{FF2B5EF4-FFF2-40B4-BE49-F238E27FC236}">
              <a16:creationId xmlns:a16="http://schemas.microsoft.com/office/drawing/2014/main" id="{EC19FF39-0558-4B10-ADA2-A3FC65DC47C8}"/>
            </a:ext>
          </a:extLst>
        </xdr:cNvPr>
        <xdr:cNvSpPr/>
      </xdr:nvSpPr>
      <xdr:spPr>
        <a:xfrm>
          <a:off x="102447" y="70274"/>
          <a:ext cx="15840287" cy="441113"/>
        </a:xfrm>
        <a:prstGeom prst="round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lt1"/>
              </a:solidFill>
              <a:effectLst>
                <a:outerShdw blurRad="127000" dist="38100" dir="8100000" algn="tr" rotWithShape="0">
                  <a:schemeClr val="accent6">
                    <a:lumMod val="10000"/>
                    <a:alpha val="88000"/>
                  </a:schemeClr>
                </a:outerShdw>
              </a:effectLst>
              <a:latin typeface="Lucida Fax" panose="02060602050505020204" pitchFamily="18" charset="0"/>
              <a:ea typeface="+mn-ea"/>
              <a:cs typeface="+mn-cs"/>
            </a:rPr>
            <a:t>ANALYSIS</a:t>
          </a:r>
          <a:r>
            <a:rPr lang="en-US" sz="2000" b="1" baseline="0">
              <a:solidFill>
                <a:schemeClr val="lt1"/>
              </a:solidFill>
              <a:effectLst>
                <a:outerShdw blurRad="127000" dist="38100" dir="8100000" algn="tr" rotWithShape="0">
                  <a:schemeClr val="accent6">
                    <a:lumMod val="10000"/>
                    <a:alpha val="88000"/>
                  </a:schemeClr>
                </a:outerShdw>
              </a:effectLst>
              <a:latin typeface="Lucida Fax" panose="02060602050505020204" pitchFamily="18" charset="0"/>
              <a:ea typeface="+mn-ea"/>
              <a:cs typeface="+mn-cs"/>
            </a:rPr>
            <a:t> OF </a:t>
          </a:r>
          <a:r>
            <a:rPr lang="en-US" sz="2000" b="1">
              <a:solidFill>
                <a:schemeClr val="lt1"/>
              </a:solidFill>
              <a:effectLst>
                <a:outerShdw blurRad="127000" dist="38100" dir="8100000" algn="tr" rotWithShape="0">
                  <a:schemeClr val="accent6">
                    <a:lumMod val="10000"/>
                    <a:alpha val="88000"/>
                  </a:schemeClr>
                </a:outerShdw>
              </a:effectLst>
              <a:latin typeface="Lucida Fax" panose="02060602050505020204" pitchFamily="18" charset="0"/>
              <a:ea typeface="+mn-ea"/>
              <a:cs typeface="+mn-cs"/>
            </a:rPr>
            <a:t>REVENUE ALLOCATION TO STATE GOVERNMENTS BY FAAC FOR JULY 2024</a:t>
          </a:r>
        </a:p>
      </xdr:txBody>
    </xdr:sp>
    <xdr:clientData/>
  </xdr:twoCellAnchor>
  <xdr:twoCellAnchor>
    <xdr:from>
      <xdr:col>13</xdr:col>
      <xdr:colOff>50800</xdr:colOff>
      <xdr:row>3</xdr:row>
      <xdr:rowOff>135466</xdr:rowOff>
    </xdr:from>
    <xdr:to>
      <xdr:col>22</xdr:col>
      <xdr:colOff>498792</xdr:colOff>
      <xdr:row>16</xdr:row>
      <xdr:rowOff>182879</xdr:rowOff>
    </xdr:to>
    <xdr:graphicFrame macro="">
      <xdr:nvGraphicFramePr>
        <xdr:cNvPr id="4" name="Chart 3">
          <a:extLst>
            <a:ext uri="{FF2B5EF4-FFF2-40B4-BE49-F238E27FC236}">
              <a16:creationId xmlns:a16="http://schemas.microsoft.com/office/drawing/2014/main" id="{2277344F-C14F-4AE9-851C-7B8575F9B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226905</xdr:colOff>
      <xdr:row>31</xdr:row>
      <xdr:rowOff>147742</xdr:rowOff>
    </xdr:from>
    <xdr:to>
      <xdr:col>10</xdr:col>
      <xdr:colOff>372532</xdr:colOff>
      <xdr:row>45</xdr:row>
      <xdr:rowOff>8889</xdr:rowOff>
    </xdr:to>
    <xdr:graphicFrame macro="">
      <xdr:nvGraphicFramePr>
        <xdr:cNvPr id="5" name="Chart 4">
          <a:extLst>
            <a:ext uri="{FF2B5EF4-FFF2-40B4-BE49-F238E27FC236}">
              <a16:creationId xmlns:a16="http://schemas.microsoft.com/office/drawing/2014/main" id="{DCF90384-79E8-411D-B78E-FE6B328BF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226906</xdr:colOff>
      <xdr:row>17</xdr:row>
      <xdr:rowOff>141605</xdr:rowOff>
    </xdr:from>
    <xdr:to>
      <xdr:col>6</xdr:col>
      <xdr:colOff>135466</xdr:colOff>
      <xdr:row>31</xdr:row>
      <xdr:rowOff>2751</xdr:rowOff>
    </xdr:to>
    <xdr:graphicFrame macro="">
      <xdr:nvGraphicFramePr>
        <xdr:cNvPr id="6" name="Chart 5">
          <a:extLst>
            <a:ext uri="{FF2B5EF4-FFF2-40B4-BE49-F238E27FC236}">
              <a16:creationId xmlns:a16="http://schemas.microsoft.com/office/drawing/2014/main" id="{13A322DB-EE7B-4FA4-B5C1-D3B5BB145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590232</xdr:colOff>
      <xdr:row>17</xdr:row>
      <xdr:rowOff>141604</xdr:rowOff>
    </xdr:from>
    <xdr:to>
      <xdr:col>22</xdr:col>
      <xdr:colOff>498792</xdr:colOff>
      <xdr:row>31</xdr:row>
      <xdr:rowOff>2750</xdr:rowOff>
    </xdr:to>
    <xdr:graphicFrame macro="">
      <xdr:nvGraphicFramePr>
        <xdr:cNvPr id="7" name="Chart 6">
          <a:extLst>
            <a:ext uri="{FF2B5EF4-FFF2-40B4-BE49-F238E27FC236}">
              <a16:creationId xmlns:a16="http://schemas.microsoft.com/office/drawing/2014/main" id="{3DE398F8-0EBA-499D-BE1A-84E45FEE2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270934</xdr:colOff>
      <xdr:row>17</xdr:row>
      <xdr:rowOff>141604</xdr:rowOff>
    </xdr:from>
    <xdr:to>
      <xdr:col>16</xdr:col>
      <xdr:colOff>482600</xdr:colOff>
      <xdr:row>31</xdr:row>
      <xdr:rowOff>2750</xdr:rowOff>
    </xdr:to>
    <xdr:graphicFrame macro="">
      <xdr:nvGraphicFramePr>
        <xdr:cNvPr id="8" name="Chart 7">
          <a:extLst>
            <a:ext uri="{FF2B5EF4-FFF2-40B4-BE49-F238E27FC236}">
              <a16:creationId xmlns:a16="http://schemas.microsoft.com/office/drawing/2014/main" id="{A4712D2D-EAE6-4CC2-B58A-FDD755EFB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226906</xdr:colOff>
      <xdr:row>3</xdr:row>
      <xdr:rowOff>135466</xdr:rowOff>
    </xdr:from>
    <xdr:to>
      <xdr:col>12</xdr:col>
      <xdr:colOff>550334</xdr:colOff>
      <xdr:row>16</xdr:row>
      <xdr:rowOff>182879</xdr:rowOff>
    </xdr:to>
    <xdr:graphicFrame macro="">
      <xdr:nvGraphicFramePr>
        <xdr:cNvPr id="9" name="Chart 8">
          <a:extLst>
            <a:ext uri="{FF2B5EF4-FFF2-40B4-BE49-F238E27FC236}">
              <a16:creationId xmlns:a16="http://schemas.microsoft.com/office/drawing/2014/main" id="{2573A2EA-6D27-459D-8C36-655CCE9D1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491068</xdr:colOff>
      <xdr:row>31</xdr:row>
      <xdr:rowOff>147742</xdr:rowOff>
    </xdr:from>
    <xdr:to>
      <xdr:col>22</xdr:col>
      <xdr:colOff>498792</xdr:colOff>
      <xdr:row>45</xdr:row>
      <xdr:rowOff>8889</xdr:rowOff>
    </xdr:to>
    <xdr:graphicFrame macro="">
      <xdr:nvGraphicFramePr>
        <xdr:cNvPr id="10" name="Chart 9">
          <a:extLst>
            <a:ext uri="{FF2B5EF4-FFF2-40B4-BE49-F238E27FC236}">
              <a16:creationId xmlns:a16="http://schemas.microsoft.com/office/drawing/2014/main" id="{F3C0D1D9-99F6-4B0A-B989-64B4CEF79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93133</xdr:colOff>
      <xdr:row>3</xdr:row>
      <xdr:rowOff>31325</xdr:rowOff>
    </xdr:from>
    <xdr:to>
      <xdr:col>26</xdr:col>
      <xdr:colOff>71120</xdr:colOff>
      <xdr:row>28</xdr:row>
      <xdr:rowOff>76200</xdr:rowOff>
    </xdr:to>
    <xdr:sp macro="" textlink="">
      <xdr:nvSpPr>
        <xdr:cNvPr id="11" name="Rectangle: Rounded Corners 10">
          <a:extLst>
            <a:ext uri="{FF2B5EF4-FFF2-40B4-BE49-F238E27FC236}">
              <a16:creationId xmlns:a16="http://schemas.microsoft.com/office/drawing/2014/main" id="{B11C0316-708B-438F-9C67-9279D0F1382E}"/>
            </a:ext>
          </a:extLst>
        </xdr:cNvPr>
        <xdr:cNvSpPr/>
      </xdr:nvSpPr>
      <xdr:spPr>
        <a:xfrm>
          <a:off x="14113933" y="590125"/>
          <a:ext cx="1806787" cy="4701542"/>
        </a:xfrm>
        <a:prstGeom prst="roundRect">
          <a:avLst>
            <a:gd name="adj" fmla="val 5023"/>
          </a:avLst>
        </a:prstGeom>
        <a:solidFill>
          <a:srgbClr val="00875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23</xdr:col>
      <xdr:colOff>99906</xdr:colOff>
      <xdr:row>29</xdr:row>
      <xdr:rowOff>84666</xdr:rowOff>
    </xdr:from>
    <xdr:to>
      <xdr:col>26</xdr:col>
      <xdr:colOff>99906</xdr:colOff>
      <xdr:row>45</xdr:row>
      <xdr:rowOff>93132</xdr:rowOff>
    </xdr:to>
    <mc:AlternateContent xmlns:mc="http://schemas.openxmlformats.org/markup-compatibility/2006" xmlns:a14="http://schemas.microsoft.com/office/drawing/2010/main">
      <mc:Choice Requires="a14">
        <xdr:graphicFrame macro="">
          <xdr:nvGraphicFramePr>
            <xdr:cNvPr id="17" name="States">
              <a:extLst>
                <a:ext uri="{FF2B5EF4-FFF2-40B4-BE49-F238E27FC236}">
                  <a16:creationId xmlns:a16="http://schemas.microsoft.com/office/drawing/2014/main" id="{D9CAD902-EB3A-4B86-A293-DFD54B861EF5}"/>
                </a:ext>
              </a:extLst>
            </xdr:cNvPr>
            <xdr:cNvGraphicFramePr/>
          </xdr:nvGraphicFramePr>
          <xdr:xfrm>
            <a:off x="0" y="0"/>
            <a:ext cx="0" cy="0"/>
          </xdr:xfrm>
          <a:graphic>
            <a:graphicData uri="http://schemas.microsoft.com/office/drawing/2010/slicer">
              <sle:slicer xmlns:sle="http://schemas.microsoft.com/office/drawing/2010/slicer" name="States"/>
            </a:graphicData>
          </a:graphic>
        </xdr:graphicFrame>
      </mc:Choice>
      <mc:Fallback xmlns="">
        <xdr:sp macro="" textlink="">
          <xdr:nvSpPr>
            <xdr:cNvPr id="0" name=""/>
            <xdr:cNvSpPr>
              <a:spLocks noTextEdit="1"/>
            </xdr:cNvSpPr>
          </xdr:nvSpPr>
          <xdr:spPr>
            <a:xfrm>
              <a:off x="14120706" y="5486399"/>
              <a:ext cx="1828800" cy="29887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118533</xdr:colOff>
      <xdr:row>12</xdr:row>
      <xdr:rowOff>8473</xdr:rowOff>
    </xdr:from>
    <xdr:to>
      <xdr:col>25</xdr:col>
      <xdr:colOff>601133</xdr:colOff>
      <xdr:row>15</xdr:row>
      <xdr:rowOff>152406</xdr:rowOff>
    </xdr:to>
    <xdr:sp macro="" textlink="">
      <xdr:nvSpPr>
        <xdr:cNvPr id="20" name="Rectangle 19">
          <a:extLst>
            <a:ext uri="{FF2B5EF4-FFF2-40B4-BE49-F238E27FC236}">
              <a16:creationId xmlns:a16="http://schemas.microsoft.com/office/drawing/2014/main" id="{23DE4894-A838-47F4-871F-1694A20DA3FD}"/>
            </a:ext>
          </a:extLst>
        </xdr:cNvPr>
        <xdr:cNvSpPr/>
      </xdr:nvSpPr>
      <xdr:spPr>
        <a:xfrm>
          <a:off x="14139333" y="2243673"/>
          <a:ext cx="1701800" cy="70273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latin typeface="Lucida Fax" panose="02060602050505020204" pitchFamily="18" charset="0"/>
            </a:rPr>
            <a:t>      </a:t>
          </a:r>
          <a:r>
            <a:rPr lang="en-US" sz="1050">
              <a:latin typeface="Lucida Fax" panose="02060602050505020204" pitchFamily="18" charset="0"/>
            </a:rPr>
            <a:t>STATE</a:t>
          </a:r>
          <a:r>
            <a:rPr lang="en-US" sz="1050" baseline="0">
              <a:latin typeface="Lucida Fax" panose="02060602050505020204" pitchFamily="18" charset="0"/>
            </a:rPr>
            <a:t> WITH THE</a:t>
          </a:r>
        </a:p>
        <a:p>
          <a:pPr algn="l"/>
          <a:r>
            <a:rPr lang="en-US" sz="1050" baseline="0">
              <a:latin typeface="Lucida Fax" panose="02060602050505020204" pitchFamily="18" charset="0"/>
            </a:rPr>
            <a:t>    MOST ALLOCATION</a:t>
          </a:r>
        </a:p>
        <a:p>
          <a:pPr algn="ctr"/>
          <a:r>
            <a:rPr lang="en-US" sz="1100" b="1" baseline="0">
              <a:latin typeface="Lucida Fax" panose="02060602050505020204" pitchFamily="18" charset="0"/>
            </a:rPr>
            <a:t>   Delta State</a:t>
          </a:r>
          <a:endParaRPr lang="en-US" sz="1100" b="1">
            <a:latin typeface="Lucida Fax" panose="02060602050505020204" pitchFamily="18" charset="0"/>
          </a:endParaRPr>
        </a:p>
      </xdr:txBody>
    </xdr:sp>
    <xdr:clientData/>
  </xdr:twoCellAnchor>
  <xdr:twoCellAnchor>
    <xdr:from>
      <xdr:col>23</xdr:col>
      <xdr:colOff>87179</xdr:colOff>
      <xdr:row>15</xdr:row>
      <xdr:rowOff>153468</xdr:rowOff>
    </xdr:from>
    <xdr:to>
      <xdr:col>26</xdr:col>
      <xdr:colOff>95249</xdr:colOff>
      <xdr:row>15</xdr:row>
      <xdr:rowOff>163324</xdr:rowOff>
    </xdr:to>
    <xdr:cxnSp macro="">
      <xdr:nvCxnSpPr>
        <xdr:cNvPr id="24" name="Straight Connector 23">
          <a:extLst>
            <a:ext uri="{FF2B5EF4-FFF2-40B4-BE49-F238E27FC236}">
              <a16:creationId xmlns:a16="http://schemas.microsoft.com/office/drawing/2014/main" id="{FC500EE3-7D03-4BC3-A6D6-F2BF79B6744D}"/>
            </a:ext>
          </a:extLst>
        </xdr:cNvPr>
        <xdr:cNvCxnSpPr/>
      </xdr:nvCxnSpPr>
      <xdr:spPr>
        <a:xfrm>
          <a:off x="14107979" y="2947468"/>
          <a:ext cx="1836870" cy="9856"/>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158746</xdr:colOff>
      <xdr:row>18</xdr:row>
      <xdr:rowOff>94201</xdr:rowOff>
    </xdr:from>
    <xdr:to>
      <xdr:col>25</xdr:col>
      <xdr:colOff>582080</xdr:colOff>
      <xdr:row>22</xdr:row>
      <xdr:rowOff>50810</xdr:rowOff>
    </xdr:to>
    <xdr:sp macro="" textlink="">
      <xdr:nvSpPr>
        <xdr:cNvPr id="28" name="Rectangle 27">
          <a:extLst>
            <a:ext uri="{FF2B5EF4-FFF2-40B4-BE49-F238E27FC236}">
              <a16:creationId xmlns:a16="http://schemas.microsoft.com/office/drawing/2014/main" id="{16A3699B-F493-49FC-B5A8-AEAA3BA844A2}"/>
            </a:ext>
          </a:extLst>
        </xdr:cNvPr>
        <xdr:cNvSpPr/>
      </xdr:nvSpPr>
      <xdr:spPr>
        <a:xfrm>
          <a:off x="14179546" y="3447001"/>
          <a:ext cx="1642534" cy="7016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latin typeface="Lucida Fax" panose="02060602050505020204" pitchFamily="18" charset="0"/>
            </a:rPr>
            <a:t>    </a:t>
          </a:r>
          <a:r>
            <a:rPr lang="en-US" sz="1100">
              <a:latin typeface="Lucida Fax" panose="02060602050505020204" pitchFamily="18" charset="0"/>
            </a:rPr>
            <a:t>STATE</a:t>
          </a:r>
          <a:r>
            <a:rPr lang="en-US" sz="1100" baseline="0">
              <a:latin typeface="Lucida Fax" panose="02060602050505020204" pitchFamily="18" charset="0"/>
            </a:rPr>
            <a:t> WITH THE</a:t>
          </a:r>
        </a:p>
        <a:p>
          <a:pPr algn="l"/>
          <a:r>
            <a:rPr lang="en-US" sz="1100" baseline="0">
              <a:latin typeface="Lucida Fax" panose="02060602050505020204" pitchFamily="18" charset="0"/>
            </a:rPr>
            <a:t>       MOST DEBTS</a:t>
          </a:r>
        </a:p>
        <a:p>
          <a:pPr algn="ctr"/>
          <a:r>
            <a:rPr lang="en-US" sz="1100" b="1" baseline="0">
              <a:latin typeface="Lucida Fax" panose="02060602050505020204" pitchFamily="18" charset="0"/>
            </a:rPr>
            <a:t>  Lagos State</a:t>
          </a:r>
          <a:endParaRPr lang="en-US" sz="1100" b="1">
            <a:latin typeface="Lucida Fax" panose="02060602050505020204" pitchFamily="18" charset="0"/>
          </a:endParaRPr>
        </a:p>
      </xdr:txBody>
    </xdr:sp>
    <xdr:clientData/>
  </xdr:twoCellAnchor>
  <xdr:twoCellAnchor editAs="oneCell">
    <xdr:from>
      <xdr:col>24</xdr:col>
      <xdr:colOff>101602</xdr:colOff>
      <xdr:row>9</xdr:row>
      <xdr:rowOff>71973</xdr:rowOff>
    </xdr:from>
    <xdr:to>
      <xdr:col>25</xdr:col>
      <xdr:colOff>110068</xdr:colOff>
      <xdr:row>12</xdr:row>
      <xdr:rowOff>131239</xdr:rowOff>
    </xdr:to>
    <xdr:pic>
      <xdr:nvPicPr>
        <xdr:cNvPr id="32" name="Picture 31">
          <a:extLst>
            <a:ext uri="{FF2B5EF4-FFF2-40B4-BE49-F238E27FC236}">
              <a16:creationId xmlns:a16="http://schemas.microsoft.com/office/drawing/2014/main" id="{858ECA7D-BF7D-4D8F-9F04-3C861EA7FA5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4732002" y="1748373"/>
          <a:ext cx="618066" cy="618066"/>
        </a:xfrm>
        <a:prstGeom prst="rect">
          <a:avLst/>
        </a:prstGeom>
      </xdr:spPr>
    </xdr:pic>
    <xdr:clientData/>
  </xdr:twoCellAnchor>
  <xdr:twoCellAnchor editAs="oneCell">
    <xdr:from>
      <xdr:col>23</xdr:col>
      <xdr:colOff>498475</xdr:colOff>
      <xdr:row>15</xdr:row>
      <xdr:rowOff>104238</xdr:rowOff>
    </xdr:from>
    <xdr:to>
      <xdr:col>25</xdr:col>
      <xdr:colOff>294635</xdr:colOff>
      <xdr:row>19</xdr:row>
      <xdr:rowOff>150291</xdr:rowOff>
    </xdr:to>
    <xdr:pic>
      <xdr:nvPicPr>
        <xdr:cNvPr id="34" name="Picture 33">
          <a:extLst>
            <a:ext uri="{FF2B5EF4-FFF2-40B4-BE49-F238E27FC236}">
              <a16:creationId xmlns:a16="http://schemas.microsoft.com/office/drawing/2014/main" id="{8B35123C-2307-4646-BEC1-4B0171702A8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4519275" y="2898238"/>
          <a:ext cx="1015360" cy="791120"/>
        </a:xfrm>
        <a:prstGeom prst="rect">
          <a:avLst/>
        </a:prstGeom>
      </xdr:spPr>
    </xdr:pic>
    <xdr:clientData/>
  </xdr:twoCellAnchor>
  <xdr:twoCellAnchor>
    <xdr:from>
      <xdr:col>23</xdr:col>
      <xdr:colOff>95646</xdr:colOff>
      <xdr:row>21</xdr:row>
      <xdr:rowOff>169344</xdr:rowOff>
    </xdr:from>
    <xdr:to>
      <xdr:col>26</xdr:col>
      <xdr:colOff>103716</xdr:colOff>
      <xdr:row>21</xdr:row>
      <xdr:rowOff>179200</xdr:rowOff>
    </xdr:to>
    <xdr:cxnSp macro="">
      <xdr:nvCxnSpPr>
        <xdr:cNvPr id="35" name="Straight Connector 34">
          <a:extLst>
            <a:ext uri="{FF2B5EF4-FFF2-40B4-BE49-F238E27FC236}">
              <a16:creationId xmlns:a16="http://schemas.microsoft.com/office/drawing/2014/main" id="{2B4D6D51-F6E3-4037-83C9-94663AA58CAA}"/>
            </a:ext>
          </a:extLst>
        </xdr:cNvPr>
        <xdr:cNvCxnSpPr/>
      </xdr:nvCxnSpPr>
      <xdr:spPr>
        <a:xfrm>
          <a:off x="14116446" y="4080944"/>
          <a:ext cx="1836870" cy="9856"/>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49741</xdr:colOff>
      <xdr:row>25</xdr:row>
      <xdr:rowOff>45514</xdr:rowOff>
    </xdr:from>
    <xdr:to>
      <xdr:col>26</xdr:col>
      <xdr:colOff>24341</xdr:colOff>
      <xdr:row>29</xdr:row>
      <xdr:rowOff>4240</xdr:rowOff>
    </xdr:to>
    <xdr:sp macro="" textlink="">
      <xdr:nvSpPr>
        <xdr:cNvPr id="36" name="Rectangle 35">
          <a:extLst>
            <a:ext uri="{FF2B5EF4-FFF2-40B4-BE49-F238E27FC236}">
              <a16:creationId xmlns:a16="http://schemas.microsoft.com/office/drawing/2014/main" id="{1FED53F0-D1D6-4130-A31C-71BA32429211}"/>
            </a:ext>
          </a:extLst>
        </xdr:cNvPr>
        <xdr:cNvSpPr/>
      </xdr:nvSpPr>
      <xdr:spPr>
        <a:xfrm>
          <a:off x="14070541" y="4702181"/>
          <a:ext cx="1803400" cy="7037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latin typeface="Lucida Fax" panose="02060602050505020204" pitchFamily="18" charset="0"/>
            </a:rPr>
            <a:t>      </a:t>
          </a:r>
          <a:r>
            <a:rPr lang="en-US" sz="1050">
              <a:latin typeface="Lucida Fax" panose="02060602050505020204" pitchFamily="18" charset="0"/>
            </a:rPr>
            <a:t>STATE</a:t>
          </a:r>
          <a:r>
            <a:rPr lang="en-US" sz="1050" baseline="0">
              <a:latin typeface="Lucida Fax" panose="02060602050505020204" pitchFamily="18" charset="0"/>
            </a:rPr>
            <a:t> WITH THE</a:t>
          </a:r>
        </a:p>
        <a:p>
          <a:pPr algn="l"/>
          <a:r>
            <a:rPr lang="en-US" sz="1050" baseline="0">
              <a:latin typeface="Lucida Fax" panose="02060602050505020204" pitchFamily="18" charset="0"/>
            </a:rPr>
            <a:t>   LOWEST ALLOCATION</a:t>
          </a:r>
        </a:p>
        <a:p>
          <a:pPr algn="ctr"/>
          <a:r>
            <a:rPr lang="en-US" sz="1100" b="1" baseline="0">
              <a:latin typeface="Lucida Fax" panose="02060602050505020204" pitchFamily="18" charset="0"/>
            </a:rPr>
            <a:t>  Cross River State</a:t>
          </a:r>
          <a:endParaRPr lang="en-US" sz="1100" b="1">
            <a:latin typeface="Lucida Fax" panose="02060602050505020204" pitchFamily="18" charset="0"/>
          </a:endParaRPr>
        </a:p>
      </xdr:txBody>
    </xdr:sp>
    <xdr:clientData/>
  </xdr:twoCellAnchor>
  <xdr:twoCellAnchor editAs="oneCell">
    <xdr:from>
      <xdr:col>24</xdr:col>
      <xdr:colOff>180594</xdr:colOff>
      <xdr:row>22</xdr:row>
      <xdr:rowOff>25007</xdr:rowOff>
    </xdr:from>
    <xdr:to>
      <xdr:col>25</xdr:col>
      <xdr:colOff>47625</xdr:colOff>
      <xdr:row>25</xdr:row>
      <xdr:rowOff>131242</xdr:rowOff>
    </xdr:to>
    <xdr:pic>
      <xdr:nvPicPr>
        <xdr:cNvPr id="40" name="Picture 39">
          <a:extLst>
            <a:ext uri="{FF2B5EF4-FFF2-40B4-BE49-F238E27FC236}">
              <a16:creationId xmlns:a16="http://schemas.microsoft.com/office/drawing/2014/main" id="{F7B0D16D-5FB1-4633-B386-A68C3EDFB03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4810994" y="4122874"/>
          <a:ext cx="476631" cy="665035"/>
        </a:xfrm>
        <a:prstGeom prst="rect">
          <a:avLst/>
        </a:prstGeom>
      </xdr:spPr>
    </xdr:pic>
    <xdr:clientData/>
  </xdr:twoCellAnchor>
  <xdr:twoCellAnchor>
    <xdr:from>
      <xdr:col>23</xdr:col>
      <xdr:colOff>70245</xdr:colOff>
      <xdr:row>9</xdr:row>
      <xdr:rowOff>145002</xdr:rowOff>
    </xdr:from>
    <xdr:to>
      <xdr:col>26</xdr:col>
      <xdr:colOff>78315</xdr:colOff>
      <xdr:row>9</xdr:row>
      <xdr:rowOff>154858</xdr:rowOff>
    </xdr:to>
    <xdr:cxnSp macro="">
      <xdr:nvCxnSpPr>
        <xdr:cNvPr id="41" name="Straight Connector 40">
          <a:extLst>
            <a:ext uri="{FF2B5EF4-FFF2-40B4-BE49-F238E27FC236}">
              <a16:creationId xmlns:a16="http://schemas.microsoft.com/office/drawing/2014/main" id="{1830F6BA-C8F0-4B9B-8CF2-88041234944E}"/>
            </a:ext>
          </a:extLst>
        </xdr:cNvPr>
        <xdr:cNvCxnSpPr/>
      </xdr:nvCxnSpPr>
      <xdr:spPr>
        <a:xfrm>
          <a:off x="14091045" y="1821402"/>
          <a:ext cx="1836870" cy="9856"/>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110066</xdr:colOff>
      <xdr:row>6</xdr:row>
      <xdr:rowOff>25407</xdr:rowOff>
    </xdr:from>
    <xdr:to>
      <xdr:col>25</xdr:col>
      <xdr:colOff>592666</xdr:colOff>
      <xdr:row>10</xdr:row>
      <xdr:rowOff>118533</xdr:rowOff>
    </xdr:to>
    <xdr:sp macro="" textlink="">
      <xdr:nvSpPr>
        <xdr:cNvPr id="42" name="Rectangle 41">
          <a:extLst>
            <a:ext uri="{FF2B5EF4-FFF2-40B4-BE49-F238E27FC236}">
              <a16:creationId xmlns:a16="http://schemas.microsoft.com/office/drawing/2014/main" id="{8ED99E1D-09B6-4D1F-AF73-A068598ACFCB}"/>
            </a:ext>
          </a:extLst>
        </xdr:cNvPr>
        <xdr:cNvSpPr/>
      </xdr:nvSpPr>
      <xdr:spPr>
        <a:xfrm>
          <a:off x="14130866" y="1143007"/>
          <a:ext cx="1701800" cy="83819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latin typeface="Lucida Fax" panose="02060602050505020204" pitchFamily="18" charset="0"/>
            </a:rPr>
            <a:t>      TOTAL</a:t>
          </a:r>
          <a:r>
            <a:rPr lang="en-US" sz="1000" baseline="0">
              <a:latin typeface="Lucida Fax" panose="02060602050505020204" pitchFamily="18" charset="0"/>
            </a:rPr>
            <a:t> REVENUE</a:t>
          </a:r>
        </a:p>
        <a:p>
          <a:pPr algn="l"/>
          <a:r>
            <a:rPr lang="en-US" sz="1000" baseline="0">
              <a:latin typeface="Lucida Fax" panose="02060602050505020204" pitchFamily="18" charset="0"/>
            </a:rPr>
            <a:t>  ALLOCATION SHARED</a:t>
          </a:r>
          <a:endParaRPr lang="en-US" sz="1050" baseline="0">
            <a:latin typeface="Lucida Fax" panose="02060602050505020204" pitchFamily="18" charset="0"/>
          </a:endParaRPr>
        </a:p>
        <a:p>
          <a:pPr algn="l"/>
          <a:endParaRPr lang="en-US" sz="200" b="1" baseline="0">
            <a:latin typeface="Lucida Fax" panose="02060602050505020204" pitchFamily="18" charset="0"/>
          </a:endParaRPr>
        </a:p>
        <a:p>
          <a:pPr algn="l"/>
          <a:r>
            <a:rPr lang="en-US" sz="1050" b="1" baseline="0">
              <a:latin typeface="Lucida Fax" panose="02060602050505020204" pitchFamily="18" charset="0"/>
            </a:rPr>
            <a:t>  </a:t>
          </a:r>
          <a:r>
            <a:rPr lang="en-US" sz="1400" b="1"/>
            <a:t>₦ 507,383,819,467</a:t>
          </a:r>
        </a:p>
        <a:p>
          <a:pPr algn="ctr"/>
          <a:endParaRPr lang="en-US" sz="1400" b="1">
            <a:latin typeface="Lucida Fax" panose="02060602050505020204" pitchFamily="18" charset="0"/>
          </a:endParaRPr>
        </a:p>
      </xdr:txBody>
    </xdr:sp>
    <xdr:clientData/>
  </xdr:twoCellAnchor>
  <xdr:twoCellAnchor editAs="oneCell">
    <xdr:from>
      <xdr:col>24</xdr:col>
      <xdr:colOff>67734</xdr:colOff>
      <xdr:row>2</xdr:row>
      <xdr:rowOff>186266</xdr:rowOff>
    </xdr:from>
    <xdr:to>
      <xdr:col>25</xdr:col>
      <xdr:colOff>110067</xdr:colOff>
      <xdr:row>6</xdr:row>
      <xdr:rowOff>93132</xdr:rowOff>
    </xdr:to>
    <xdr:pic>
      <xdr:nvPicPr>
        <xdr:cNvPr id="44" name="Graphic 43" descr="Money with solid fill">
          <a:extLst>
            <a:ext uri="{FF2B5EF4-FFF2-40B4-BE49-F238E27FC236}">
              <a16:creationId xmlns:a16="http://schemas.microsoft.com/office/drawing/2014/main" id="{DB31EADA-1802-47EE-B364-4EFF53955CC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4698134" y="558799"/>
          <a:ext cx="651933" cy="6519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327660</xdr:colOff>
      <xdr:row>2</xdr:row>
      <xdr:rowOff>53340</xdr:rowOff>
    </xdr:from>
    <xdr:to>
      <xdr:col>16</xdr:col>
      <xdr:colOff>297180</xdr:colOff>
      <xdr:row>23</xdr:row>
      <xdr:rowOff>167640</xdr:rowOff>
    </xdr:to>
    <xdr:graphicFrame macro="">
      <xdr:nvGraphicFramePr>
        <xdr:cNvPr id="2" name="Chart 1">
          <a:extLst>
            <a:ext uri="{FF2B5EF4-FFF2-40B4-BE49-F238E27FC236}">
              <a16:creationId xmlns:a16="http://schemas.microsoft.com/office/drawing/2014/main" id="{F71D5457-20ED-46EC-9128-0DA9036EC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327660</xdr:colOff>
      <xdr:row>2</xdr:row>
      <xdr:rowOff>53340</xdr:rowOff>
    </xdr:from>
    <xdr:to>
      <xdr:col>16</xdr:col>
      <xdr:colOff>297180</xdr:colOff>
      <xdr:row>23</xdr:row>
      <xdr:rowOff>167640</xdr:rowOff>
    </xdr:to>
    <xdr:graphicFrame macro="">
      <xdr:nvGraphicFramePr>
        <xdr:cNvPr id="2" name="Chart 1">
          <a:extLst>
            <a:ext uri="{FF2B5EF4-FFF2-40B4-BE49-F238E27FC236}">
              <a16:creationId xmlns:a16="http://schemas.microsoft.com/office/drawing/2014/main" id="{EFC50E57-AA31-4107-BBCC-C8CBC5FAF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327660</xdr:colOff>
      <xdr:row>2</xdr:row>
      <xdr:rowOff>53340</xdr:rowOff>
    </xdr:from>
    <xdr:to>
      <xdr:col>14</xdr:col>
      <xdr:colOff>480060</xdr:colOff>
      <xdr:row>20</xdr:row>
      <xdr:rowOff>60960</xdr:rowOff>
    </xdr:to>
    <xdr:graphicFrame macro="">
      <xdr:nvGraphicFramePr>
        <xdr:cNvPr id="2" name="Chart 1">
          <a:extLst>
            <a:ext uri="{FF2B5EF4-FFF2-40B4-BE49-F238E27FC236}">
              <a16:creationId xmlns:a16="http://schemas.microsoft.com/office/drawing/2014/main" id="{445E953C-F503-491D-A4A4-E3BD101EC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327660</xdr:colOff>
      <xdr:row>2</xdr:row>
      <xdr:rowOff>53340</xdr:rowOff>
    </xdr:from>
    <xdr:to>
      <xdr:col>11</xdr:col>
      <xdr:colOff>502920</xdr:colOff>
      <xdr:row>22</xdr:row>
      <xdr:rowOff>7620</xdr:rowOff>
    </xdr:to>
    <xdr:graphicFrame macro="">
      <xdr:nvGraphicFramePr>
        <xdr:cNvPr id="2" name="Chart 1">
          <a:extLst>
            <a:ext uri="{FF2B5EF4-FFF2-40B4-BE49-F238E27FC236}">
              <a16:creationId xmlns:a16="http://schemas.microsoft.com/office/drawing/2014/main" id="{78047BF0-5C7E-4DC4-887C-807FF9FE5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327660</xdr:colOff>
      <xdr:row>2</xdr:row>
      <xdr:rowOff>53340</xdr:rowOff>
    </xdr:from>
    <xdr:to>
      <xdr:col>11</xdr:col>
      <xdr:colOff>502920</xdr:colOff>
      <xdr:row>22</xdr:row>
      <xdr:rowOff>7620</xdr:rowOff>
    </xdr:to>
    <xdr:graphicFrame macro="">
      <xdr:nvGraphicFramePr>
        <xdr:cNvPr id="2" name="Chart 1">
          <a:extLst>
            <a:ext uri="{FF2B5EF4-FFF2-40B4-BE49-F238E27FC236}">
              <a16:creationId xmlns:a16="http://schemas.microsoft.com/office/drawing/2014/main" id="{83B6EAFE-DA8A-4389-A8EF-F67DBCAFD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327660</xdr:colOff>
      <xdr:row>2</xdr:row>
      <xdr:rowOff>53340</xdr:rowOff>
    </xdr:from>
    <xdr:to>
      <xdr:col>12</xdr:col>
      <xdr:colOff>411480</xdr:colOff>
      <xdr:row>23</xdr:row>
      <xdr:rowOff>167640</xdr:rowOff>
    </xdr:to>
    <xdr:graphicFrame macro="">
      <xdr:nvGraphicFramePr>
        <xdr:cNvPr id="2" name="Chart 1">
          <a:extLst>
            <a:ext uri="{FF2B5EF4-FFF2-40B4-BE49-F238E27FC236}">
              <a16:creationId xmlns:a16="http://schemas.microsoft.com/office/drawing/2014/main" id="{0382EAC6-9DBB-4A7D-B702-90692B2A4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59267</xdr:colOff>
      <xdr:row>3</xdr:row>
      <xdr:rowOff>143937</xdr:rowOff>
    </xdr:from>
    <xdr:to>
      <xdr:col>12</xdr:col>
      <xdr:colOff>0</xdr:colOff>
      <xdr:row>19</xdr:row>
      <xdr:rowOff>84669</xdr:rowOff>
    </xdr:to>
    <xdr:sp macro="" textlink="">
      <xdr:nvSpPr>
        <xdr:cNvPr id="2" name="Rectangle: Rounded Corners 1">
          <a:extLst>
            <a:ext uri="{FF2B5EF4-FFF2-40B4-BE49-F238E27FC236}">
              <a16:creationId xmlns:a16="http://schemas.microsoft.com/office/drawing/2014/main" id="{1DDD9121-7103-443F-953E-AF615397A39E}"/>
            </a:ext>
          </a:extLst>
        </xdr:cNvPr>
        <xdr:cNvSpPr/>
      </xdr:nvSpPr>
      <xdr:spPr>
        <a:xfrm>
          <a:off x="1888067" y="702737"/>
          <a:ext cx="5427133" cy="2920999"/>
        </a:xfrm>
        <a:prstGeom prst="roundRect">
          <a:avLst>
            <a:gd name="adj" fmla="val 8726"/>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PROJECT SPLIT</a:t>
          </a:r>
        </a:p>
        <a:p>
          <a:pPr algn="l"/>
          <a:r>
            <a:rPr lang="en-US" sz="1200" b="1"/>
            <a:t>CATEGORY</a:t>
          </a:r>
          <a:r>
            <a:rPr lang="en-US" sz="1200" b="1" baseline="0"/>
            <a:t> ONE- Independent Values</a:t>
          </a:r>
        </a:p>
        <a:p>
          <a:pPr algn="l"/>
          <a:r>
            <a:rPr lang="en-US" sz="1100" b="0" baseline="0"/>
            <a:t>States</a:t>
          </a:r>
        </a:p>
        <a:p>
          <a:pPr algn="l"/>
          <a:endParaRPr lang="en-US" sz="11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lt1"/>
              </a:solidFill>
              <a:effectLst/>
              <a:latin typeface="+mn-lt"/>
              <a:ea typeface="+mn-ea"/>
              <a:cs typeface="+mn-cs"/>
            </a:rPr>
            <a:t>CATEGORY</a:t>
          </a:r>
          <a:r>
            <a:rPr lang="en-US" sz="1200" b="1" baseline="0">
              <a:solidFill>
                <a:schemeClr val="lt1"/>
              </a:solidFill>
              <a:effectLst/>
              <a:latin typeface="+mn-lt"/>
              <a:ea typeface="+mn-ea"/>
              <a:cs typeface="+mn-cs"/>
            </a:rPr>
            <a:t> TWO- Dependent Values</a:t>
          </a:r>
          <a:endParaRPr lang="en-US" sz="1200">
            <a:effectLst/>
          </a:endParaRPr>
        </a:p>
        <a:p>
          <a:pPr algn="l"/>
          <a:r>
            <a:rPr lang="en-US" sz="1100" b="0" baseline="0"/>
            <a:t>No LGC's</a:t>
          </a:r>
        </a:p>
        <a:p>
          <a:pPr algn="l"/>
          <a:r>
            <a:rPr lang="en-US" sz="1100" b="0" baseline="0"/>
            <a:t>Total Gross Amount</a:t>
          </a:r>
        </a:p>
        <a:p>
          <a:pPr algn="l"/>
          <a:r>
            <a:rPr lang="en-US" sz="1100" b="0" baseline="0"/>
            <a:t>Total Net Amount</a:t>
          </a:r>
        </a:p>
        <a:p>
          <a:pPr algn="l"/>
          <a:r>
            <a:rPr lang="en-US" sz="1100" b="0" baseline="0"/>
            <a:t>Total Deductions</a:t>
          </a:r>
        </a:p>
        <a:p>
          <a:pPr algn="l"/>
          <a:r>
            <a:rPr lang="en-US" sz="1100" b="0" baseline="0"/>
            <a:t>Solid Minerals</a:t>
          </a:r>
        </a:p>
        <a:p>
          <a:pPr algn="l"/>
          <a:r>
            <a:rPr lang="en-US" sz="1100" b="0" baseline="0"/>
            <a:t>Excahnge Gain Allocation</a:t>
          </a:r>
        </a:p>
        <a:p>
          <a:pPr algn="l"/>
          <a:r>
            <a:rPr lang="en-US" sz="1100" b="0" baseline="0"/>
            <a:t>Net Share of Ecology</a:t>
          </a:r>
        </a:p>
        <a:p>
          <a:pPr algn="l"/>
          <a:r>
            <a:rPr lang="en-US" sz="1100" b="0" baseline="0"/>
            <a:t>Net VAT Allocations</a:t>
          </a:r>
        </a:p>
        <a:p>
          <a:pPr algn="l"/>
          <a:r>
            <a:rPr lang="en-US" sz="1100" b="0" baseline="0"/>
            <a:t>Electronic Money Transfer Levy</a:t>
          </a:r>
        </a:p>
        <a:p>
          <a:pPr algn="l"/>
          <a:endParaRPr lang="en-US" sz="1100" b="0"/>
        </a:p>
      </xdr:txBody>
    </xdr:sp>
    <xdr:clientData/>
  </xdr:twoCellAnchor>
  <xdr:twoCellAnchor>
    <xdr:from>
      <xdr:col>12</xdr:col>
      <xdr:colOff>110068</xdr:colOff>
      <xdr:row>4</xdr:row>
      <xdr:rowOff>8467</xdr:rowOff>
    </xdr:from>
    <xdr:to>
      <xdr:col>21</xdr:col>
      <xdr:colOff>50801</xdr:colOff>
      <xdr:row>19</xdr:row>
      <xdr:rowOff>84667</xdr:rowOff>
    </xdr:to>
    <xdr:sp macro="" textlink="">
      <xdr:nvSpPr>
        <xdr:cNvPr id="5" name="Rectangle: Rounded Corners 4">
          <a:extLst>
            <a:ext uri="{FF2B5EF4-FFF2-40B4-BE49-F238E27FC236}">
              <a16:creationId xmlns:a16="http://schemas.microsoft.com/office/drawing/2014/main" id="{DBA76DE9-DF6A-4D66-B721-1668A520916E}"/>
            </a:ext>
          </a:extLst>
        </xdr:cNvPr>
        <xdr:cNvSpPr/>
      </xdr:nvSpPr>
      <xdr:spPr>
        <a:xfrm>
          <a:off x="7425268" y="753534"/>
          <a:ext cx="5427133" cy="2870200"/>
        </a:xfrm>
        <a:prstGeom prst="roundRect">
          <a:avLst>
            <a:gd name="adj" fmla="val 8726"/>
          </a:avLst>
        </a:prstGeom>
        <a:noFill/>
        <a:ln w="190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200" b="1">
              <a:solidFill>
                <a:schemeClr val="accent2"/>
              </a:solidFill>
            </a:rPr>
            <a:t>Potential Analysis</a:t>
          </a:r>
          <a:r>
            <a:rPr lang="en-US" sz="1200" b="1" baseline="0">
              <a:solidFill>
                <a:schemeClr val="accent2"/>
              </a:solidFill>
            </a:rPr>
            <a:t> And Questions</a:t>
          </a:r>
        </a:p>
        <a:p>
          <a:pPr algn="l"/>
          <a:r>
            <a:rPr lang="en-US" sz="1100" b="0" baseline="0">
              <a:solidFill>
                <a:schemeClr val="accent2"/>
              </a:solidFill>
            </a:rPr>
            <a:t>What was the total Amount Shared by the Federal Government</a:t>
          </a:r>
        </a:p>
        <a:p>
          <a:pPr algn="l"/>
          <a:r>
            <a:rPr lang="en-US" sz="1100" b="0" baseline="0">
              <a:solidFill>
                <a:schemeClr val="accent2"/>
              </a:solidFill>
              <a:effectLst/>
            </a:rPr>
            <a:t>Which state has the most LGC's</a:t>
          </a:r>
        </a:p>
        <a:p>
          <a:pPr algn="l"/>
          <a:r>
            <a:rPr lang="en-US" sz="1100" b="0" baseline="0">
              <a:solidFill>
                <a:schemeClr val="accent2"/>
              </a:solidFill>
              <a:effectLst/>
            </a:rPr>
            <a:t>DId the number of LGC's affect the total Allocation Received.</a:t>
          </a:r>
        </a:p>
        <a:p>
          <a:pPr algn="l"/>
          <a:r>
            <a:rPr lang="en-US" sz="1100" b="0" baseline="0">
              <a:solidFill>
                <a:schemeClr val="accent2"/>
              </a:solidFill>
              <a:effectLst/>
            </a:rPr>
            <a:t>What was the total amount shared out in VAT allocations</a:t>
          </a:r>
        </a:p>
        <a:p>
          <a:pPr algn="l"/>
          <a:r>
            <a:rPr lang="en-US" sz="1100" b="0" baseline="0">
              <a:solidFill>
                <a:schemeClr val="accent2"/>
              </a:solidFill>
              <a:effectLst/>
            </a:rPr>
            <a:t>What was the total amount received for Money Transfer Levy</a:t>
          </a:r>
        </a:p>
        <a:p>
          <a:pPr algn="l"/>
          <a:r>
            <a:rPr lang="en-US" sz="1100" b="0" baseline="0">
              <a:solidFill>
                <a:schemeClr val="accent2"/>
              </a:solidFill>
              <a:effectLst/>
            </a:rPr>
            <a:t>What was the total amount that was supposed to be shared out before deductions.</a:t>
          </a:r>
        </a:p>
        <a:p>
          <a:pPr algn="l"/>
          <a:endParaRPr lang="en-US">
            <a:solidFill>
              <a:schemeClr val="accent2"/>
            </a:solidFill>
            <a:effectLst/>
          </a:endParaRPr>
        </a:p>
        <a:p>
          <a:pPr algn="just"/>
          <a:endParaRPr lang="en-US" sz="1100" b="0" baseline="0">
            <a:solidFill>
              <a:schemeClr val="accent2"/>
            </a:solidFill>
          </a:endParaRPr>
        </a:p>
        <a:p>
          <a:pPr algn="l"/>
          <a:endParaRPr lang="en-US" sz="1100" b="0">
            <a:solidFill>
              <a:schemeClr val="accent2"/>
            </a:solidFill>
          </a:endParaRPr>
        </a:p>
      </xdr:txBody>
    </xdr:sp>
    <xdr:clientData/>
  </xdr:twoCellAnchor>
  <xdr:twoCellAnchor>
    <xdr:from>
      <xdr:col>3</xdr:col>
      <xdr:colOff>76201</xdr:colOff>
      <xdr:row>20</xdr:row>
      <xdr:rowOff>8469</xdr:rowOff>
    </xdr:from>
    <xdr:to>
      <xdr:col>12</xdr:col>
      <xdr:colOff>16934</xdr:colOff>
      <xdr:row>36</xdr:row>
      <xdr:rowOff>42336</xdr:rowOff>
    </xdr:to>
    <xdr:sp macro="" textlink="">
      <xdr:nvSpPr>
        <xdr:cNvPr id="6" name="Rectangle: Rounded Corners 5">
          <a:extLst>
            <a:ext uri="{FF2B5EF4-FFF2-40B4-BE49-F238E27FC236}">
              <a16:creationId xmlns:a16="http://schemas.microsoft.com/office/drawing/2014/main" id="{996A70F9-78D9-4ABC-B92E-BCF2FBA57786}"/>
            </a:ext>
          </a:extLst>
        </xdr:cNvPr>
        <xdr:cNvSpPr/>
      </xdr:nvSpPr>
      <xdr:spPr>
        <a:xfrm>
          <a:off x="1905001" y="3733802"/>
          <a:ext cx="5427133" cy="3014134"/>
        </a:xfrm>
        <a:prstGeom prst="roundRect">
          <a:avLst>
            <a:gd name="adj" fmla="val 8726"/>
          </a:avLst>
        </a:prstGeom>
        <a:noFill/>
        <a:ln w="190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200" b="1">
              <a:solidFill>
                <a:schemeClr val="accent2"/>
              </a:solidFill>
            </a:rPr>
            <a:t>Industry Type</a:t>
          </a:r>
          <a:r>
            <a:rPr lang="en-US" sz="1200" b="1" baseline="0">
              <a:solidFill>
                <a:schemeClr val="accent2"/>
              </a:solidFill>
            </a:rPr>
            <a:t> of Data</a:t>
          </a:r>
        </a:p>
        <a:p>
          <a:pPr algn="l"/>
          <a:r>
            <a:rPr lang="en-US" sz="1100" b="0" baseline="0">
              <a:solidFill>
                <a:schemeClr val="accent2"/>
              </a:solidFill>
            </a:rPr>
            <a:t>Government Finance</a:t>
          </a:r>
        </a:p>
        <a:p>
          <a:pPr algn="l"/>
          <a:endParaRPr lang="en-US" sz="1100" b="0" baseline="0">
            <a:solidFill>
              <a:schemeClr val="accent2"/>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2"/>
              </a:solidFill>
              <a:effectLst/>
              <a:latin typeface="+mn-lt"/>
              <a:ea typeface="+mn-ea"/>
              <a:cs typeface="+mn-cs"/>
            </a:rPr>
            <a:t>Stakeholders of the Project</a:t>
          </a:r>
          <a:endParaRPr lang="en-US" sz="1200">
            <a:solidFill>
              <a:schemeClr val="accent2"/>
            </a:solidFill>
            <a:effectLst/>
          </a:endParaRPr>
        </a:p>
        <a:p>
          <a:pPr algn="just"/>
          <a:r>
            <a:rPr lang="en-US" sz="1100" b="0" baseline="0">
              <a:solidFill>
                <a:schemeClr val="accent2"/>
              </a:solidFill>
            </a:rPr>
            <a:t>The stakeholders of this project include: The Government, Government Agencies, Accountability Groups, Private Sectors and Citizens </a:t>
          </a:r>
        </a:p>
        <a:p>
          <a:pPr algn="just"/>
          <a:endParaRPr lang="en-US" sz="1100" b="0" baseline="0">
            <a:solidFill>
              <a:schemeClr val="accent2"/>
            </a:solidFill>
          </a:endParaRPr>
        </a:p>
        <a:p>
          <a:pPr eaLnBrk="1" fontAlgn="auto" latinLnBrk="0" hangingPunct="1"/>
          <a:r>
            <a:rPr lang="en-US" sz="1100" b="1">
              <a:solidFill>
                <a:schemeClr val="accent2"/>
              </a:solidFill>
              <a:effectLst/>
              <a:latin typeface="+mn-lt"/>
              <a:ea typeface="+mn-ea"/>
              <a:cs typeface="+mn-cs"/>
            </a:rPr>
            <a:t>What Success Means to the Stakeholders</a:t>
          </a:r>
          <a:endParaRPr lang="en-US">
            <a:solidFill>
              <a:schemeClr val="accent2"/>
            </a:solidFill>
            <a:effectLst/>
          </a:endParaRPr>
        </a:p>
        <a:p>
          <a:pPr algn="just"/>
          <a:r>
            <a:rPr lang="en-US" sz="1100" b="0" baseline="0">
              <a:solidFill>
                <a:schemeClr val="accent2"/>
              </a:solidFill>
              <a:effectLst/>
              <a:latin typeface="+mn-lt"/>
              <a:ea typeface="+mn-ea"/>
              <a:cs typeface="+mn-cs"/>
            </a:rPr>
            <a:t>If they can track how fair, transparent and timely distribution of government revenue, ensuring each state receive adequate funds to drive economic growth.</a:t>
          </a:r>
        </a:p>
        <a:p>
          <a:endParaRPr lang="en-US" sz="1100" b="0" baseline="0">
            <a:solidFill>
              <a:schemeClr val="accent2"/>
            </a:solidFill>
            <a:effectLst/>
            <a:latin typeface="+mn-lt"/>
            <a:ea typeface="+mn-ea"/>
            <a:cs typeface="+mn-cs"/>
          </a:endParaRPr>
        </a:p>
        <a:p>
          <a:pPr eaLnBrk="1" fontAlgn="auto" latinLnBrk="0" hangingPunct="1"/>
          <a:r>
            <a:rPr lang="en-US" sz="1100" b="1">
              <a:solidFill>
                <a:schemeClr val="accent2"/>
              </a:solidFill>
              <a:effectLst/>
              <a:latin typeface="+mn-lt"/>
              <a:ea typeface="+mn-ea"/>
              <a:cs typeface="+mn-cs"/>
            </a:rPr>
            <a:t>Story of the Data</a:t>
          </a:r>
          <a:endParaRPr lang="en-US">
            <a:solidFill>
              <a:schemeClr val="accent2"/>
            </a:solidFill>
            <a:effectLst/>
          </a:endParaRPr>
        </a:p>
        <a:p>
          <a:pPr algn="just"/>
          <a:r>
            <a:rPr lang="en-US" sz="1100" b="0" baseline="0">
              <a:solidFill>
                <a:schemeClr val="accent2"/>
              </a:solidFill>
              <a:effectLst/>
              <a:latin typeface="+mn-lt"/>
              <a:ea typeface="+mn-ea"/>
              <a:cs typeface="+mn-cs"/>
            </a:rPr>
            <a:t>The dataset shows the revue allocation shared to states for the month of July 2024, It shows the different revenue collected, like Ecology, VAT, External Debts owend by differnt states, The Exchange Gain Allocation and the Total Net Amount finally received after deductions</a:t>
          </a:r>
          <a:endParaRPr lang="en-US">
            <a:solidFill>
              <a:schemeClr val="accent2"/>
            </a:solidFill>
            <a:effectLst/>
          </a:endParaRPr>
        </a:p>
        <a:p>
          <a:pPr algn="just"/>
          <a:endParaRPr lang="en-US" sz="1100" b="0" baseline="0">
            <a:solidFill>
              <a:schemeClr val="accent2"/>
            </a:solidFill>
          </a:endParaRPr>
        </a:p>
        <a:p>
          <a:pPr algn="l"/>
          <a:endParaRPr lang="en-US" sz="1100" b="0">
            <a:solidFill>
              <a:schemeClr val="accent2"/>
            </a:solidFill>
          </a:endParaRPr>
        </a:p>
      </xdr:txBody>
    </xdr:sp>
    <xdr:clientData/>
  </xdr:twoCellAnchor>
  <xdr:twoCellAnchor>
    <xdr:from>
      <xdr:col>12</xdr:col>
      <xdr:colOff>110067</xdr:colOff>
      <xdr:row>20</xdr:row>
      <xdr:rowOff>5</xdr:rowOff>
    </xdr:from>
    <xdr:to>
      <xdr:col>21</xdr:col>
      <xdr:colOff>50800</xdr:colOff>
      <xdr:row>36</xdr:row>
      <xdr:rowOff>25401</xdr:rowOff>
    </xdr:to>
    <xdr:sp macro="" textlink="">
      <xdr:nvSpPr>
        <xdr:cNvPr id="8" name="Rectangle: Rounded Corners 7">
          <a:extLst>
            <a:ext uri="{FF2B5EF4-FFF2-40B4-BE49-F238E27FC236}">
              <a16:creationId xmlns:a16="http://schemas.microsoft.com/office/drawing/2014/main" id="{15619125-9167-4880-92AF-ABC0715AB3CB}"/>
            </a:ext>
          </a:extLst>
        </xdr:cNvPr>
        <xdr:cNvSpPr/>
      </xdr:nvSpPr>
      <xdr:spPr>
        <a:xfrm>
          <a:off x="7425267" y="3725338"/>
          <a:ext cx="5427133" cy="3005663"/>
        </a:xfrm>
        <a:prstGeom prst="roundRect">
          <a:avLst>
            <a:gd name="adj" fmla="val 8726"/>
          </a:avLst>
        </a:prstGeom>
        <a:solidFill>
          <a:srgbClr val="00875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Potential Insights</a:t>
          </a:r>
          <a:endParaRPr lang="en-US" sz="1200" b="1" baseline="0"/>
        </a:p>
        <a:p>
          <a:pPr algn="l"/>
          <a:r>
            <a:rPr lang="en-US" sz="1100" b="0" baseline="0"/>
            <a:t>Find out which state received the most allocation</a:t>
          </a:r>
        </a:p>
        <a:p>
          <a:pPr algn="l"/>
          <a:r>
            <a:rPr lang="en-US" sz="1100" b="0" baseline="0"/>
            <a:t>Find out which state recived the most allocation in regards to VAT</a:t>
          </a:r>
        </a:p>
        <a:p>
          <a:pPr algn="l"/>
          <a:r>
            <a:rPr lang="en-US" sz="1100" b="0" baseline="0"/>
            <a:t>Find out which state had the highest debts</a:t>
          </a:r>
        </a:p>
        <a:p>
          <a:pPr algn="l"/>
          <a:r>
            <a:rPr lang="en-US" sz="1100" b="0" baseline="0"/>
            <a:t>Find out which state received the most ecology allocation</a:t>
          </a:r>
        </a:p>
        <a:p>
          <a:pPr algn="l"/>
          <a:r>
            <a:rPr lang="en-US" sz="1100" b="0" baseline="0"/>
            <a:t>How many state received the 13% share of deriavation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59267</xdr:colOff>
      <xdr:row>12</xdr:row>
      <xdr:rowOff>67739</xdr:rowOff>
    </xdr:from>
    <xdr:to>
      <xdr:col>12</xdr:col>
      <xdr:colOff>0</xdr:colOff>
      <xdr:row>28</xdr:row>
      <xdr:rowOff>8471</xdr:rowOff>
    </xdr:to>
    <xdr:sp macro="" textlink="">
      <xdr:nvSpPr>
        <xdr:cNvPr id="2" name="Rectangle: Rounded Corners 1">
          <a:extLst>
            <a:ext uri="{FF2B5EF4-FFF2-40B4-BE49-F238E27FC236}">
              <a16:creationId xmlns:a16="http://schemas.microsoft.com/office/drawing/2014/main" id="{763CC932-A53E-4D05-B92A-0600ECFF08C4}"/>
            </a:ext>
          </a:extLst>
        </xdr:cNvPr>
        <xdr:cNvSpPr/>
      </xdr:nvSpPr>
      <xdr:spPr>
        <a:xfrm>
          <a:off x="1888067" y="2302939"/>
          <a:ext cx="5427133" cy="2920999"/>
        </a:xfrm>
        <a:prstGeom prst="roundRect">
          <a:avLst>
            <a:gd name="adj" fmla="val 8726"/>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In Analysis Observation</a:t>
          </a:r>
          <a:r>
            <a:rPr lang="en-US" sz="1400" b="1" baseline="0"/>
            <a:t>s</a:t>
          </a:r>
        </a:p>
        <a:p>
          <a:pPr algn="l"/>
          <a:r>
            <a:rPr lang="en-US" sz="1100" b="0" baseline="0"/>
            <a:t>Delta State has the most allocation of all the states</a:t>
          </a:r>
        </a:p>
        <a:p>
          <a:pPr algn="l"/>
          <a:r>
            <a:rPr lang="en-US" sz="1100" b="0" baseline="0"/>
            <a:t>From the 7 top states with the most allocation, 4 are oil producing states</a:t>
          </a:r>
        </a:p>
        <a:p>
          <a:pPr algn="l"/>
          <a:r>
            <a:rPr lang="en-US" sz="1100" b="0" baseline="0"/>
            <a:t>Cross River State has the least allocation among all the states in  Nigeria, and it happens to be in the Niger Delta Region</a:t>
          </a:r>
        </a:p>
        <a:p>
          <a:pPr algn="l"/>
          <a:r>
            <a:rPr lang="en-US" sz="1100" b="0" baseline="0"/>
            <a:t>Soku which is not a state also received allocations.</a:t>
          </a:r>
        </a:p>
        <a:p>
          <a:pPr algn="l"/>
          <a:r>
            <a:rPr lang="en-US" sz="1100" b="0" baseline="0"/>
            <a:t>Lagos State has the most external debts</a:t>
          </a:r>
        </a:p>
        <a:p>
          <a:pPr algn="l"/>
          <a:r>
            <a:rPr lang="en-US" sz="1100" b="0" baseline="0"/>
            <a:t>Delta State received the most Deriavation Allocation</a:t>
          </a:r>
        </a:p>
        <a:p>
          <a:pPr algn="l"/>
          <a:r>
            <a:rPr lang="en-US" sz="1100" b="0" baseline="0"/>
            <a:t>Ogun State received the most Solid Minerals Allocation</a:t>
          </a:r>
        </a:p>
        <a:p>
          <a:pPr algn="l"/>
          <a:r>
            <a:rPr lang="en-US" sz="1100" b="0" baseline="0"/>
            <a:t>Bauchi State received the most Ecology Allocations</a:t>
          </a:r>
        </a:p>
        <a:p>
          <a:pPr algn="l"/>
          <a:r>
            <a:rPr lang="en-US" sz="1100" b="0" baseline="0"/>
            <a:t>While Lagos State recived the most VAT Allocations</a:t>
          </a:r>
        </a:p>
      </xdr:txBody>
    </xdr:sp>
    <xdr:clientData/>
  </xdr:twoCellAnchor>
  <xdr:twoCellAnchor>
    <xdr:from>
      <xdr:col>12</xdr:col>
      <xdr:colOff>482601</xdr:colOff>
      <xdr:row>12</xdr:row>
      <xdr:rowOff>33870</xdr:rowOff>
    </xdr:from>
    <xdr:to>
      <xdr:col>21</xdr:col>
      <xdr:colOff>423334</xdr:colOff>
      <xdr:row>28</xdr:row>
      <xdr:rowOff>67737</xdr:rowOff>
    </xdr:to>
    <xdr:sp macro="" textlink="">
      <xdr:nvSpPr>
        <xdr:cNvPr id="3" name="Rectangle: Rounded Corners 2">
          <a:extLst>
            <a:ext uri="{FF2B5EF4-FFF2-40B4-BE49-F238E27FC236}">
              <a16:creationId xmlns:a16="http://schemas.microsoft.com/office/drawing/2014/main" id="{85DD87E6-2120-4C62-B2AB-67CBA8CB9371}"/>
            </a:ext>
          </a:extLst>
        </xdr:cNvPr>
        <xdr:cNvSpPr/>
      </xdr:nvSpPr>
      <xdr:spPr>
        <a:xfrm>
          <a:off x="7797801" y="2269070"/>
          <a:ext cx="5427133" cy="3014134"/>
        </a:xfrm>
        <a:prstGeom prst="roundRect">
          <a:avLst>
            <a:gd name="adj" fmla="val 8726"/>
          </a:avLst>
        </a:prstGeom>
        <a:noFill/>
        <a:ln w="190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400" b="1">
              <a:solidFill>
                <a:schemeClr val="accent2"/>
              </a:solidFill>
            </a:rPr>
            <a:t>In Analysis</a:t>
          </a:r>
          <a:r>
            <a:rPr lang="en-US" sz="1400" b="1" baseline="0">
              <a:solidFill>
                <a:schemeClr val="accent2"/>
              </a:solidFill>
            </a:rPr>
            <a:t> Insights</a:t>
          </a:r>
        </a:p>
        <a:p>
          <a:pPr algn="l"/>
          <a:r>
            <a:rPr lang="en-US" sz="1100" b="0" baseline="0">
              <a:solidFill>
                <a:schemeClr val="accent2"/>
              </a:solidFill>
            </a:rPr>
            <a:t>Delta State high allocation might be due to its oil producing status</a:t>
          </a:r>
        </a:p>
        <a:p>
          <a:pPr algn="l"/>
          <a:r>
            <a:rPr lang="en-US" sz="1100" b="0" baseline="0">
              <a:solidFill>
                <a:schemeClr val="accent2"/>
              </a:solidFill>
              <a:effectLst/>
            </a:rPr>
            <a:t>The top states with the most revenue allocation is influnced from the oil producin status of some states.</a:t>
          </a:r>
        </a:p>
        <a:p>
          <a:pPr algn="l"/>
          <a:r>
            <a:rPr lang="en-US" sz="1100" b="0" baseline="0">
              <a:solidFill>
                <a:schemeClr val="accent2"/>
              </a:solidFill>
              <a:effectLst/>
            </a:rPr>
            <a:t>Cross River low allocation despite it being in the Niger Delta Region means it might likely not be getting fund as an oil producing state</a:t>
          </a:r>
        </a:p>
        <a:p>
          <a:pPr algn="l"/>
          <a:r>
            <a:rPr lang="en-US">
              <a:solidFill>
                <a:schemeClr val="accent2"/>
              </a:solidFill>
              <a:effectLst/>
            </a:rPr>
            <a:t>Soku which is not</a:t>
          </a:r>
          <a:r>
            <a:rPr lang="en-US" baseline="0">
              <a:solidFill>
                <a:schemeClr val="accent2"/>
              </a:solidFill>
              <a:effectLst/>
            </a:rPr>
            <a:t> a state received allocations, which raises concerns</a:t>
          </a:r>
        </a:p>
        <a:p>
          <a:pPr algn="l"/>
          <a:r>
            <a:rPr lang="en-US" baseline="0">
              <a:solidFill>
                <a:schemeClr val="accent2"/>
              </a:solidFill>
              <a:effectLst/>
            </a:rPr>
            <a:t>Lagos State has the highest debts though it is among the top state with big allocations</a:t>
          </a:r>
        </a:p>
        <a:p>
          <a:pPr algn="l"/>
          <a:r>
            <a:rPr lang="en-US" baseline="0">
              <a:solidFill>
                <a:schemeClr val="accent2"/>
              </a:solidFill>
              <a:effectLst/>
            </a:rPr>
            <a:t>Delta State received the most deriavation allocation, cementing its status as top oil producing state</a:t>
          </a:r>
        </a:p>
        <a:p>
          <a:pPr algn="l"/>
          <a:r>
            <a:rPr lang="en-US" baseline="0">
              <a:solidFill>
                <a:schemeClr val="accent2"/>
              </a:solidFill>
              <a:effectLst/>
            </a:rPr>
            <a:t>Bauchi recived the most ecology which might mean they are usually impacted by environmental crises due to mining activities</a:t>
          </a:r>
        </a:p>
        <a:p>
          <a:pPr algn="l"/>
          <a:r>
            <a:rPr lang="en-US" baseline="0">
              <a:solidFill>
                <a:schemeClr val="accent2"/>
              </a:solidFill>
              <a:effectLst/>
            </a:rPr>
            <a:t>Lagos state received the most VAT allocations meaning, there are a lot of companies operating there.</a:t>
          </a:r>
          <a:endParaRPr lang="en-US">
            <a:solidFill>
              <a:schemeClr val="accent2"/>
            </a:solidFill>
            <a:effectLst/>
          </a:endParaRPr>
        </a:p>
        <a:p>
          <a:pPr algn="just"/>
          <a:endParaRPr lang="en-US" sz="1100" b="0" baseline="0">
            <a:solidFill>
              <a:schemeClr val="accent2"/>
            </a:solidFill>
          </a:endParaRPr>
        </a:p>
        <a:p>
          <a:pPr algn="l"/>
          <a:endParaRPr lang="en-US" sz="1100" b="0">
            <a:solidFill>
              <a:schemeClr val="accent2"/>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47.109943055555" createdVersion="7" refreshedVersion="7" minRefreshableVersion="3" recordCount="37" xr:uid="{94977E96-DE97-4754-9BD6-1F3232A06FE0}">
  <cacheSource type="worksheet">
    <worksheetSource name="Table1"/>
  </cacheSource>
  <cacheFields count="22">
    <cacheField name="S/n" numFmtId="0">
      <sharedItems containsSemiMixedTypes="0" containsString="0" containsNumber="1" containsInteger="1" minValue="1" maxValue="37"/>
    </cacheField>
    <cacheField name="States" numFmtId="39">
      <sharedItems count="38">
        <s v="ABIA"/>
        <s v="ADAMAWA"/>
        <s v="AKWA IBOM"/>
        <s v="ANAMBRA"/>
        <s v="BAUCHI"/>
        <s v="BAYELSA"/>
        <s v="BENUE"/>
        <s v="BORNO"/>
        <s v="CROSS RIVER"/>
        <s v="DELTA"/>
        <s v="EBONYI"/>
        <s v="EDO"/>
        <s v="EKITI"/>
        <s v="ENUGU"/>
        <s v="GOMBE"/>
        <s v="IMO"/>
        <s v="JIGAWA"/>
        <s v="KADUNA"/>
        <s v="KANO"/>
        <s v="KATSINA"/>
        <s v="KEBBI"/>
        <s v="KOGI"/>
        <s v="KWARA"/>
        <s v="LAGOS"/>
        <s v="NASSARAWA"/>
        <s v="NIGER"/>
        <s v="OGUN"/>
        <s v="ONDO"/>
        <s v="OSUN"/>
        <s v="OYO"/>
        <s v="PLATEAU"/>
        <s v="RIVERS"/>
        <s v="SOKOTO"/>
        <s v="TARABA"/>
        <s v="YOBE"/>
        <s v="ZAMFARA"/>
        <s v="SOKU"/>
        <s v="Total" u="1"/>
      </sharedItems>
    </cacheField>
    <cacheField name="No. of LGCs" numFmtId="0">
      <sharedItems containsString="0" containsBlank="1" containsNumber="1" containsInteger="1" minValue="8" maxValue="44"/>
    </cacheField>
    <cacheField name="Statutory Allocation" numFmtId="43">
      <sharedItems containsSemiMixedTypes="0" containsString="0" containsNumber="1" minValue="0" maxValue="1208640724.9821999"/>
    </cacheField>
    <cacheField name="13% Share of Derivation (Net)" numFmtId="43">
      <sharedItems containsSemiMixedTypes="0" containsString="0" containsNumber="1" minValue="0" maxValue="16030883772.708099"/>
    </cacheField>
    <cacheField name="Gross Total" numFmtId="43">
      <sharedItems containsSemiMixedTypes="0" containsString="0" containsNumber="1" minValue="392975362.32999998" maxValue="16804569182.841299"/>
    </cacheField>
    <cacheField name="External Debt" numFmtId="43">
      <sharedItems containsSemiMixedTypes="0" containsString="0" containsNumber="1" minValue="0" maxValue="6931766965.6199999"/>
    </cacheField>
    <cacheField name="Contractual Obligation (ISPO)" numFmtId="43">
      <sharedItems containsSemiMixedTypes="0" containsString="0" containsNumber="1" minValue="0" maxValue="1031399422.965"/>
    </cacheField>
    <cacheField name="Other Deductions   " numFmtId="43">
      <sharedItems containsSemiMixedTypes="0" containsString="0" containsNumber="1" minValue="-1555098103.8799999" maxValue="2125930191.3900001"/>
    </cacheField>
    <cacheField name="Total Deductions" numFmtId="43">
      <sharedItems containsSemiMixedTypes="0" containsString="0" containsNumber="1" minValue="0" maxValue="6931766965.6199999"/>
    </cacheField>
    <cacheField name="Net Statutory Allocation (After Deductions)" numFmtId="43">
      <sharedItems containsSemiMixedTypes="0" containsString="0" containsNumber="1" minValue="-5910991465.3197002" maxValue="14297697723.771299"/>
    </cacheField>
    <cacheField name="Exchange Gain Allocation" numFmtId="43">
      <sharedItems containsSemiMixedTypes="0" containsString="0" containsNumber="1" minValue="88435889.810000002" maxValue="22877788216.180901"/>
    </cacheField>
    <cacheField name="Solid Mineral" numFmtId="43">
      <sharedItems containsSemiMixedTypes="0" containsString="0" containsNumber="1" minValue="75321743.318399996" maxValue="307539995.99290001"/>
    </cacheField>
    <cacheField name="Electronic Money Transfer Levy (EMTL)" numFmtId="43">
      <sharedItems containsSemiMixedTypes="0" containsString="0" containsNumber="1" minValue="0" maxValue="894673727.97160006"/>
    </cacheField>
    <cacheField name="TOTAL Share of Ecology" numFmtId="43">
      <sharedItems containsSemiMixedTypes="0" containsString="0" containsNumber="1" minValue="0" maxValue="194896333.30090001"/>
    </cacheField>
    <cacheField name="Transfer of 50% Share of Ecology to NDDC/HYPPADEC" numFmtId="43">
      <sharedItems containsSemiMixedTypes="0" containsString="0" containsNumber="1" minValue="0" maxValue="160990012.6415"/>
    </cacheField>
    <cacheField name="Net Share of Ecology" numFmtId="43">
      <sharedItems containsSemiMixedTypes="0" containsString="0" containsNumber="1" minValue="0" maxValue="194896333.30090001"/>
    </cacheField>
    <cacheField name="Gross VAT Allocation" numFmtId="43">
      <sharedItems containsSemiMixedTypes="0" containsString="0" containsNumber="1" minValue="0" maxValue="45847572197.731499"/>
    </cacheField>
    <cacheField name="VAT Deduction" numFmtId="43">
      <sharedItems containsSemiMixedTypes="0" containsString="0" containsNumber="1" minValue="0" maxValue="7667853446.5"/>
    </cacheField>
    <cacheField name="Net VAT Allocation" numFmtId="43">
      <sharedItems containsSemiMixedTypes="0" containsString="0" containsNumber="1" minValue="0" maxValue="38179718751.231499"/>
    </cacheField>
    <cacheField name="Total Gross Amount" numFmtId="43">
      <sharedItems containsSemiMixedTypes="0" containsString="0" containsNumber="1" minValue="588932393.98000002" maxValue="52883789209.128998"/>
    </cacheField>
    <cacheField name="Total Net Amount" numFmtId="43">
      <sharedItems containsSemiMixedTypes="0" containsString="0" containsNumber="1" minValue="588932393.98000002" maxValue="44848327324.46685"/>
    </cacheField>
  </cacheFields>
  <extLst>
    <ext xmlns:x14="http://schemas.microsoft.com/office/spreadsheetml/2009/9/main" uri="{725AE2AE-9491-48be-B2B4-4EB974FC3084}">
      <x14:pivotCacheDefinition pivotCacheId="503174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n v="1"/>
    <x v="0"/>
    <n v="17"/>
    <n v="713510411.74590003"/>
    <n v="460519947.36000001"/>
    <n v="1174030359.1059"/>
    <n v="771164847.38999999"/>
    <n v="0"/>
    <n v="183089978.84000003"/>
    <n v="954254826.23000002"/>
    <n v="219775532.87590003"/>
    <n v="3962479568.0093999"/>
    <n v="84581886.587500006"/>
    <n v="241553751.61930001"/>
    <n v="115055334.5978"/>
    <n v="57527667.298900001"/>
    <n v="57527667.298900001"/>
    <n v="6006527228.8204002"/>
    <n v="0"/>
    <n v="6006527228.8204002"/>
    <n v="11584228128.740299"/>
    <n v="10572445635.211399"/>
  </r>
  <r>
    <n v="2"/>
    <x v="1"/>
    <n v="21"/>
    <n v="759052378.29219997"/>
    <n v="0"/>
    <n v="759052378.29219997"/>
    <n v="1097120916.4400001"/>
    <n v="0"/>
    <n v="242833960.92999983"/>
    <n v="1339954877.3699999"/>
    <n v="-580902499.07779992"/>
    <n v="3579821761.9738002"/>
    <n v="94319911.373799995"/>
    <n v="213078831.78349999"/>
    <n v="122399090.36220001"/>
    <n v="0"/>
    <n v="122399090.36220001"/>
    <n v="6348350079.3413"/>
    <n v="0"/>
    <n v="6348350079.3413"/>
    <n v="11117022053.126801"/>
    <n v="9777067175.7567997"/>
  </r>
  <r>
    <n v="3"/>
    <x v="2"/>
    <n v="31"/>
    <n v="766106192.39049995"/>
    <n v="10389086532.042601"/>
    <n v="11155192724.4331"/>
    <n v="525026444.75"/>
    <n v="0"/>
    <n v="1434820382.29"/>
    <n v="1959846827.04"/>
    <n v="9195345897.3931007"/>
    <n v="15959375798.350201"/>
    <n v="91082660.449599996"/>
    <n v="234853384.014"/>
    <n v="123536535.4897"/>
    <n v="61768267.744850002"/>
    <n v="61768267.744850002"/>
    <n v="7096942774.3389997"/>
    <n v="0"/>
    <n v="7096942774.3389997"/>
    <n v="34660983877.0756"/>
    <n v="32639368782.290752"/>
  </r>
  <r>
    <n v="4"/>
    <x v="3"/>
    <n v="21"/>
    <n v="757630383.02390003"/>
    <n v="829998376.71739995"/>
    <n v="1587628759.7413001"/>
    <n v="734737893.28999996"/>
    <n v="0"/>
    <n v="38540982.120000005"/>
    <n v="773278875.40999997"/>
    <n v="814349884.33130014"/>
    <n v="4624423533.2233"/>
    <n v="84274974.437800005"/>
    <n v="307231499.86339998"/>
    <n v="122169790.0763"/>
    <n v="0"/>
    <n v="122169790.0763"/>
    <n v="7043826755.2214003"/>
    <n v="0"/>
    <n v="7043826755.2214003"/>
    <n v="13769555312.563499"/>
    <n v="12996276437.1535"/>
  </r>
  <r>
    <n v="5"/>
    <x v="4"/>
    <n v="20"/>
    <n v="911454734.37310004"/>
    <n v="0"/>
    <n v="911454734.37310004"/>
    <n v="1287217303.6199999"/>
    <n v="958822872.39999998"/>
    <n v="1233253757.5999999"/>
    <n v="3479293933.6199999"/>
    <n v="-2567839199.2468996"/>
    <n v="4298577524.3951998"/>
    <n v="121545304.7105"/>
    <n v="239754563.3687"/>
    <n v="146974350.63010001"/>
    <n v="0"/>
    <n v="146974350.63010001"/>
    <n v="7039878202.7533998"/>
    <n v="0"/>
    <n v="7039878202.7533998"/>
    <n v="12758184680.230999"/>
    <n v="9278890746.6110001"/>
  </r>
  <r>
    <n v="6"/>
    <x v="5"/>
    <n v="8"/>
    <n v="674217438.61020005"/>
    <n v="8692028450.1369991"/>
    <n v="9366245888.7472"/>
    <n v="448007394.98000002"/>
    <n v="0"/>
    <n v="1178910154.3399999"/>
    <n v="1626917549.3199999"/>
    <n v="7739328339.4272003"/>
    <n v="12909848128.3458"/>
    <n v="75321743.318399996"/>
    <n v="178509496.6769"/>
    <n v="108719244.6164"/>
    <n v="54359622.308200002"/>
    <n v="54359622.308200002"/>
    <n v="5728277565.8013"/>
    <n v="0"/>
    <n v="5728277565.8013"/>
    <n v="28366922067.506004"/>
    <n v="26685644895.877804"/>
  </r>
  <r>
    <n v="7"/>
    <x v="6"/>
    <n v="23"/>
    <n v="854547733.58430004"/>
    <n v="0"/>
    <n v="854547733.58430004"/>
    <n v="303276410.17000002"/>
    <n v="0"/>
    <n v="189354505.16999996"/>
    <n v="492630915.33999997"/>
    <n v="361916818.24430001"/>
    <n v="4030194306.5044999"/>
    <n v="105690044.8717"/>
    <n v="236876635.29629999"/>
    <n v="137797954.73030001"/>
    <n v="68898977.365150005"/>
    <n v="68898977.365150005"/>
    <n v="6795396240.5191002"/>
    <n v="0"/>
    <n v="6795396240.5191002"/>
    <n v="12160502915.506201"/>
    <n v="11598973022.801052"/>
  </r>
  <r>
    <n v="8"/>
    <x v="7"/>
    <n v="27"/>
    <n v="946716420.14429998"/>
    <n v="0"/>
    <n v="946716420.14429998"/>
    <n v="268566528.35000002"/>
    <n v="0"/>
    <n v="108280348.5"/>
    <n v="376846876.85000002"/>
    <n v="569869543.29429996"/>
    <n v="4464877708.2740002"/>
    <n v="102713362.2881"/>
    <n v="237611261.42230001"/>
    <n v="152660385.4628"/>
    <n v="0"/>
    <n v="152660385.4628"/>
    <n v="6975480127.8339996"/>
    <n v="0"/>
    <n v="6975480127.8339996"/>
    <n v="12880059265.425501"/>
    <n v="12503212388.5755"/>
  </r>
  <r>
    <n v="9"/>
    <x v="8"/>
    <n v="18"/>
    <n v="766236845.18799996"/>
    <n v="0"/>
    <n v="766236845.18799996"/>
    <n v="1591698085.8"/>
    <n v="541305066.39999998"/>
    <n v="444989043.28999972"/>
    <n v="2577992195.4899998"/>
    <n v="-1811755350.3019998"/>
    <n v="3613704945.3734999"/>
    <n v="104324735.6311"/>
    <n v="211245670.63159999"/>
    <n v="123557603.5794"/>
    <n v="61778801.789700001"/>
    <n v="61778801.789700001"/>
    <n v="5957077321.5043001"/>
    <n v="0"/>
    <n v="5957077321.5043001"/>
    <n v="10776147121.9079"/>
    <n v="8136376124.6282005"/>
  </r>
  <r>
    <n v="10"/>
    <x v="9"/>
    <n v="25"/>
    <n v="773685410.13320005"/>
    <n v="16030883772.708099"/>
    <n v="16804569182.841299"/>
    <n v="380941267.68000001"/>
    <n v="0"/>
    <n v="2125930191.3900001"/>
    <n v="2506871459.0700002"/>
    <n v="14297697723.771299"/>
    <n v="22877788216.180901"/>
    <n v="86159020.636000007"/>
    <n v="309233023.6699"/>
    <n v="124758703.26629999"/>
    <n v="62379351.633149996"/>
    <n v="62379351.633149996"/>
    <n v="7215069988.5755997"/>
    <n v="0"/>
    <n v="7215069988.5755997"/>
    <n v="47417578135.169998"/>
    <n v="44848327324.46685"/>
  </r>
  <r>
    <n v="11"/>
    <x v="10"/>
    <n v="13"/>
    <n v="681703328.71500003"/>
    <n v="0"/>
    <n v="681703328.71500003"/>
    <n v="829020383.39999998"/>
    <n v="0"/>
    <n v="417736242.2700001"/>
    <n v="1246756625.6700001"/>
    <n v="-565053296.95500004"/>
    <n v="3215030320.8743"/>
    <n v="180942452.23590001"/>
    <n v="188480811.55320001"/>
    <n v="109926363.0781"/>
    <n v="0"/>
    <n v="109926363.0781"/>
    <n v="5805358549.7040005"/>
    <n v="0"/>
    <n v="5805358549.7040005"/>
    <n v="10181441826.1605"/>
    <n v="8934685200.4905014"/>
  </r>
  <r>
    <n v="12"/>
    <x v="11"/>
    <n v="18"/>
    <n v="712489234.69780004"/>
    <n v="1785130606.4777"/>
    <n v="2497619841.1754999"/>
    <n v="1970259581.95"/>
    <n v="510923032.41000003"/>
    <n v="157343097.73999977"/>
    <n v="2638525712.0999999"/>
    <n v="-140905870.92449993"/>
    <n v="4922515805.9507999"/>
    <n v="98553058.805500001"/>
    <n v="277985948.94029999"/>
    <n v="114890667.25030001"/>
    <n v="57445333.625150003"/>
    <n v="57445333.625150003"/>
    <n v="6524381479.9370003"/>
    <n v="0"/>
    <n v="6524381479.9370003"/>
    <n v="14435946802.059401"/>
    <n v="11739975756.334251"/>
  </r>
  <r>
    <n v="13"/>
    <x v="12"/>
    <n v="16"/>
    <n v="681318647.4993"/>
    <n v="0"/>
    <n v="681318647.4993"/>
    <n v="1012400231.65"/>
    <n v="345000000"/>
    <n v="548063946.84000003"/>
    <n v="1905464178.4900002"/>
    <n v="-1224145530.9907"/>
    <n v="3213216098.0022001"/>
    <n v="78838784.423199996"/>
    <n v="198082911.10839999"/>
    <n v="109864332.2723"/>
    <n v="0"/>
    <n v="109864332.2723"/>
    <n v="5829338022.8409004"/>
    <n v="0"/>
    <n v="5829338022.8409004"/>
    <n v="10110658796.146301"/>
    <n v="8205194617.6563005"/>
  </r>
  <r>
    <n v="14"/>
    <x v="13"/>
    <n v="17"/>
    <n v="766302976.60109997"/>
    <n v="0"/>
    <n v="766302976.60109997"/>
    <n v="1045863175.83"/>
    <n v="0"/>
    <n v="78644312.340000033"/>
    <n v="1124507488.1700001"/>
    <n v="-358204511.56890011"/>
    <n v="3614016832.5089998"/>
    <n v="111092759.40099999"/>
    <n v="246707266.0598"/>
    <n v="123568267.4349"/>
    <n v="0"/>
    <n v="123568267.4349"/>
    <n v="6265247480.2519999"/>
    <n v="0"/>
    <n v="6265247480.2519999"/>
    <n v="11126935582.257801"/>
    <n v="10002428094.087799"/>
  </r>
  <r>
    <n v="15"/>
    <x v="14"/>
    <n v="11"/>
    <n v="717726897.48440003"/>
    <n v="0"/>
    <n v="717726897.48440003"/>
    <n v="579542872.13999999"/>
    <n v="638494476.51999998"/>
    <n v="394619046.43999994"/>
    <n v="1612656395.0999999"/>
    <n v="-894929497.61559987"/>
    <n v="3384923676.2133002"/>
    <n v="115223298.1793"/>
    <n v="188968900.9971"/>
    <n v="115735253.4462"/>
    <n v="115735253.4462"/>
    <n v="0"/>
    <n v="5835232836.5016003"/>
    <n v="0"/>
    <n v="5835232836.5016003"/>
    <n v="10357810862.821901"/>
    <n v="8629419214.2756996"/>
  </r>
  <r>
    <n v="16"/>
    <x v="15"/>
    <n v="27"/>
    <n v="792244455.77310002"/>
    <n v="894658038.24979997"/>
    <n v="1686902494.0229001"/>
    <n v="1124937985.78"/>
    <n v="0"/>
    <n v="1461443711.03"/>
    <n v="2586381696.8099999"/>
    <n v="-899479202.78709984"/>
    <n v="4926753637.1792002"/>
    <n v="85640196.064099997"/>
    <n v="256141072.25999999"/>
    <n v="127751395.69310001"/>
    <n v="63875697.846550003"/>
    <n v="63875697.846550003"/>
    <n v="6562016370.5007"/>
    <n v="0"/>
    <n v="6562016370.5007"/>
    <n v="13645205165.720001"/>
    <n v="10994947771.06345"/>
  </r>
  <r>
    <n v="17"/>
    <x v="16"/>
    <n v="27"/>
    <n v="852132404.11459994"/>
    <n v="0"/>
    <n v="852132404.11459994"/>
    <n v="305648422.99000001"/>
    <n v="0"/>
    <n v="73251016.370000005"/>
    <n v="378899439.36000001"/>
    <n v="473232964.75459993"/>
    <n v="4018803196.6826"/>
    <n v="97085865.590200007"/>
    <n v="228943577.78729999"/>
    <n v="137408476.82530001"/>
    <n v="0"/>
    <n v="137408476.82530001"/>
    <n v="7105770858.4584999"/>
    <n v="0"/>
    <n v="7105770858.4584999"/>
    <n v="12440144379.4585"/>
    <n v="12061244940.098499"/>
  </r>
  <r>
    <n v="18"/>
    <x v="17"/>
    <n v="23"/>
    <n v="998372223.31640005"/>
    <n v="0"/>
    <n v="998372223.31640005"/>
    <n v="3796561713.5300002"/>
    <n v="0"/>
    <n v="436184267.23999977"/>
    <n v="4232745980.77"/>
    <n v="-3234373757.4535999"/>
    <n v="4708495373.6939001"/>
    <n v="175206205.3565"/>
    <n v="305764762.27109998"/>
    <n v="160990012.6415"/>
    <n v="160990012.6415"/>
    <n v="0"/>
    <n v="8263227942.9921999"/>
    <n v="0"/>
    <n v="8263227942.9921999"/>
    <n v="14612056520.271599"/>
    <n v="10218320526.8601"/>
  </r>
  <r>
    <n v="19"/>
    <x v="18"/>
    <n v="44"/>
    <n v="1208640724.9821999"/>
    <n v="0"/>
    <n v="1208640724.9821999"/>
    <n v="1097138975.0599999"/>
    <n v="292615190"/>
    <n v="368811639.22000003"/>
    <n v="1758565804.28"/>
    <n v="-549925079.29780006"/>
    <n v="5700157846.0621004"/>
    <n v="157282215.59099999"/>
    <n v="393082931.78299999"/>
    <n v="194896333.30090001"/>
    <n v="0"/>
    <n v="194896333.30090001"/>
    <n v="10655506713.3062"/>
    <n v="0"/>
    <n v="10655506713.3062"/>
    <n v="18309566765.025398"/>
    <n v="16551000960.745399"/>
  </r>
  <r>
    <n v="20"/>
    <x v="19"/>
    <n v="34"/>
    <n v="936662164.0029"/>
    <n v="0"/>
    <n v="936662164.0029"/>
    <n v="852223256.97000003"/>
    <n v="850000000"/>
    <n v="0"/>
    <n v="1702223256.97"/>
    <n v="-765561092.96710002"/>
    <n v="4417460104.4783001"/>
    <n v="109025933.93629999"/>
    <n v="272764592.54790002"/>
    <n v="151039111.56779999"/>
    <n v="0"/>
    <n v="151039111.56779999"/>
    <n v="7891668009.9034996"/>
    <n v="0"/>
    <n v="7891668009.9034996"/>
    <n v="13778619916.436699"/>
    <n v="12076396659.4667"/>
  </r>
  <r>
    <n v="21"/>
    <x v="20"/>
    <n v="21"/>
    <n v="804597471.9332"/>
    <n v="0"/>
    <n v="804597471.9332"/>
    <n v="482706139.92000002"/>
    <n v="0"/>
    <n v="66979409.379999936"/>
    <n v="549685549.29999995"/>
    <n v="254911922.63320005"/>
    <n v="3794620268.6743999"/>
    <n v="100188099.93870001"/>
    <n v="208968811.4822"/>
    <n v="129743350.3783"/>
    <n v="64871675.189149998"/>
    <n v="64871675.189149998"/>
    <n v="6300970022.1145"/>
    <n v="0"/>
    <n v="6300970022.1145"/>
    <n v="11339088024.521299"/>
    <n v="10724530800.03215"/>
  </r>
  <r>
    <n v="22"/>
    <x v="21"/>
    <n v="21"/>
    <n v="842170652.85699999"/>
    <n v="0"/>
    <n v="842170652.85699999"/>
    <n v="572783105.52999997"/>
    <n v="94000000"/>
    <n v="1691840335.1200001"/>
    <n v="2358623440.6500001"/>
    <n v="-1516452787.7930002"/>
    <n v="3971821861.8525"/>
    <n v="279213530.90310001"/>
    <n v="219284751.18259999"/>
    <n v="135802119.57350001"/>
    <n v="67901059.786750004"/>
    <n v="67901059.786750004"/>
    <n v="6452107454.0024996"/>
    <n v="0"/>
    <n v="6452107454.0024996"/>
    <n v="11900400370.371201"/>
    <n v="9473875869.9344482"/>
  </r>
  <r>
    <n v="23"/>
    <x v="22"/>
    <n v="16"/>
    <n v="678281065.65970004"/>
    <n v="0"/>
    <n v="678281065.65970004"/>
    <n v="453776051.43000001"/>
    <n v="559212440.21000004"/>
    <n v="211464655.13999993"/>
    <n v="1224453146.78"/>
    <n v="-546172081.12029994"/>
    <n v="3198890338.8234"/>
    <n v="171267461.5293"/>
    <n v="208516384.2166"/>
    <n v="109374514.6195"/>
    <n v="54687257.309749998"/>
    <n v="54687257.309749998"/>
    <n v="5831206471.8183002"/>
    <n v="0"/>
    <n v="5831206471.8183002"/>
    <n v="10197536236.666801"/>
    <n v="8918395832.5770512"/>
  </r>
  <r>
    <n v="24"/>
    <x v="23"/>
    <n v="20"/>
    <n v="1020775500.3003"/>
    <n v="0"/>
    <n v="1020775500.3003"/>
    <n v="6931766965.6199999"/>
    <n v="0"/>
    <n v="0"/>
    <n v="6931766965.6199999"/>
    <n v="-5910991465.3197002"/>
    <n v="4814153086.8900003"/>
    <n v="142012099.2687"/>
    <n v="894673727.97160006"/>
    <n v="164602596.96689999"/>
    <n v="0"/>
    <n v="164602596.96689999"/>
    <n v="45847572197.731499"/>
    <n v="7667853446.5"/>
    <n v="38179718751.231499"/>
    <n v="52883789209.128998"/>
    <n v="38284168797.009003"/>
  </r>
  <r>
    <n v="25"/>
    <x v="24"/>
    <n v="13"/>
    <n v="702700641.48310006"/>
    <n v="0"/>
    <n v="702700641.48310006"/>
    <n v="460734705.08999997"/>
    <n v="0"/>
    <n v="39560401.5"/>
    <n v="500295106.58999997"/>
    <n v="202405534.89310008"/>
    <n v="3314057264.6571999"/>
    <n v="208771426.72189999"/>
    <n v="190681944.34299999"/>
    <n v="113312232.16500001"/>
    <n v="113312232.16500001"/>
    <n v="0"/>
    <n v="5457797928.7867002"/>
    <n v="0"/>
    <n v="5457797928.7867002"/>
    <n v="9987321438.1569004"/>
    <n v="9373714099.4019012"/>
  </r>
  <r>
    <n v="26"/>
    <x v="25"/>
    <n v="25"/>
    <n v="902587686.92980003"/>
    <n v="0"/>
    <n v="902587686.92980003"/>
    <n v="760084178.89999998"/>
    <n v="514281002.97000003"/>
    <n v="533954126.90999997"/>
    <n v="1808319308.7799997"/>
    <n v="-905731621.85019994"/>
    <n v="4256759001.3038998"/>
    <n v="149769145.01179999"/>
    <n v="238198793.0905"/>
    <n v="145544517.09999999"/>
    <n v="72772258.549999997"/>
    <n v="72772258.549999997"/>
    <n v="6916902432.4499998"/>
    <n v="0"/>
    <n v="6916902432.4499998"/>
    <n v="12609761575.886"/>
    <n v="10728670008.556"/>
  </r>
  <r>
    <n v="27"/>
    <x v="26"/>
    <n v="20"/>
    <n v="707919600.38730001"/>
    <n v="0"/>
    <n v="707919600.38730001"/>
    <n v="1406692479.79"/>
    <n v="500000000"/>
    <n v="-1555098103.8799999"/>
    <n v="351594375.91000009"/>
    <n v="356325224.47729993"/>
    <n v="3338670773.8084002"/>
    <n v="307539995.99290001"/>
    <n v="284385837.0675"/>
    <n v="114153802.3132"/>
    <n v="0"/>
    <n v="114153802.3132"/>
    <n v="6671485631.1421003"/>
    <n v="0"/>
    <n v="6671485631.1421003"/>
    <n v="11424155640.711401"/>
    <n v="11072561264.801399"/>
  </r>
  <r>
    <n v="28"/>
    <x v="27"/>
    <n v="18"/>
    <n v="709322068.398"/>
    <n v="1489137643.0955"/>
    <n v="2198459711.4934998"/>
    <n v="651616895.57000005"/>
    <n v="644248762.91999996"/>
    <n v="55289565.440000057"/>
    <n v="1351155223.9300001"/>
    <n v="847304487.56349957"/>
    <n v="5139636304.5817003"/>
    <n v="129194457.57359999"/>
    <n v="237274844.25819999"/>
    <n v="114379953.7801"/>
    <n v="57189976.890050001"/>
    <n v="57189976.890050001"/>
    <n v="6390414524.4709997"/>
    <n v="0"/>
    <n v="6390414524.4709997"/>
    <n v="14209359796.1581"/>
    <n v="12801014595.338049"/>
  </r>
  <r>
    <n v="29"/>
    <x v="28"/>
    <n v="30"/>
    <n v="694942026.99329996"/>
    <n v="0"/>
    <n v="694942026.99329996"/>
    <n v="1091555818.99"/>
    <n v="0"/>
    <n v="1142270944.01"/>
    <n v="2233826763"/>
    <n v="-1538884736.0067"/>
    <n v="3277466302.3053999"/>
    <n v="283584358.93589997"/>
    <n v="236348040.2401"/>
    <n v="112061136.21529999"/>
    <n v="0"/>
    <n v="112061136.21529999"/>
    <n v="6293530052.1023998"/>
    <n v="0"/>
    <n v="6293530052.1023998"/>
    <n v="10897931916.7924"/>
    <n v="8664105153.7924004"/>
  </r>
  <r>
    <n v="30"/>
    <x v="29"/>
    <n v="33"/>
    <n v="854642150.9325"/>
    <n v="0"/>
    <n v="854642150.9325"/>
    <n v="2117344253.8"/>
    <n v="0"/>
    <n v="1365442737.8100002"/>
    <n v="3482786991.6100001"/>
    <n v="-2628144840.6774998"/>
    <n v="4030639594.9790001"/>
    <n v="176850564.35100001"/>
    <n v="359671618.00999999"/>
    <n v="137813179.7633"/>
    <n v="0"/>
    <n v="137813179.7633"/>
    <n v="10378510679.7344"/>
    <n v="0"/>
    <n v="10378510679.7344"/>
    <n v="15938127787.770199"/>
    <n v="12455340796.1602"/>
  </r>
  <r>
    <n v="31"/>
    <x v="30"/>
    <n v="17"/>
    <n v="795700006.29939997"/>
    <n v="0"/>
    <n v="795700006.29939997"/>
    <n v="350391783.98000002"/>
    <n v="1031399422.965"/>
    <n v="639506757.67499983"/>
    <n v="2021297964.6199999"/>
    <n v="-1225597958.3206"/>
    <n v="3752658288.1698999"/>
    <n v="153888563.04449999"/>
    <n v="225198137.77770001"/>
    <n v="128308611.8396"/>
    <n v="64154305.919799998"/>
    <n v="64154305.919799998"/>
    <n v="6401750773.3332996"/>
    <n v="0"/>
    <n v="6401750773.3332996"/>
    <n v="11457504380.464401"/>
    <n v="9372052109.9245987"/>
  </r>
  <r>
    <n v="32"/>
    <x v="31"/>
    <n v="23"/>
    <n v="821769825.28760004"/>
    <n v="9495085537.7122002"/>
    <n v="10316855362.9998"/>
    <n v="3566421490.3400002"/>
    <n v="0"/>
    <n v="1311232455.1399994"/>
    <n v="4877653945.4799995"/>
    <n v="5439201417.5198002"/>
    <n v="13868765288.1327"/>
    <n v="116936158.6815"/>
    <n v="328445361.43559998"/>
    <n v="132512435.2137"/>
    <n v="66256217.606849998"/>
    <n v="66256217.606849998"/>
    <n v="16428473831.3046"/>
    <n v="0"/>
    <n v="16428473831.3046"/>
    <n v="41191988437.767899"/>
    <n v="36248078274.681046"/>
  </r>
  <r>
    <n v="33"/>
    <x v="32"/>
    <n v="23"/>
    <n v="839774158.94519997"/>
    <n v="0"/>
    <n v="839774158.94519997"/>
    <n v="348738528.24000001"/>
    <n v="206017834"/>
    <n v="732494312.25"/>
    <n v="1287250674.49"/>
    <n v="-447476515.54480004"/>
    <n v="3960519583.7747002"/>
    <n v="93909744.767199993"/>
    <n v="224661026.67730001"/>
    <n v="135415678.94949999"/>
    <n v="0"/>
    <n v="135415678.94949999"/>
    <n v="6747235148.1014004"/>
    <n v="0"/>
    <n v="6747235148.1014004"/>
    <n v="12001515341.215302"/>
    <n v="10714264666.7253"/>
  </r>
  <r>
    <n v="34"/>
    <x v="33"/>
    <n v="16"/>
    <n v="733997701.45120001"/>
    <n v="0"/>
    <n v="733997701.45120001"/>
    <n v="300292543.88"/>
    <n v="0"/>
    <n v="225899884.24000001"/>
    <n v="526192428.12"/>
    <n v="207805273.3312"/>
    <n v="3461659590.3481002"/>
    <n v="103740420.6989"/>
    <n v="189232330.94279999"/>
    <n v="118358961.1926"/>
    <n v="118358961.1926"/>
    <n v="0"/>
    <n v="5625111673.3080997"/>
    <n v="0"/>
    <n v="5625111673.3080997"/>
    <n v="10232100677.9417"/>
    <n v="9587549288.6291008"/>
  </r>
  <r>
    <n v="35"/>
    <x v="34"/>
    <n v="17"/>
    <n v="756657407.28620005"/>
    <n v="0"/>
    <n v="756657407.28620005"/>
    <n v="272113970.52999997"/>
    <n v="0"/>
    <n v="662084874.41000009"/>
    <n v="934198844.94000006"/>
    <n v="-177541437.65380001"/>
    <n v="3568526666.1819"/>
    <n v="85102327.647200003"/>
    <n v="189449269.95179999"/>
    <n v="122012895.31039999"/>
    <n v="0"/>
    <n v="122012895.31039999"/>
    <n v="5746404322.2714996"/>
    <n v="0"/>
    <n v="5746404322.2714996"/>
    <n v="10468152888.648998"/>
    <n v="9533954043.7089996"/>
  </r>
  <r>
    <n v="36"/>
    <x v="35"/>
    <n v="14"/>
    <n v="758268866.62380004"/>
    <n v="0"/>
    <n v="758268866.62380004"/>
    <n v="303391312.60000002"/>
    <n v="422213140"/>
    <n v="357684792.65999997"/>
    <n v="1083289245.26"/>
    <n v="-325020378.63619995"/>
    <n v="3576126585.9843001"/>
    <n v="92694962.976400003"/>
    <n v="207134624.1785"/>
    <n v="122272747.15019999"/>
    <n v="0"/>
    <n v="122272747.15019999"/>
    <n v="6719206655.7264004"/>
    <n v="0"/>
    <n v="6719206655.7264004"/>
    <n v="11475704442.639601"/>
    <n v="10392415197.379601"/>
  </r>
  <r>
    <n v="37"/>
    <x v="36"/>
    <m/>
    <n v="0"/>
    <n v="392975362.32999998"/>
    <n v="392975362.32999998"/>
    <n v="0"/>
    <n v="0"/>
    <n v="0"/>
    <n v="0"/>
    <n v="392975362.32999998"/>
    <n v="88435889.810000002"/>
    <n v="107521141.84"/>
    <n v="0"/>
    <n v="0"/>
    <n v="0"/>
    <n v="0"/>
    <n v="0"/>
    <n v="0"/>
    <n v="0"/>
    <n v="588932393.98000002"/>
    <n v="588932393.98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A9042C-EEEB-4F38-9828-FFB471B672F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3:B11" firstHeaderRow="1" firstDataRow="1" firstDataCol="1"/>
  <pivotFields count="22">
    <pivotField showAll="0"/>
    <pivotField axis="axisRow" showAll="0" measureFilter="1" sortType="descending">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6"/>
        <item x="33"/>
        <item m="1" x="37"/>
        <item x="34"/>
        <item x="35"/>
        <item t="default"/>
      </items>
      <autoSortScope>
        <pivotArea dataOnly="0" outline="0" fieldPosition="0">
          <references count="1">
            <reference field="4294967294" count="1" selected="0">
              <x v="0"/>
            </reference>
          </references>
        </pivotArea>
      </autoSortScope>
    </pivotField>
    <pivotField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dataField="1" numFmtId="43" showAll="0"/>
  </pivotFields>
  <rowFields count="1">
    <field x="1"/>
  </rowFields>
  <rowItems count="8">
    <i>
      <x v="9"/>
    </i>
    <i>
      <x v="23"/>
    </i>
    <i>
      <x v="31"/>
    </i>
    <i>
      <x v="2"/>
    </i>
    <i>
      <x v="5"/>
    </i>
    <i>
      <x v="18"/>
    </i>
    <i>
      <x v="3"/>
    </i>
    <i t="grand">
      <x/>
    </i>
  </rowItems>
  <colItems count="1">
    <i/>
  </colItems>
  <dataFields count="1">
    <dataField name="Sum of Total Net Amount" fld="21" baseField="0" baseItem="0" numFmtId="165"/>
  </dataFields>
  <formats count="10">
    <format dxfId="86">
      <pivotArea outline="0" collapsedLevelsAreSubtotals="1" fieldPosition="0"/>
    </format>
    <format dxfId="85">
      <pivotArea field="1" type="button" dataOnly="0" labelOnly="1" outline="0" axis="axisRow" fieldPosition="0"/>
    </format>
    <format dxfId="84">
      <pivotArea dataOnly="0" labelOnly="1" outline="0" axis="axisValues" fieldPosition="0"/>
    </format>
    <format dxfId="83">
      <pivotArea grandRow="1" outline="0" collapsedLevelsAreSubtotals="1" fieldPosition="0"/>
    </format>
    <format dxfId="82">
      <pivotArea dataOnly="0" labelOnly="1" grandRow="1" outline="0" fieldPosition="0"/>
    </format>
    <format dxfId="81">
      <pivotArea field="1" type="button" dataOnly="0" labelOnly="1" outline="0" axis="axisRow" fieldPosition="0"/>
    </format>
    <format dxfId="80">
      <pivotArea dataOnly="0" labelOnly="1" outline="0" axis="axisValues" fieldPosition="0"/>
    </format>
    <format dxfId="79">
      <pivotArea grandRow="1" outline="0" collapsedLevelsAreSubtotals="1" fieldPosition="0"/>
    </format>
    <format dxfId="78">
      <pivotArea dataOnly="0" labelOnly="1" grandRow="1" outline="0" fieldPosition="0"/>
    </format>
    <format dxfId="77">
      <pivotArea collapsedLevelsAreSubtotals="1" fieldPosition="0">
        <references count="1">
          <reference field="1" count="10">
            <x v="2"/>
            <x v="3"/>
            <x v="5"/>
            <x v="7"/>
            <x v="9"/>
            <x v="18"/>
            <x v="23"/>
            <x v="27"/>
            <x v="29"/>
            <x v="31"/>
          </reference>
        </references>
      </pivotArea>
    </format>
  </formats>
  <chartFormats count="4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9"/>
          </reference>
        </references>
      </pivotArea>
    </chartFormat>
    <chartFormat chart="0" format="2">
      <pivotArea type="data" outline="0" fieldPosition="0">
        <references count="2">
          <reference field="4294967294" count="1" selected="0">
            <x v="0"/>
          </reference>
          <reference field="1" count="1" selected="0">
            <x v="23"/>
          </reference>
        </references>
      </pivotArea>
    </chartFormat>
    <chartFormat chart="0" format="3">
      <pivotArea type="data" outline="0" fieldPosition="0">
        <references count="2">
          <reference field="4294967294" count="1" selected="0">
            <x v="0"/>
          </reference>
          <reference field="1" count="1" selected="0">
            <x v="3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18"/>
          </reference>
        </references>
      </pivotArea>
    </chartFormat>
    <chartFormat chart="0" format="7">
      <pivotArea type="data" outline="0" fieldPosition="0">
        <references count="2">
          <reference field="4294967294" count="1" selected="0">
            <x v="0"/>
          </reference>
          <reference field="1" count="1" selected="0">
            <x v="3"/>
          </reference>
        </references>
      </pivotArea>
    </chartFormat>
    <chartFormat chart="0" format="8">
      <pivotArea type="data" outline="0" fieldPosition="0">
        <references count="2">
          <reference field="4294967294" count="1" selected="0">
            <x v="0"/>
          </reference>
          <reference field="1" count="1" selected="0">
            <x v="27"/>
          </reference>
        </references>
      </pivotArea>
    </chartFormat>
    <chartFormat chart="0" format="9">
      <pivotArea type="data" outline="0" fieldPosition="0">
        <references count="2">
          <reference field="4294967294" count="1" selected="0">
            <x v="0"/>
          </reference>
          <reference field="1" count="1" selected="0">
            <x v="7"/>
          </reference>
        </references>
      </pivotArea>
    </chartFormat>
    <chartFormat chart="0" format="10">
      <pivotArea type="data" outline="0" fieldPosition="0">
        <references count="2">
          <reference field="4294967294" count="1" selected="0">
            <x v="0"/>
          </reference>
          <reference field="1" count="1" selected="0">
            <x v="29"/>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1" count="1" selected="0">
            <x v="9"/>
          </reference>
        </references>
      </pivotArea>
    </chartFormat>
    <chartFormat chart="3" format="13">
      <pivotArea type="data" outline="0" fieldPosition="0">
        <references count="2">
          <reference field="4294967294" count="1" selected="0">
            <x v="0"/>
          </reference>
          <reference field="1" count="1" selected="0">
            <x v="31"/>
          </reference>
        </references>
      </pivotArea>
    </chartFormat>
    <chartFormat chart="3" format="14">
      <pivotArea type="data" outline="0" fieldPosition="0">
        <references count="2">
          <reference field="4294967294" count="1" selected="0">
            <x v="0"/>
          </reference>
          <reference field="1" count="1" selected="0">
            <x v="2"/>
          </reference>
        </references>
      </pivotArea>
    </chartFormat>
    <chartFormat chart="3" format="15">
      <pivotArea type="data" outline="0" fieldPosition="0">
        <references count="2">
          <reference field="4294967294" count="1" selected="0">
            <x v="0"/>
          </reference>
          <reference field="1" count="1" selected="0">
            <x v="5"/>
          </reference>
        </references>
      </pivotArea>
    </chartFormat>
    <chartFormat chart="3" format="16">
      <pivotArea type="data" outline="0" fieldPosition="0">
        <references count="2">
          <reference field="4294967294" count="1" selected="0">
            <x v="0"/>
          </reference>
          <reference field="1" count="1" selected="0">
            <x v="18"/>
          </reference>
        </references>
      </pivotArea>
    </chartFormat>
    <chartFormat chart="3" format="17">
      <pivotArea type="data" outline="0" fieldPosition="0">
        <references count="2">
          <reference field="4294967294" count="1" selected="0">
            <x v="0"/>
          </reference>
          <reference field="1" count="1" selected="0">
            <x v="3"/>
          </reference>
        </references>
      </pivotArea>
    </chartFormat>
    <chartFormat chart="3" format="18">
      <pivotArea type="data" outline="0" fieldPosition="0">
        <references count="2">
          <reference field="4294967294" count="1" selected="0">
            <x v="0"/>
          </reference>
          <reference field="1" count="1" selected="0">
            <x v="27"/>
          </reference>
        </references>
      </pivotArea>
    </chartFormat>
    <chartFormat chart="3" format="19">
      <pivotArea type="data" outline="0" fieldPosition="0">
        <references count="2">
          <reference field="4294967294" count="1" selected="0">
            <x v="0"/>
          </reference>
          <reference field="1" count="1" selected="0">
            <x v="7"/>
          </reference>
        </references>
      </pivotArea>
    </chartFormat>
    <chartFormat chart="3" format="20">
      <pivotArea type="data" outline="0" fieldPosition="0">
        <references count="2">
          <reference field="4294967294" count="1" selected="0">
            <x v="0"/>
          </reference>
          <reference field="1" count="1" selected="0">
            <x v="29"/>
          </reference>
        </references>
      </pivotArea>
    </chartFormat>
    <chartFormat chart="4" format="21"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0"/>
          </reference>
          <reference field="1" count="1" selected="0">
            <x v="9"/>
          </reference>
        </references>
      </pivotArea>
    </chartFormat>
    <chartFormat chart="4" format="23">
      <pivotArea type="data" outline="0" fieldPosition="0">
        <references count="2">
          <reference field="4294967294" count="1" selected="0">
            <x v="0"/>
          </reference>
          <reference field="1" count="1" selected="0">
            <x v="31"/>
          </reference>
        </references>
      </pivotArea>
    </chartFormat>
    <chartFormat chart="4" format="24">
      <pivotArea type="data" outline="0" fieldPosition="0">
        <references count="2">
          <reference field="4294967294" count="1" selected="0">
            <x v="0"/>
          </reference>
          <reference field="1" count="1" selected="0">
            <x v="2"/>
          </reference>
        </references>
      </pivotArea>
    </chartFormat>
    <chartFormat chart="4" format="25">
      <pivotArea type="data" outline="0" fieldPosition="0">
        <references count="2">
          <reference field="4294967294" count="1" selected="0">
            <x v="0"/>
          </reference>
          <reference field="1" count="1" selected="0">
            <x v="5"/>
          </reference>
        </references>
      </pivotArea>
    </chartFormat>
    <chartFormat chart="4" format="26">
      <pivotArea type="data" outline="0" fieldPosition="0">
        <references count="2">
          <reference field="4294967294" count="1" selected="0">
            <x v="0"/>
          </reference>
          <reference field="1" count="1" selected="0">
            <x v="18"/>
          </reference>
        </references>
      </pivotArea>
    </chartFormat>
    <chartFormat chart="4" format="27">
      <pivotArea type="data" outline="0" fieldPosition="0">
        <references count="2">
          <reference field="4294967294" count="1" selected="0">
            <x v="0"/>
          </reference>
          <reference field="1" count="1" selected="0">
            <x v="3"/>
          </reference>
        </references>
      </pivotArea>
    </chartFormat>
    <chartFormat chart="4" format="28">
      <pivotArea type="data" outline="0" fieldPosition="0">
        <references count="2">
          <reference field="4294967294" count="1" selected="0">
            <x v="0"/>
          </reference>
          <reference field="1" count="1" selected="0">
            <x v="27"/>
          </reference>
        </references>
      </pivotArea>
    </chartFormat>
    <chartFormat chart="4" format="29">
      <pivotArea type="data" outline="0" fieldPosition="0">
        <references count="2">
          <reference field="4294967294" count="1" selected="0">
            <x v="0"/>
          </reference>
          <reference field="1" count="1" selected="0">
            <x v="7"/>
          </reference>
        </references>
      </pivotArea>
    </chartFormat>
    <chartFormat chart="4" format="30">
      <pivotArea type="data" outline="0" fieldPosition="0">
        <references count="2">
          <reference field="4294967294" count="1" selected="0">
            <x v="0"/>
          </reference>
          <reference field="1" count="1" selected="0">
            <x v="29"/>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1" count="1" selected="0">
            <x v="9"/>
          </reference>
        </references>
      </pivotArea>
    </chartFormat>
    <chartFormat chart="7" format="23">
      <pivotArea type="data" outline="0" fieldPosition="0">
        <references count="2">
          <reference field="4294967294" count="1" selected="0">
            <x v="0"/>
          </reference>
          <reference field="1" count="1" selected="0">
            <x v="31"/>
          </reference>
        </references>
      </pivotArea>
    </chartFormat>
    <chartFormat chart="7" format="24">
      <pivotArea type="data" outline="0" fieldPosition="0">
        <references count="2">
          <reference field="4294967294" count="1" selected="0">
            <x v="0"/>
          </reference>
          <reference field="1" count="1" selected="0">
            <x v="2"/>
          </reference>
        </references>
      </pivotArea>
    </chartFormat>
    <chartFormat chart="7" format="25">
      <pivotArea type="data" outline="0" fieldPosition="0">
        <references count="2">
          <reference field="4294967294" count="1" selected="0">
            <x v="0"/>
          </reference>
          <reference field="1" count="1" selected="0">
            <x v="5"/>
          </reference>
        </references>
      </pivotArea>
    </chartFormat>
    <chartFormat chart="7" format="26">
      <pivotArea type="data" outline="0" fieldPosition="0">
        <references count="2">
          <reference field="4294967294" count="1" selected="0">
            <x v="0"/>
          </reference>
          <reference field="1" count="1" selected="0">
            <x v="18"/>
          </reference>
        </references>
      </pivotArea>
    </chartFormat>
    <chartFormat chart="7" format="27">
      <pivotArea type="data" outline="0" fieldPosition="0">
        <references count="2">
          <reference field="4294967294" count="1" selected="0">
            <x v="0"/>
          </reference>
          <reference field="1" count="1" selected="0">
            <x v="3"/>
          </reference>
        </references>
      </pivotArea>
    </chartFormat>
    <chartFormat chart="7" format="28">
      <pivotArea type="data" outline="0" fieldPosition="0">
        <references count="2">
          <reference field="4294967294" count="1" selected="0">
            <x v="0"/>
          </reference>
          <reference field="1" count="1" selected="0">
            <x v="27"/>
          </reference>
        </references>
      </pivotArea>
    </chartFormat>
    <chartFormat chart="7" format="29">
      <pivotArea type="data" outline="0" fieldPosition="0">
        <references count="2">
          <reference field="4294967294" count="1" selected="0">
            <x v="0"/>
          </reference>
          <reference field="1" count="1" selected="0">
            <x v="7"/>
          </reference>
        </references>
      </pivotArea>
    </chartFormat>
    <chartFormat chart="7" format="30">
      <pivotArea type="data" outline="0" fieldPosition="0">
        <references count="2">
          <reference field="4294967294" count="1" selected="0">
            <x v="0"/>
          </reference>
          <reference field="1" count="1" selected="0">
            <x v="29"/>
          </reference>
        </references>
      </pivotArea>
    </chartFormat>
    <chartFormat chart="7" format="31">
      <pivotArea type="data" outline="0" fieldPosition="0">
        <references count="2">
          <reference field="4294967294" count="1" selected="0">
            <x v="0"/>
          </reference>
          <reference field="1" count="1" selected="0">
            <x v="23"/>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870310-7574-43F1-AFF7-3C393678305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B11" firstHeaderRow="1" firstDataRow="1" firstDataCol="1"/>
  <pivotFields count="22">
    <pivotField showAll="0"/>
    <pivotField axis="axisRow" showAll="0" measureFilter="1" sortType="descending">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6"/>
        <item x="33"/>
        <item m="1" x="37"/>
        <item x="34"/>
        <item x="35"/>
        <item t="default"/>
      </items>
      <autoSortScope>
        <pivotArea dataOnly="0" outline="0" fieldPosition="0">
          <references count="1">
            <reference field="4294967294" count="1" selected="0">
              <x v="0"/>
            </reference>
          </references>
        </pivotArea>
      </autoSortScope>
    </pivotField>
    <pivotField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dataField="1" numFmtId="43" showAll="0"/>
  </pivotFields>
  <rowFields count="1">
    <field x="1"/>
  </rowFields>
  <rowItems count="8">
    <i>
      <x v="10"/>
    </i>
    <i>
      <x v="22"/>
    </i>
    <i>
      <x v="28"/>
    </i>
    <i>
      <x v="14"/>
    </i>
    <i>
      <x v="12"/>
    </i>
    <i>
      <x v="8"/>
    </i>
    <i>
      <x v="33"/>
    </i>
    <i t="grand">
      <x/>
    </i>
  </rowItems>
  <colItems count="1">
    <i/>
  </colItems>
  <dataFields count="1">
    <dataField name="Sum of Total Net Amount" fld="21" baseField="0" baseItem="0" numFmtId="165"/>
  </dataFields>
  <formats count="11">
    <format dxfId="76">
      <pivotArea outline="0" collapsedLevelsAreSubtotals="1" fieldPosition="0"/>
    </format>
    <format dxfId="75">
      <pivotArea field="1" type="button" dataOnly="0" labelOnly="1" outline="0" axis="axisRow" fieldPosition="0"/>
    </format>
    <format dxfId="74">
      <pivotArea dataOnly="0" labelOnly="1" outline="0" axis="axisValues" fieldPosition="0"/>
    </format>
    <format dxfId="73">
      <pivotArea grandRow="1" outline="0" collapsedLevelsAreSubtotals="1" fieldPosition="0"/>
    </format>
    <format dxfId="72">
      <pivotArea dataOnly="0" labelOnly="1" grandRow="1" outline="0" fieldPosition="0"/>
    </format>
    <format dxfId="71">
      <pivotArea field="1" type="button" dataOnly="0" labelOnly="1" outline="0" axis="axisRow" fieldPosition="0"/>
    </format>
    <format dxfId="70">
      <pivotArea dataOnly="0" labelOnly="1" outline="0" axis="axisValues" fieldPosition="0"/>
    </format>
    <format dxfId="69">
      <pivotArea grandRow="1" outline="0" collapsedLevelsAreSubtotals="1" fieldPosition="0"/>
    </format>
    <format dxfId="68">
      <pivotArea dataOnly="0" labelOnly="1" grandRow="1" outline="0" fieldPosition="0"/>
    </format>
    <format dxfId="67">
      <pivotArea collapsedLevelsAreSubtotals="1" fieldPosition="0">
        <references count="1">
          <reference field="1" count="10">
            <x v="2"/>
            <x v="3"/>
            <x v="5"/>
            <x v="7"/>
            <x v="9"/>
            <x v="18"/>
            <x v="23"/>
            <x v="27"/>
            <x v="29"/>
            <x v="31"/>
          </reference>
        </references>
      </pivotArea>
    </format>
    <format dxfId="66">
      <pivotArea collapsedLevelsAreSubtotals="1" fieldPosition="0">
        <references count="1">
          <reference field="1" count="10">
            <x v="4"/>
            <x v="8"/>
            <x v="10"/>
            <x v="12"/>
            <x v="14"/>
            <x v="22"/>
            <x v="24"/>
            <x v="28"/>
            <x v="30"/>
            <x v="33"/>
          </reference>
        </references>
      </pivotArea>
    </format>
  </formats>
  <chartFormats count="2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9"/>
          </reference>
        </references>
      </pivotArea>
    </chartFormat>
    <chartFormat chart="0" format="2">
      <pivotArea type="data" outline="0" fieldPosition="0">
        <references count="2">
          <reference field="4294967294" count="1" selected="0">
            <x v="0"/>
          </reference>
          <reference field="1" count="1" selected="0">
            <x v="23"/>
          </reference>
        </references>
      </pivotArea>
    </chartFormat>
    <chartFormat chart="0" format="3">
      <pivotArea type="data" outline="0" fieldPosition="0">
        <references count="2">
          <reference field="4294967294" count="1" selected="0">
            <x v="0"/>
          </reference>
          <reference field="1" count="1" selected="0">
            <x v="3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18"/>
          </reference>
        </references>
      </pivotArea>
    </chartFormat>
    <chartFormat chart="0" format="7">
      <pivotArea type="data" outline="0" fieldPosition="0">
        <references count="2">
          <reference field="4294967294" count="1" selected="0">
            <x v="0"/>
          </reference>
          <reference field="1" count="1" selected="0">
            <x v="3"/>
          </reference>
        </references>
      </pivotArea>
    </chartFormat>
    <chartFormat chart="0" format="8">
      <pivotArea type="data" outline="0" fieldPosition="0">
        <references count="2">
          <reference field="4294967294" count="1" selected="0">
            <x v="0"/>
          </reference>
          <reference field="1" count="1" selected="0">
            <x v="27"/>
          </reference>
        </references>
      </pivotArea>
    </chartFormat>
    <chartFormat chart="0" format="9">
      <pivotArea type="data" outline="0" fieldPosition="0">
        <references count="2">
          <reference field="4294967294" count="1" selected="0">
            <x v="0"/>
          </reference>
          <reference field="1" count="1" selected="0">
            <x v="7"/>
          </reference>
        </references>
      </pivotArea>
    </chartFormat>
    <chartFormat chart="0" format="10">
      <pivotArea type="data" outline="0" fieldPosition="0">
        <references count="2">
          <reference field="4294967294" count="1" selected="0">
            <x v="0"/>
          </reference>
          <reference field="1" count="1" selected="0">
            <x v="29"/>
          </reference>
        </references>
      </pivotArea>
    </chartFormat>
    <chartFormat chart="6" format="51" series="1">
      <pivotArea type="data" outline="0" fieldPosition="0">
        <references count="1">
          <reference field="4294967294" count="1" selected="0">
            <x v="0"/>
          </reference>
        </references>
      </pivotArea>
    </chartFormat>
    <chartFormat chart="6" format="52">
      <pivotArea type="data" outline="0" fieldPosition="0">
        <references count="2">
          <reference field="4294967294" count="1" selected="0">
            <x v="0"/>
          </reference>
          <reference field="1" count="1" selected="0">
            <x v="24"/>
          </reference>
        </references>
      </pivotArea>
    </chartFormat>
    <chartFormat chart="6" format="53">
      <pivotArea type="data" outline="0" fieldPosition="0">
        <references count="2">
          <reference field="4294967294" count="1" selected="0">
            <x v="0"/>
          </reference>
          <reference field="1" count="1" selected="0">
            <x v="4"/>
          </reference>
        </references>
      </pivotArea>
    </chartFormat>
    <chartFormat chart="6" format="54">
      <pivotArea type="data" outline="0" fieldPosition="0">
        <references count="2">
          <reference field="4294967294" count="1" selected="0">
            <x v="0"/>
          </reference>
          <reference field="1" count="1" selected="0">
            <x v="10"/>
          </reference>
        </references>
      </pivotArea>
    </chartFormat>
    <chartFormat chart="6" format="55">
      <pivotArea type="data" outline="0" fieldPosition="0">
        <references count="2">
          <reference field="4294967294" count="1" selected="0">
            <x v="0"/>
          </reference>
          <reference field="1" count="1" selected="0">
            <x v="22"/>
          </reference>
        </references>
      </pivotArea>
    </chartFormat>
    <chartFormat chart="6" format="56">
      <pivotArea type="data" outline="0" fieldPosition="0">
        <references count="2">
          <reference field="4294967294" count="1" selected="0">
            <x v="0"/>
          </reference>
          <reference field="1" count="1" selected="0">
            <x v="28"/>
          </reference>
        </references>
      </pivotArea>
    </chartFormat>
    <chartFormat chart="6" format="57">
      <pivotArea type="data" outline="0" fieldPosition="0">
        <references count="2">
          <reference field="4294967294" count="1" selected="0">
            <x v="0"/>
          </reference>
          <reference field="1" count="1" selected="0">
            <x v="14"/>
          </reference>
        </references>
      </pivotArea>
    </chartFormat>
    <chartFormat chart="6" format="58">
      <pivotArea type="data" outline="0" fieldPosition="0">
        <references count="2">
          <reference field="4294967294" count="1" selected="0">
            <x v="0"/>
          </reference>
          <reference field="1" count="1" selected="0">
            <x v="12"/>
          </reference>
        </references>
      </pivotArea>
    </chartFormat>
    <chartFormat chart="6" format="59">
      <pivotArea type="data" outline="0" fieldPosition="0">
        <references count="2">
          <reference field="4294967294" count="1" selected="0">
            <x v="0"/>
          </reference>
          <reference field="1" count="1" selected="0">
            <x v="8"/>
          </reference>
        </references>
      </pivotArea>
    </chartFormat>
    <chartFormat chart="6" format="60">
      <pivotArea type="data" outline="0" fieldPosition="0">
        <references count="2">
          <reference field="4294967294" count="1" selected="0">
            <x v="0"/>
          </reference>
          <reference field="1" count="1" selected="0">
            <x v="33"/>
          </reference>
        </references>
      </pivotArea>
    </chartFormat>
    <chartFormat chart="3" format="27" series="1">
      <pivotArea type="data" outline="0" fieldPosition="0">
        <references count="1">
          <reference field="4294967294" count="1" selected="0">
            <x v="0"/>
          </reference>
        </references>
      </pivotArea>
    </chartFormat>
    <chartFormat chart="3" format="28">
      <pivotArea type="data" outline="0" fieldPosition="0">
        <references count="2">
          <reference field="4294967294" count="1" selected="0">
            <x v="0"/>
          </reference>
          <reference field="1" count="1" selected="0">
            <x v="10"/>
          </reference>
        </references>
      </pivotArea>
    </chartFormat>
    <chartFormat chart="3" format="29">
      <pivotArea type="data" outline="0" fieldPosition="0">
        <references count="2">
          <reference field="4294967294" count="1" selected="0">
            <x v="0"/>
          </reference>
          <reference field="1" count="1" selected="0">
            <x v="22"/>
          </reference>
        </references>
      </pivotArea>
    </chartFormat>
    <chartFormat chart="3" format="30">
      <pivotArea type="data" outline="0" fieldPosition="0">
        <references count="2">
          <reference field="4294967294" count="1" selected="0">
            <x v="0"/>
          </reference>
          <reference field="1" count="1" selected="0">
            <x v="28"/>
          </reference>
        </references>
      </pivotArea>
    </chartFormat>
    <chartFormat chart="3" format="31">
      <pivotArea type="data" outline="0" fieldPosition="0">
        <references count="2">
          <reference field="4294967294" count="1" selected="0">
            <x v="0"/>
          </reference>
          <reference field="1" count="1" selected="0">
            <x v="14"/>
          </reference>
        </references>
      </pivotArea>
    </chartFormat>
    <chartFormat chart="3" format="32">
      <pivotArea type="data" outline="0" fieldPosition="0">
        <references count="2">
          <reference field="4294967294" count="1" selected="0">
            <x v="0"/>
          </reference>
          <reference field="1" count="1" selected="0">
            <x v="12"/>
          </reference>
        </references>
      </pivotArea>
    </chartFormat>
    <chartFormat chart="3" format="33">
      <pivotArea type="data" outline="0" fieldPosition="0">
        <references count="2">
          <reference field="4294967294" count="1" selected="0">
            <x v="0"/>
          </reference>
          <reference field="1" count="1" selected="0">
            <x v="8"/>
          </reference>
        </references>
      </pivotArea>
    </chartFormat>
    <chartFormat chart="3" format="34">
      <pivotArea type="data" outline="0" fieldPosition="0">
        <references count="2">
          <reference field="4294967294" count="1" selected="0">
            <x v="0"/>
          </reference>
          <reference field="1" count="1" selected="0">
            <x v="33"/>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top="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0C79BB-035D-42BE-B907-50022F1D966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11" firstHeaderRow="1" firstDataRow="1" firstDataCol="1"/>
  <pivotFields count="22">
    <pivotField showAll="0"/>
    <pivotField axis="axisRow" showAll="0" measureFilter="1" sortType="descending">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6"/>
        <item x="33"/>
        <item m="1" x="37"/>
        <item x="34"/>
        <item x="35"/>
        <item t="default"/>
      </items>
      <autoSortScope>
        <pivotArea dataOnly="0" outline="0" fieldPosition="0">
          <references count="1">
            <reference field="4294967294" count="1" selected="0">
              <x v="0"/>
            </reference>
          </references>
        </pivotArea>
      </autoSortScope>
    </pivotField>
    <pivotField showAll="0"/>
    <pivotField numFmtId="43" showAll="0"/>
    <pivotField numFmtId="43" showAll="0"/>
    <pivotField numFmtId="43" showAll="0"/>
    <pivotField dataField="1"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s>
  <rowFields count="1">
    <field x="1"/>
  </rowFields>
  <rowItems count="8">
    <i>
      <x v="23"/>
    </i>
    <i>
      <x v="17"/>
    </i>
    <i>
      <x v="31"/>
    </i>
    <i>
      <x v="29"/>
    </i>
    <i>
      <x v="11"/>
    </i>
    <i>
      <x v="8"/>
    </i>
    <i>
      <x v="26"/>
    </i>
    <i t="grand">
      <x/>
    </i>
  </rowItems>
  <colItems count="1">
    <i/>
  </colItems>
  <dataFields count="1">
    <dataField name="Sum of External Debt" fld="6" baseField="0" baseItem="0"/>
  </dataFields>
  <formats count="11">
    <format dxfId="65">
      <pivotArea outline="0" collapsedLevelsAreSubtotals="1" fieldPosition="0"/>
    </format>
    <format dxfId="64">
      <pivotArea field="1" type="button" dataOnly="0" labelOnly="1" outline="0" axis="axisRow" fieldPosition="0"/>
    </format>
    <format dxfId="63">
      <pivotArea dataOnly="0" labelOnly="1" outline="0" axis="axisValues" fieldPosition="0"/>
    </format>
    <format dxfId="62">
      <pivotArea grandRow="1" outline="0" collapsedLevelsAreSubtotals="1" fieldPosition="0"/>
    </format>
    <format dxfId="61">
      <pivotArea dataOnly="0" labelOnly="1" grandRow="1" outline="0" fieldPosition="0"/>
    </format>
    <format dxfId="60">
      <pivotArea field="1" type="button" dataOnly="0" labelOnly="1" outline="0" axis="axisRow" fieldPosition="0"/>
    </format>
    <format dxfId="59">
      <pivotArea dataOnly="0" labelOnly="1" outline="0" axis="axisValues" fieldPosition="0"/>
    </format>
    <format dxfId="58">
      <pivotArea grandRow="1" outline="0" collapsedLevelsAreSubtotals="1" fieldPosition="0"/>
    </format>
    <format dxfId="57">
      <pivotArea dataOnly="0" labelOnly="1" grandRow="1" outline="0" fieldPosition="0"/>
    </format>
    <format dxfId="56">
      <pivotArea collapsedLevelsAreSubtotals="1" fieldPosition="0">
        <references count="1">
          <reference field="1" count="10">
            <x v="2"/>
            <x v="3"/>
            <x v="5"/>
            <x v="7"/>
            <x v="9"/>
            <x v="18"/>
            <x v="23"/>
            <x v="27"/>
            <x v="29"/>
            <x v="31"/>
          </reference>
        </references>
      </pivotArea>
    </format>
    <format dxfId="55">
      <pivotArea collapsedLevelsAreSubtotals="1" fieldPosition="0">
        <references count="1">
          <reference field="1" count="10">
            <x v="4"/>
            <x v="8"/>
            <x v="11"/>
            <x v="15"/>
            <x v="17"/>
            <x v="18"/>
            <x v="23"/>
            <x v="26"/>
            <x v="29"/>
            <x v="31"/>
          </reference>
        </references>
      </pivotArea>
    </format>
  </formats>
  <chartFormats count="19">
    <chartFormat chart="4" format="51" series="1">
      <pivotArea type="data" outline="0" fieldPosition="0">
        <references count="1">
          <reference field="4294967294" count="1" selected="0">
            <x v="0"/>
          </reference>
        </references>
      </pivotArea>
    </chartFormat>
    <chartFormat chart="4" format="52">
      <pivotArea type="data" outline="0" fieldPosition="0">
        <references count="2">
          <reference field="4294967294" count="1" selected="0">
            <x v="0"/>
          </reference>
          <reference field="1" count="1" selected="0">
            <x v="23"/>
          </reference>
        </references>
      </pivotArea>
    </chartFormat>
    <chartFormat chart="4" format="53">
      <pivotArea type="data" outline="0" fieldPosition="0">
        <references count="2">
          <reference field="4294967294" count="1" selected="0">
            <x v="0"/>
          </reference>
          <reference field="1" count="1" selected="0">
            <x v="31"/>
          </reference>
        </references>
      </pivotArea>
    </chartFormat>
    <chartFormat chart="4" format="54">
      <pivotArea type="data" outline="0" fieldPosition="0">
        <references count="2">
          <reference field="4294967294" count="1" selected="0">
            <x v="0"/>
          </reference>
          <reference field="1" count="1" selected="0">
            <x v="29"/>
          </reference>
        </references>
      </pivotArea>
    </chartFormat>
    <chartFormat chart="4" format="55">
      <pivotArea type="data" outline="0" fieldPosition="0">
        <references count="2">
          <reference field="4294967294" count="1" selected="0">
            <x v="0"/>
          </reference>
          <reference field="1" count="1" selected="0">
            <x v="11"/>
          </reference>
        </references>
      </pivotArea>
    </chartFormat>
    <chartFormat chart="4" format="56">
      <pivotArea type="data" outline="0" fieldPosition="0">
        <references count="2">
          <reference field="4294967294" count="1" selected="0">
            <x v="0"/>
          </reference>
          <reference field="1" count="1" selected="0">
            <x v="8"/>
          </reference>
        </references>
      </pivotArea>
    </chartFormat>
    <chartFormat chart="4" format="57">
      <pivotArea type="data" outline="0" fieldPosition="0">
        <references count="2">
          <reference field="4294967294" count="1" selected="0">
            <x v="0"/>
          </reference>
          <reference field="1" count="1" selected="0">
            <x v="26"/>
          </reference>
        </references>
      </pivotArea>
    </chartFormat>
    <chartFormat chart="4" format="58">
      <pivotArea type="data" outline="0" fieldPosition="0">
        <references count="2">
          <reference field="4294967294" count="1" selected="0">
            <x v="0"/>
          </reference>
          <reference field="1" count="1" selected="0">
            <x v="4"/>
          </reference>
        </references>
      </pivotArea>
    </chartFormat>
    <chartFormat chart="4" format="59">
      <pivotArea type="data" outline="0" fieldPosition="0">
        <references count="2">
          <reference field="4294967294" count="1" selected="0">
            <x v="0"/>
          </reference>
          <reference field="1" count="1" selected="0">
            <x v="15"/>
          </reference>
        </references>
      </pivotArea>
    </chartFormat>
    <chartFormat chart="4" format="60">
      <pivotArea type="data" outline="0" fieldPosition="0">
        <references count="2">
          <reference field="4294967294" count="1" selected="0">
            <x v="0"/>
          </reference>
          <reference field="1" count="1" selected="0">
            <x v="18"/>
          </reference>
        </references>
      </pivotArea>
    </chartFormat>
    <chartFormat chart="1" format="51" series="1">
      <pivotArea type="data" outline="0" fieldPosition="0">
        <references count="1">
          <reference field="4294967294" count="1" selected="0">
            <x v="0"/>
          </reference>
        </references>
      </pivotArea>
    </chartFormat>
    <chartFormat chart="1" format="52">
      <pivotArea type="data" outline="0" fieldPosition="0">
        <references count="2">
          <reference field="4294967294" count="1" selected="0">
            <x v="0"/>
          </reference>
          <reference field="1" count="1" selected="0">
            <x v="23"/>
          </reference>
        </references>
      </pivotArea>
    </chartFormat>
    <chartFormat chart="1" format="53">
      <pivotArea type="data" outline="0" fieldPosition="0">
        <references count="2">
          <reference field="4294967294" count="1" selected="0">
            <x v="0"/>
          </reference>
          <reference field="1" count="1" selected="0">
            <x v="17"/>
          </reference>
        </references>
      </pivotArea>
    </chartFormat>
    <chartFormat chart="1" format="54">
      <pivotArea type="data" outline="0" fieldPosition="0">
        <references count="2">
          <reference field="4294967294" count="1" selected="0">
            <x v="0"/>
          </reference>
          <reference field="1" count="1" selected="0">
            <x v="31"/>
          </reference>
        </references>
      </pivotArea>
    </chartFormat>
    <chartFormat chart="1" format="55">
      <pivotArea type="data" outline="0" fieldPosition="0">
        <references count="2">
          <reference field="4294967294" count="1" selected="0">
            <x v="0"/>
          </reference>
          <reference field="1" count="1" selected="0">
            <x v="29"/>
          </reference>
        </references>
      </pivotArea>
    </chartFormat>
    <chartFormat chart="1" format="56">
      <pivotArea type="data" outline="0" fieldPosition="0">
        <references count="2">
          <reference field="4294967294" count="1" selected="0">
            <x v="0"/>
          </reference>
          <reference field="1" count="1" selected="0">
            <x v="11"/>
          </reference>
        </references>
      </pivotArea>
    </chartFormat>
    <chartFormat chart="1" format="57">
      <pivotArea type="data" outline="0" fieldPosition="0">
        <references count="2">
          <reference field="4294967294" count="1" selected="0">
            <x v="0"/>
          </reference>
          <reference field="1" count="1" selected="0">
            <x v="8"/>
          </reference>
        </references>
      </pivotArea>
    </chartFormat>
    <chartFormat chart="1" format="58">
      <pivotArea type="data" outline="0" fieldPosition="0">
        <references count="2">
          <reference field="4294967294" count="1" selected="0">
            <x v="0"/>
          </reference>
          <reference field="1" count="1" selected="0">
            <x v="26"/>
          </reference>
        </references>
      </pivotArea>
    </chartFormat>
    <chartFormat chart="4" format="61">
      <pivotArea type="data" outline="0" fieldPosition="0">
        <references count="2">
          <reference field="4294967294" count="1" selected="0">
            <x v="0"/>
          </reference>
          <reference field="1" count="1" selected="0">
            <x v="17"/>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B5FACF-10A6-477E-BE45-E242A20485C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10" firstHeaderRow="1" firstDataRow="1" firstDataCol="1"/>
  <pivotFields count="22">
    <pivotField showAll="0"/>
    <pivotField axis="axisRow" showAll="0" measureFilter="1" sortType="descending">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6"/>
        <item x="33"/>
        <item m="1" x="37"/>
        <item x="34"/>
        <item x="35"/>
        <item t="default"/>
      </items>
      <autoSortScope>
        <pivotArea dataOnly="0" outline="0" fieldPosition="0">
          <references count="1">
            <reference field="4294967294" count="1" selected="0">
              <x v="0"/>
            </reference>
          </references>
        </pivotArea>
      </autoSortScope>
    </pivotField>
    <pivotField showAll="0"/>
    <pivotField numFmtId="43" showAll="0"/>
    <pivotField dataField="1"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s>
  <rowFields count="1">
    <field x="1"/>
  </rowFields>
  <rowItems count="7">
    <i>
      <x v="9"/>
    </i>
    <i>
      <x v="2"/>
    </i>
    <i>
      <x v="31"/>
    </i>
    <i>
      <x v="5"/>
    </i>
    <i>
      <x v="11"/>
    </i>
    <i>
      <x v="27"/>
    </i>
    <i t="grand">
      <x/>
    </i>
  </rowItems>
  <colItems count="1">
    <i/>
  </colItems>
  <dataFields count="1">
    <dataField name="Sum of 13% Share of Derivation (Net)" fld="4" baseField="0" baseItem="0" numFmtId="166"/>
  </dataFields>
  <formats count="13">
    <format dxfId="54">
      <pivotArea outline="0" collapsedLevelsAreSubtotals="1" fieldPosition="0"/>
    </format>
    <format dxfId="53">
      <pivotArea field="1" type="button" dataOnly="0" labelOnly="1" outline="0" axis="axisRow" fieldPosition="0"/>
    </format>
    <format dxfId="52">
      <pivotArea dataOnly="0" labelOnly="1" outline="0" axis="axisValues" fieldPosition="0"/>
    </format>
    <format dxfId="51">
      <pivotArea grandRow="1" outline="0" collapsedLevelsAreSubtotals="1" fieldPosition="0"/>
    </format>
    <format dxfId="50">
      <pivotArea dataOnly="0" labelOnly="1" grandRow="1" outline="0" fieldPosition="0"/>
    </format>
    <format dxfId="49">
      <pivotArea field="1" type="button" dataOnly="0" labelOnly="1" outline="0" axis="axisRow" fieldPosition="0"/>
    </format>
    <format dxfId="48">
      <pivotArea dataOnly="0" labelOnly="1" outline="0" axis="axisValues" fieldPosition="0"/>
    </format>
    <format dxfId="47">
      <pivotArea grandRow="1" outline="0" collapsedLevelsAreSubtotals="1" fieldPosition="0"/>
    </format>
    <format dxfId="46">
      <pivotArea dataOnly="0" labelOnly="1" grandRow="1" outline="0" fieldPosition="0"/>
    </format>
    <format dxfId="45">
      <pivotArea collapsedLevelsAreSubtotals="1" fieldPosition="0">
        <references count="1">
          <reference field="1" count="10">
            <x v="2"/>
            <x v="3"/>
            <x v="5"/>
            <x v="7"/>
            <x v="9"/>
            <x v="18"/>
            <x v="23"/>
            <x v="27"/>
            <x v="29"/>
            <x v="31"/>
          </reference>
        </references>
      </pivotArea>
    </format>
    <format dxfId="44">
      <pivotArea collapsedLevelsAreSubtotals="1" fieldPosition="0">
        <references count="1">
          <reference field="1" count="10">
            <x v="4"/>
            <x v="8"/>
            <x v="11"/>
            <x v="15"/>
            <x v="17"/>
            <x v="18"/>
            <x v="23"/>
            <x v="26"/>
            <x v="29"/>
            <x v="31"/>
          </reference>
        </references>
      </pivotArea>
    </format>
    <format dxfId="43">
      <pivotArea collapsedLevelsAreSubtotals="1" fieldPosition="0">
        <references count="1">
          <reference field="1" count="10">
            <x v="0"/>
            <x v="2"/>
            <x v="3"/>
            <x v="5"/>
            <x v="9"/>
            <x v="11"/>
            <x v="15"/>
            <x v="27"/>
            <x v="31"/>
            <x v="33"/>
          </reference>
        </references>
      </pivotArea>
    </format>
    <format dxfId="42">
      <pivotArea outline="0" fieldPosition="0">
        <references count="1">
          <reference field="4294967294" count="1">
            <x v="0"/>
          </reference>
        </references>
      </pivotArea>
    </format>
  </formats>
  <chartFormats count="14">
    <chartFormat chart="2" format="51" series="1">
      <pivotArea type="data" outline="0" fieldPosition="0">
        <references count="1">
          <reference field="4294967294" count="1" selected="0">
            <x v="0"/>
          </reference>
        </references>
      </pivotArea>
    </chartFormat>
    <chartFormat chart="2" format="52">
      <pivotArea type="data" outline="0" fieldPosition="0">
        <references count="2">
          <reference field="4294967294" count="1" selected="0">
            <x v="0"/>
          </reference>
          <reference field="1" count="1" selected="0">
            <x v="9"/>
          </reference>
        </references>
      </pivotArea>
    </chartFormat>
    <chartFormat chart="2" format="53">
      <pivotArea type="data" outline="0" fieldPosition="0">
        <references count="2">
          <reference field="4294967294" count="1" selected="0">
            <x v="0"/>
          </reference>
          <reference field="1" count="1" selected="0">
            <x v="2"/>
          </reference>
        </references>
      </pivotArea>
    </chartFormat>
    <chartFormat chart="2" format="54">
      <pivotArea type="data" outline="0" fieldPosition="0">
        <references count="2">
          <reference field="4294967294" count="1" selected="0">
            <x v="0"/>
          </reference>
          <reference field="1" count="1" selected="0">
            <x v="31"/>
          </reference>
        </references>
      </pivotArea>
    </chartFormat>
    <chartFormat chart="2" format="55">
      <pivotArea type="data" outline="0" fieldPosition="0">
        <references count="2">
          <reference field="4294967294" count="1" selected="0">
            <x v="0"/>
          </reference>
          <reference field="1" count="1" selected="0">
            <x v="5"/>
          </reference>
        </references>
      </pivotArea>
    </chartFormat>
    <chartFormat chart="2" format="56">
      <pivotArea type="data" outline="0" fieldPosition="0">
        <references count="2">
          <reference field="4294967294" count="1" selected="0">
            <x v="0"/>
          </reference>
          <reference field="1" count="1" selected="0">
            <x v="11"/>
          </reference>
        </references>
      </pivotArea>
    </chartFormat>
    <chartFormat chart="2" format="57">
      <pivotArea type="data" outline="0" fieldPosition="0">
        <references count="2">
          <reference field="4294967294" count="1" selected="0">
            <x v="0"/>
          </reference>
          <reference field="1" count="1" selected="0">
            <x v="27"/>
          </reference>
        </references>
      </pivotArea>
    </chartFormat>
    <chartFormat chart="7" format="65" series="1">
      <pivotArea type="data" outline="0" fieldPosition="0">
        <references count="1">
          <reference field="4294967294" count="1" selected="0">
            <x v="0"/>
          </reference>
        </references>
      </pivotArea>
    </chartFormat>
    <chartFormat chart="7" format="66">
      <pivotArea type="data" outline="0" fieldPosition="0">
        <references count="2">
          <reference field="4294967294" count="1" selected="0">
            <x v="0"/>
          </reference>
          <reference field="1" count="1" selected="0">
            <x v="9"/>
          </reference>
        </references>
      </pivotArea>
    </chartFormat>
    <chartFormat chart="7" format="67">
      <pivotArea type="data" outline="0" fieldPosition="0">
        <references count="2">
          <reference field="4294967294" count="1" selected="0">
            <x v="0"/>
          </reference>
          <reference field="1" count="1" selected="0">
            <x v="2"/>
          </reference>
        </references>
      </pivotArea>
    </chartFormat>
    <chartFormat chart="7" format="68">
      <pivotArea type="data" outline="0" fieldPosition="0">
        <references count="2">
          <reference field="4294967294" count="1" selected="0">
            <x v="0"/>
          </reference>
          <reference field="1" count="1" selected="0">
            <x v="31"/>
          </reference>
        </references>
      </pivotArea>
    </chartFormat>
    <chartFormat chart="7" format="69">
      <pivotArea type="data" outline="0" fieldPosition="0">
        <references count="2">
          <reference field="4294967294" count="1" selected="0">
            <x v="0"/>
          </reference>
          <reference field="1" count="1" selected="0">
            <x v="5"/>
          </reference>
        </references>
      </pivotArea>
    </chartFormat>
    <chartFormat chart="7" format="70">
      <pivotArea type="data" outline="0" fieldPosition="0">
        <references count="2">
          <reference field="4294967294" count="1" selected="0">
            <x v="0"/>
          </reference>
          <reference field="1" count="1" selected="0">
            <x v="11"/>
          </reference>
        </references>
      </pivotArea>
    </chartFormat>
    <chartFormat chart="7" format="71">
      <pivotArea type="data" outline="0" fieldPosition="0">
        <references count="2">
          <reference field="4294967294" count="1" selected="0">
            <x v="0"/>
          </reference>
          <reference field="1" count="1" selected="0">
            <x v="27"/>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F712F1-1A9F-4385-B1FB-FCD4408A532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9" firstHeaderRow="1" firstDataRow="1" firstDataCol="1"/>
  <pivotFields count="22">
    <pivotField showAll="0"/>
    <pivotField axis="axisRow" showAll="0" measureFilter="1" sortType="descending">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6"/>
        <item x="33"/>
        <item m="1" x="37"/>
        <item x="34"/>
        <item x="35"/>
        <item t="default"/>
      </items>
      <autoSortScope>
        <pivotArea dataOnly="0" outline="0" fieldPosition="0">
          <references count="1">
            <reference field="4294967294" count="1" selected="0">
              <x v="0"/>
            </reference>
          </references>
        </pivotArea>
      </autoSortScope>
    </pivotField>
    <pivotField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dataField="1"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s>
  <rowFields count="1">
    <field x="1"/>
  </rowFields>
  <rowItems count="6">
    <i>
      <x v="26"/>
    </i>
    <i>
      <x v="28"/>
    </i>
    <i>
      <x v="21"/>
    </i>
    <i>
      <x v="24"/>
    </i>
    <i>
      <x v="10"/>
    </i>
    <i t="grand">
      <x/>
    </i>
  </rowItems>
  <colItems count="1">
    <i/>
  </colItems>
  <dataFields count="1">
    <dataField name="Sum of Solid Mineral" fld="12" baseField="0" baseItem="0"/>
  </dataFields>
  <formats count="13">
    <format dxfId="41">
      <pivotArea outline="0" collapsedLevelsAreSubtotals="1" fieldPosition="0"/>
    </format>
    <format dxfId="40">
      <pivotArea field="1" type="button" dataOnly="0" labelOnly="1" outline="0" axis="axisRow" fieldPosition="0"/>
    </format>
    <format dxfId="39">
      <pivotArea dataOnly="0" labelOnly="1" outline="0" axis="axisValues" fieldPosition="0"/>
    </format>
    <format dxfId="38">
      <pivotArea grandRow="1" outline="0" collapsedLevelsAreSubtotals="1" fieldPosition="0"/>
    </format>
    <format dxfId="37">
      <pivotArea dataOnly="0" labelOnly="1" grandRow="1" outline="0" fieldPosition="0"/>
    </format>
    <format dxfId="36">
      <pivotArea field="1" type="button" dataOnly="0" labelOnly="1" outline="0" axis="axisRow" fieldPosition="0"/>
    </format>
    <format dxfId="35">
      <pivotArea dataOnly="0" labelOnly="1" outline="0" axis="axisValues" fieldPosition="0"/>
    </format>
    <format dxfId="34">
      <pivotArea grandRow="1" outline="0" collapsedLevelsAreSubtotals="1" fieldPosition="0"/>
    </format>
    <format dxfId="33">
      <pivotArea dataOnly="0" labelOnly="1" grandRow="1" outline="0" fieldPosition="0"/>
    </format>
    <format dxfId="32">
      <pivotArea collapsedLevelsAreSubtotals="1" fieldPosition="0">
        <references count="1">
          <reference field="1" count="10">
            <x v="2"/>
            <x v="3"/>
            <x v="5"/>
            <x v="7"/>
            <x v="9"/>
            <x v="18"/>
            <x v="23"/>
            <x v="27"/>
            <x v="29"/>
            <x v="31"/>
          </reference>
        </references>
      </pivotArea>
    </format>
    <format dxfId="31">
      <pivotArea collapsedLevelsAreSubtotals="1" fieldPosition="0">
        <references count="1">
          <reference field="1" count="10">
            <x v="4"/>
            <x v="8"/>
            <x v="11"/>
            <x v="15"/>
            <x v="17"/>
            <x v="18"/>
            <x v="23"/>
            <x v="26"/>
            <x v="29"/>
            <x v="31"/>
          </reference>
        </references>
      </pivotArea>
    </format>
    <format dxfId="30">
      <pivotArea collapsedLevelsAreSubtotals="1" fieldPosition="0">
        <references count="1">
          <reference field="1" count="10">
            <x v="0"/>
            <x v="2"/>
            <x v="3"/>
            <x v="5"/>
            <x v="9"/>
            <x v="11"/>
            <x v="15"/>
            <x v="27"/>
            <x v="31"/>
            <x v="33"/>
          </reference>
        </references>
      </pivotArea>
    </format>
    <format dxfId="29">
      <pivotArea collapsedLevelsAreSubtotals="1" fieldPosition="0">
        <references count="1">
          <reference field="1" count="5">
            <x v="10"/>
            <x v="21"/>
            <x v="24"/>
            <x v="26"/>
            <x v="28"/>
          </reference>
        </references>
      </pivotArea>
    </format>
  </formats>
  <chartFormats count="12">
    <chartFormat chart="3" format="65" series="1">
      <pivotArea type="data" outline="0" fieldPosition="0">
        <references count="1">
          <reference field="4294967294" count="1" selected="0">
            <x v="0"/>
          </reference>
        </references>
      </pivotArea>
    </chartFormat>
    <chartFormat chart="3" format="66">
      <pivotArea type="data" outline="0" fieldPosition="0">
        <references count="2">
          <reference field="4294967294" count="1" selected="0">
            <x v="0"/>
          </reference>
          <reference field="1" count="1" selected="0">
            <x v="26"/>
          </reference>
        </references>
      </pivotArea>
    </chartFormat>
    <chartFormat chart="3" format="67">
      <pivotArea type="data" outline="0" fieldPosition="0">
        <references count="2">
          <reference field="4294967294" count="1" selected="0">
            <x v="0"/>
          </reference>
          <reference field="1" count="1" selected="0">
            <x v="28"/>
          </reference>
        </references>
      </pivotArea>
    </chartFormat>
    <chartFormat chart="3" format="68">
      <pivotArea type="data" outline="0" fieldPosition="0">
        <references count="2">
          <reference field="4294967294" count="1" selected="0">
            <x v="0"/>
          </reference>
          <reference field="1" count="1" selected="0">
            <x v="21"/>
          </reference>
        </references>
      </pivotArea>
    </chartFormat>
    <chartFormat chart="3" format="69">
      <pivotArea type="data" outline="0" fieldPosition="0">
        <references count="2">
          <reference field="4294967294" count="1" selected="0">
            <x v="0"/>
          </reference>
          <reference field="1" count="1" selected="0">
            <x v="24"/>
          </reference>
        </references>
      </pivotArea>
    </chartFormat>
    <chartFormat chart="3" format="70">
      <pivotArea type="data" outline="0" fieldPosition="0">
        <references count="2">
          <reference field="4294967294" count="1" selected="0">
            <x v="0"/>
          </reference>
          <reference field="1" count="1" selected="0">
            <x v="10"/>
          </reference>
        </references>
      </pivotArea>
    </chartFormat>
    <chartFormat chart="8" format="77" series="1">
      <pivotArea type="data" outline="0" fieldPosition="0">
        <references count="1">
          <reference field="4294967294" count="1" selected="0">
            <x v="0"/>
          </reference>
        </references>
      </pivotArea>
    </chartFormat>
    <chartFormat chart="8" format="78">
      <pivotArea type="data" outline="0" fieldPosition="0">
        <references count="2">
          <reference field="4294967294" count="1" selected="0">
            <x v="0"/>
          </reference>
          <reference field="1" count="1" selected="0">
            <x v="26"/>
          </reference>
        </references>
      </pivotArea>
    </chartFormat>
    <chartFormat chart="8" format="79">
      <pivotArea type="data" outline="0" fieldPosition="0">
        <references count="2">
          <reference field="4294967294" count="1" selected="0">
            <x v="0"/>
          </reference>
          <reference field="1" count="1" selected="0">
            <x v="28"/>
          </reference>
        </references>
      </pivotArea>
    </chartFormat>
    <chartFormat chart="8" format="80">
      <pivotArea type="data" outline="0" fieldPosition="0">
        <references count="2">
          <reference field="4294967294" count="1" selected="0">
            <x v="0"/>
          </reference>
          <reference field="1" count="1" selected="0">
            <x v="21"/>
          </reference>
        </references>
      </pivotArea>
    </chartFormat>
    <chartFormat chart="8" format="81">
      <pivotArea type="data" outline="0" fieldPosition="0">
        <references count="2">
          <reference field="4294967294" count="1" selected="0">
            <x v="0"/>
          </reference>
          <reference field="1" count="1" selected="0">
            <x v="24"/>
          </reference>
        </references>
      </pivotArea>
    </chartFormat>
    <chartFormat chart="8" format="82">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filters count="1">
    <filter fld="1"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4ADCAA-2252-4FF9-AF68-E62EEB39CD4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B9" firstHeaderRow="1" firstDataRow="1" firstDataCol="1"/>
  <pivotFields count="22">
    <pivotField showAll="0"/>
    <pivotField axis="axisRow" showAll="0" measureFilter="1" sortType="descending">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6"/>
        <item x="33"/>
        <item m="1" x="37"/>
        <item x="34"/>
        <item x="35"/>
        <item t="default"/>
      </items>
      <autoSortScope>
        <pivotArea dataOnly="0" outline="0" fieldPosition="0">
          <references count="1">
            <reference field="4294967294" count="1" selected="0">
              <x v="0"/>
            </reference>
          </references>
        </pivotArea>
      </autoSortScope>
    </pivotField>
    <pivotField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dataField="1" numFmtId="43" showAll="0"/>
    <pivotField numFmtId="43" showAll="0"/>
    <pivotField numFmtId="43" showAll="0"/>
    <pivotField numFmtId="43" showAll="0"/>
    <pivotField numFmtId="43" showAll="0"/>
    <pivotField numFmtId="43" showAll="0"/>
  </pivotFields>
  <rowFields count="1">
    <field x="1"/>
  </rowFields>
  <rowItems count="6">
    <i>
      <x v="18"/>
    </i>
    <i>
      <x v="23"/>
    </i>
    <i>
      <x v="7"/>
    </i>
    <i>
      <x v="19"/>
    </i>
    <i>
      <x v="4"/>
    </i>
    <i t="grand">
      <x/>
    </i>
  </rowItems>
  <colItems count="1">
    <i/>
  </colItems>
  <dataFields count="1">
    <dataField name="Sum of Net Share of Ecology" fld="16" baseField="0" baseItem="0"/>
  </dataFields>
  <formats count="14">
    <format dxfId="28">
      <pivotArea outline="0" collapsedLevelsAreSubtotals="1" fieldPosition="0"/>
    </format>
    <format dxfId="27">
      <pivotArea field="1" type="button" dataOnly="0" labelOnly="1" outline="0" axis="axisRow" fieldPosition="0"/>
    </format>
    <format dxfId="26">
      <pivotArea dataOnly="0" labelOnly="1" outline="0" axis="axisValues" fieldPosition="0"/>
    </format>
    <format dxfId="25">
      <pivotArea grandRow="1" outline="0" collapsedLevelsAreSubtotals="1" fieldPosition="0"/>
    </format>
    <format dxfId="24">
      <pivotArea dataOnly="0" labelOnly="1" grandRow="1" outline="0" fieldPosition="0"/>
    </format>
    <format dxfId="23">
      <pivotArea field="1" type="button" dataOnly="0" labelOnly="1" outline="0" axis="axisRow" fieldPosition="0"/>
    </format>
    <format dxfId="22">
      <pivotArea dataOnly="0" labelOnly="1" outline="0" axis="axisValues" fieldPosition="0"/>
    </format>
    <format dxfId="21">
      <pivotArea grandRow="1" outline="0" collapsedLevelsAreSubtotals="1" fieldPosition="0"/>
    </format>
    <format dxfId="20">
      <pivotArea dataOnly="0" labelOnly="1" grandRow="1" outline="0" fieldPosition="0"/>
    </format>
    <format dxfId="19">
      <pivotArea collapsedLevelsAreSubtotals="1" fieldPosition="0">
        <references count="1">
          <reference field="1" count="10">
            <x v="2"/>
            <x v="3"/>
            <x v="5"/>
            <x v="7"/>
            <x v="9"/>
            <x v="18"/>
            <x v="23"/>
            <x v="27"/>
            <x v="29"/>
            <x v="31"/>
          </reference>
        </references>
      </pivotArea>
    </format>
    <format dxfId="18">
      <pivotArea collapsedLevelsAreSubtotals="1" fieldPosition="0">
        <references count="1">
          <reference field="1" count="10">
            <x v="4"/>
            <x v="8"/>
            <x v="11"/>
            <x v="15"/>
            <x v="17"/>
            <x v="18"/>
            <x v="23"/>
            <x v="26"/>
            <x v="29"/>
            <x v="31"/>
          </reference>
        </references>
      </pivotArea>
    </format>
    <format dxfId="17">
      <pivotArea collapsedLevelsAreSubtotals="1" fieldPosition="0">
        <references count="1">
          <reference field="1" count="10">
            <x v="0"/>
            <x v="2"/>
            <x v="3"/>
            <x v="5"/>
            <x v="9"/>
            <x v="11"/>
            <x v="15"/>
            <x v="27"/>
            <x v="31"/>
            <x v="33"/>
          </reference>
        </references>
      </pivotArea>
    </format>
    <format dxfId="16">
      <pivotArea collapsedLevelsAreSubtotals="1" fieldPosition="0">
        <references count="1">
          <reference field="1" count="5">
            <x v="10"/>
            <x v="21"/>
            <x v="24"/>
            <x v="26"/>
            <x v="28"/>
          </reference>
        </references>
      </pivotArea>
    </format>
    <format dxfId="15">
      <pivotArea collapsedLevelsAreSubtotals="1" fieldPosition="0">
        <references count="1">
          <reference field="1" count="5">
            <x v="4"/>
            <x v="7"/>
            <x v="18"/>
            <x v="19"/>
            <x v="23"/>
          </reference>
        </references>
      </pivotArea>
    </format>
  </formats>
  <chartFormats count="12">
    <chartFormat chart="4" format="77" series="1">
      <pivotArea type="data" outline="0" fieldPosition="0">
        <references count="1">
          <reference field="4294967294" count="1" selected="0">
            <x v="0"/>
          </reference>
        </references>
      </pivotArea>
    </chartFormat>
    <chartFormat chart="4" format="78">
      <pivotArea type="data" outline="0" fieldPosition="0">
        <references count="2">
          <reference field="4294967294" count="1" selected="0">
            <x v="0"/>
          </reference>
          <reference field="1" count="1" selected="0">
            <x v="7"/>
          </reference>
        </references>
      </pivotArea>
    </chartFormat>
    <chartFormat chart="4" format="79">
      <pivotArea type="data" outline="0" fieldPosition="0">
        <references count="2">
          <reference field="4294967294" count="1" selected="0">
            <x v="0"/>
          </reference>
          <reference field="1" count="1" selected="0">
            <x v="18"/>
          </reference>
        </references>
      </pivotArea>
    </chartFormat>
    <chartFormat chart="4" format="80">
      <pivotArea type="data" outline="0" fieldPosition="0">
        <references count="2">
          <reference field="4294967294" count="1" selected="0">
            <x v="0"/>
          </reference>
          <reference field="1" count="1" selected="0">
            <x v="19"/>
          </reference>
        </references>
      </pivotArea>
    </chartFormat>
    <chartFormat chart="4" format="81">
      <pivotArea type="data" outline="0" fieldPosition="0">
        <references count="2">
          <reference field="4294967294" count="1" selected="0">
            <x v="0"/>
          </reference>
          <reference field="1" count="1" selected="0">
            <x v="23"/>
          </reference>
        </references>
      </pivotArea>
    </chartFormat>
    <chartFormat chart="4" format="82">
      <pivotArea type="data" outline="0" fieldPosition="0">
        <references count="2">
          <reference field="4294967294" count="1" selected="0">
            <x v="0"/>
          </reference>
          <reference field="1" count="1" selected="0">
            <x v="4"/>
          </reference>
        </references>
      </pivotArea>
    </chartFormat>
    <chartFormat chart="7" format="95" series="1">
      <pivotArea type="data" outline="0" fieldPosition="0">
        <references count="1">
          <reference field="4294967294" count="1" selected="0">
            <x v="0"/>
          </reference>
        </references>
      </pivotArea>
    </chartFormat>
    <chartFormat chart="7" format="96">
      <pivotArea type="data" outline="0" fieldPosition="0">
        <references count="2">
          <reference field="4294967294" count="1" selected="0">
            <x v="0"/>
          </reference>
          <reference field="1" count="1" selected="0">
            <x v="18"/>
          </reference>
        </references>
      </pivotArea>
    </chartFormat>
    <chartFormat chart="7" format="97">
      <pivotArea type="data" outline="0" fieldPosition="0">
        <references count="2">
          <reference field="4294967294" count="1" selected="0">
            <x v="0"/>
          </reference>
          <reference field="1" count="1" selected="0">
            <x v="23"/>
          </reference>
        </references>
      </pivotArea>
    </chartFormat>
    <chartFormat chart="7" format="98">
      <pivotArea type="data" outline="0" fieldPosition="0">
        <references count="2">
          <reference field="4294967294" count="1" selected="0">
            <x v="0"/>
          </reference>
          <reference field="1" count="1" selected="0">
            <x v="7"/>
          </reference>
        </references>
      </pivotArea>
    </chartFormat>
    <chartFormat chart="7" format="99">
      <pivotArea type="data" outline="0" fieldPosition="0">
        <references count="2">
          <reference field="4294967294" count="1" selected="0">
            <x v="0"/>
          </reference>
          <reference field="1" count="1" selected="0">
            <x v="19"/>
          </reference>
        </references>
      </pivotArea>
    </chartFormat>
    <chartFormat chart="7" format="100">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filters count="1">
    <filter fld="1"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5D523F-26FC-475C-AC02-33F75D28630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10" firstHeaderRow="1" firstDataRow="1" firstDataCol="1"/>
  <pivotFields count="22">
    <pivotField showAll="0"/>
    <pivotField axis="axisRow" showAll="0" measureFilter="1" sortType="descending">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6"/>
        <item x="33"/>
        <item m="1" x="37"/>
        <item x="34"/>
        <item x="35"/>
        <item t="default"/>
      </items>
      <autoSortScope>
        <pivotArea dataOnly="0" outline="0" fieldPosition="0">
          <references count="1">
            <reference field="4294967294" count="1" selected="0">
              <x v="0"/>
            </reference>
          </references>
        </pivotArea>
      </autoSortScope>
    </pivotField>
    <pivotField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dataField="1" numFmtId="43" showAll="0"/>
    <pivotField numFmtId="43" showAll="0"/>
    <pivotField numFmtId="43" showAll="0"/>
  </pivotFields>
  <rowFields count="1">
    <field x="1"/>
  </rowFields>
  <rowItems count="7">
    <i>
      <x v="23"/>
    </i>
    <i>
      <x v="31"/>
    </i>
    <i>
      <x v="18"/>
    </i>
    <i>
      <x v="29"/>
    </i>
    <i>
      <x v="17"/>
    </i>
    <i>
      <x v="19"/>
    </i>
    <i t="grand">
      <x/>
    </i>
  </rowItems>
  <colItems count="1">
    <i/>
  </colItems>
  <dataFields count="1">
    <dataField name="Sum of Net VAT Allocation" fld="19" baseField="0" baseItem="0"/>
  </dataFields>
  <formats count="15">
    <format dxfId="14">
      <pivotArea outline="0" collapsedLevelsAreSubtotals="1" fieldPosition="0"/>
    </format>
    <format dxfId="13">
      <pivotArea field="1" type="button" dataOnly="0" labelOnly="1" outline="0" axis="axisRow" fieldPosition="0"/>
    </format>
    <format dxfId="12">
      <pivotArea dataOnly="0" labelOnly="1" outline="0" axis="axisValues" fieldPosition="0"/>
    </format>
    <format dxfId="11">
      <pivotArea grandRow="1" outline="0" collapsedLevelsAreSubtotals="1" fieldPosition="0"/>
    </format>
    <format dxfId="10">
      <pivotArea dataOnly="0" labelOnly="1" grandRow="1" outline="0" fieldPosition="0"/>
    </format>
    <format dxfId="9">
      <pivotArea field="1" type="button" dataOnly="0" labelOnly="1" outline="0" axis="axisRow" fieldPosition="0"/>
    </format>
    <format dxfId="8">
      <pivotArea dataOnly="0" labelOnly="1" outline="0" axis="axisValues" fieldPosition="0"/>
    </format>
    <format dxfId="7">
      <pivotArea grandRow="1" outline="0" collapsedLevelsAreSubtotals="1" fieldPosition="0"/>
    </format>
    <format dxfId="6">
      <pivotArea dataOnly="0" labelOnly="1" grandRow="1" outline="0" fieldPosition="0"/>
    </format>
    <format dxfId="5">
      <pivotArea collapsedLevelsAreSubtotals="1" fieldPosition="0">
        <references count="1">
          <reference field="1" count="10">
            <x v="2"/>
            <x v="3"/>
            <x v="5"/>
            <x v="7"/>
            <x v="9"/>
            <x v="18"/>
            <x v="23"/>
            <x v="27"/>
            <x v="29"/>
            <x v="31"/>
          </reference>
        </references>
      </pivotArea>
    </format>
    <format dxfId="4">
      <pivotArea collapsedLevelsAreSubtotals="1" fieldPosition="0">
        <references count="1">
          <reference field="1" count="10">
            <x v="4"/>
            <x v="8"/>
            <x v="11"/>
            <x v="15"/>
            <x v="17"/>
            <x v="18"/>
            <x v="23"/>
            <x v="26"/>
            <x v="29"/>
            <x v="31"/>
          </reference>
        </references>
      </pivotArea>
    </format>
    <format dxfId="3">
      <pivotArea collapsedLevelsAreSubtotals="1" fieldPosition="0">
        <references count="1">
          <reference field="1" count="10">
            <x v="0"/>
            <x v="2"/>
            <x v="3"/>
            <x v="5"/>
            <x v="9"/>
            <x v="11"/>
            <x v="15"/>
            <x v="27"/>
            <x v="31"/>
            <x v="33"/>
          </reference>
        </references>
      </pivotArea>
    </format>
    <format dxfId="2">
      <pivotArea collapsedLevelsAreSubtotals="1" fieldPosition="0">
        <references count="1">
          <reference field="1" count="5">
            <x v="10"/>
            <x v="21"/>
            <x v="24"/>
            <x v="26"/>
            <x v="28"/>
          </reference>
        </references>
      </pivotArea>
    </format>
    <format dxfId="1">
      <pivotArea collapsedLevelsAreSubtotals="1" fieldPosition="0">
        <references count="1">
          <reference field="1" count="5">
            <x v="4"/>
            <x v="7"/>
            <x v="18"/>
            <x v="19"/>
            <x v="23"/>
          </reference>
        </references>
      </pivotArea>
    </format>
    <format dxfId="0">
      <pivotArea collapsedLevelsAreSubtotals="1" fieldPosition="0">
        <references count="1">
          <reference field="1" count="6">
            <x v="17"/>
            <x v="18"/>
            <x v="19"/>
            <x v="23"/>
            <x v="29"/>
            <x v="31"/>
          </reference>
        </references>
      </pivotArea>
    </format>
  </formats>
  <chartFormats count="14">
    <chartFormat chart="5" format="72" series="1">
      <pivotArea type="data" outline="0" fieldPosition="0">
        <references count="1">
          <reference field="4294967294" count="1" selected="0">
            <x v="0"/>
          </reference>
        </references>
      </pivotArea>
    </chartFormat>
    <chartFormat chart="5" format="73">
      <pivotArea type="data" outline="0" fieldPosition="0">
        <references count="2">
          <reference field="4294967294" count="1" selected="0">
            <x v="0"/>
          </reference>
          <reference field="1" count="1" selected="0">
            <x v="23"/>
          </reference>
        </references>
      </pivotArea>
    </chartFormat>
    <chartFormat chart="5" format="74">
      <pivotArea type="data" outline="0" fieldPosition="0">
        <references count="2">
          <reference field="4294967294" count="1" selected="0">
            <x v="0"/>
          </reference>
          <reference field="1" count="1" selected="0">
            <x v="31"/>
          </reference>
        </references>
      </pivotArea>
    </chartFormat>
    <chartFormat chart="5" format="75">
      <pivotArea type="data" outline="0" fieldPosition="0">
        <references count="2">
          <reference field="4294967294" count="1" selected="0">
            <x v="0"/>
          </reference>
          <reference field="1" count="1" selected="0">
            <x v="18"/>
          </reference>
        </references>
      </pivotArea>
    </chartFormat>
    <chartFormat chart="5" format="76">
      <pivotArea type="data" outline="0" fieldPosition="0">
        <references count="2">
          <reference field="4294967294" count="1" selected="0">
            <x v="0"/>
          </reference>
          <reference field="1" count="1" selected="0">
            <x v="29"/>
          </reference>
        </references>
      </pivotArea>
    </chartFormat>
    <chartFormat chart="5" format="77">
      <pivotArea type="data" outline="0" fieldPosition="0">
        <references count="2">
          <reference field="4294967294" count="1" selected="0">
            <x v="0"/>
          </reference>
          <reference field="1" count="1" selected="0">
            <x v="17"/>
          </reference>
        </references>
      </pivotArea>
    </chartFormat>
    <chartFormat chart="5" format="78">
      <pivotArea type="data" outline="0" fieldPosition="0">
        <references count="2">
          <reference field="4294967294" count="1" selected="0">
            <x v="0"/>
          </reference>
          <reference field="1" count="1" selected="0">
            <x v="19"/>
          </reference>
        </references>
      </pivotArea>
    </chartFormat>
    <chartFormat chart="9" format="86" series="1">
      <pivotArea type="data" outline="0" fieldPosition="0">
        <references count="1">
          <reference field="4294967294" count="1" selected="0">
            <x v="0"/>
          </reference>
        </references>
      </pivotArea>
    </chartFormat>
    <chartFormat chart="9" format="87">
      <pivotArea type="data" outline="0" fieldPosition="0">
        <references count="2">
          <reference field="4294967294" count="1" selected="0">
            <x v="0"/>
          </reference>
          <reference field="1" count="1" selected="0">
            <x v="23"/>
          </reference>
        </references>
      </pivotArea>
    </chartFormat>
    <chartFormat chart="9" format="88">
      <pivotArea type="data" outline="0" fieldPosition="0">
        <references count="2">
          <reference field="4294967294" count="1" selected="0">
            <x v="0"/>
          </reference>
          <reference field="1" count="1" selected="0">
            <x v="31"/>
          </reference>
        </references>
      </pivotArea>
    </chartFormat>
    <chartFormat chart="9" format="89">
      <pivotArea type="data" outline="0" fieldPosition="0">
        <references count="2">
          <reference field="4294967294" count="1" selected="0">
            <x v="0"/>
          </reference>
          <reference field="1" count="1" selected="0">
            <x v="18"/>
          </reference>
        </references>
      </pivotArea>
    </chartFormat>
    <chartFormat chart="9" format="90">
      <pivotArea type="data" outline="0" fieldPosition="0">
        <references count="2">
          <reference field="4294967294" count="1" selected="0">
            <x v="0"/>
          </reference>
          <reference field="1" count="1" selected="0">
            <x v="29"/>
          </reference>
        </references>
      </pivotArea>
    </chartFormat>
    <chartFormat chart="9" format="91">
      <pivotArea type="data" outline="0" fieldPosition="0">
        <references count="2">
          <reference field="4294967294" count="1" selected="0">
            <x v="0"/>
          </reference>
          <reference field="1" count="1" selected="0">
            <x v="17"/>
          </reference>
        </references>
      </pivotArea>
    </chartFormat>
    <chartFormat chart="9" format="92">
      <pivotArea type="data" outline="0" fieldPosition="0">
        <references count="2">
          <reference field="4294967294" count="1" selected="0">
            <x v="0"/>
          </reference>
          <reference field="1" count="1" selected="0">
            <x v="19"/>
          </reference>
        </references>
      </pivotArea>
    </chartFormat>
  </chartFormats>
  <pivotTableStyleInfo name="PivotStyleLight16" showRowHeaders="1" showColHeaders="1" showRowStripes="0" showColStripes="0" showLastColumn="1"/>
  <filters count="1">
    <filter fld="1" type="count" evalOrder="-1" id="8"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 xr10:uid="{1EBA302E-0118-4244-A583-492F381E4493}" sourceName="States">
  <pivotTables>
    <pivotTable tabId="4" name="PivotTable1"/>
    <pivotTable tabId="7" name="PivotTable1"/>
    <pivotTable tabId="9" name="PivotTable1"/>
    <pivotTable tabId="8" name="PivotTable1"/>
    <pivotTable tabId="11" name="PivotTable1"/>
    <pivotTable tabId="10" name="PivotTable1"/>
    <pivotTable tabId="5" name="PivotTable1"/>
  </pivotTables>
  <data>
    <tabular pivotCacheId="503174520">
      <items count="38">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6" s="1"/>
        <i x="33" s="1"/>
        <i x="34" s="1"/>
        <i x="35" s="1"/>
        <i x="37"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 xr10:uid="{384AA02F-5C40-47E4-BB89-1A13F0B71818}" cache="Slicer_States" caption="States" style="SlicerStyleDark2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CDEBBF-7E15-436C-BC99-BDF5B9815C54}" name="Table1" displayName="Table1" ref="A2:V39" totalsRowShown="0" headerRowDxfId="99" dataDxfId="98" tableBorderDxfId="97">
  <autoFilter ref="A2:V39" xr:uid="{96CDEBBF-7E15-436C-BC99-BDF5B9815C54}"/>
  <tableColumns count="22">
    <tableColumn id="1" xr3:uid="{958EBD48-493F-4FF4-BEC8-C667144712D3}" name="S/n" dataDxfId="96"/>
    <tableColumn id="2" xr3:uid="{4A3FA2B9-A5FE-4393-ADEF-5D663E95EC33}" name="States" dataDxfId="95"/>
    <tableColumn id="3" xr3:uid="{3B1AF79E-2BB6-4A62-9A69-1A8443492789}" name="No. of LGCs"/>
    <tableColumn id="4" xr3:uid="{D8186E15-0A7B-4D6A-B7FD-63A221A6EA4A}" name="Statutory Allocation" dataDxfId="94"/>
    <tableColumn id="5" xr3:uid="{69D9161D-6CE3-441B-A3B8-20520460A177}" name="13% Share of Derivation (Net)"/>
    <tableColumn id="6" xr3:uid="{F590FE93-E33F-450E-A836-5ED981545DAD}" name="Gross Total" dataDxfId="93"/>
    <tableColumn id="7" xr3:uid="{B3A19D57-8BA4-403F-8FB3-554869086EE4}" name="External Debt"/>
    <tableColumn id="8" xr3:uid="{58F306E7-63DA-4DD1-8B1D-EE261471AFDE}" name="Contractual Obligation (ISPO)"/>
    <tableColumn id="9" xr3:uid="{E7779497-6EA9-4AA2-8C2A-0C7DAA39CADC}" name="Other Deductions   "/>
    <tableColumn id="10" xr3:uid="{BE56AB14-C73D-4445-9037-C302A3D57EAE}" name="Total Deductions"/>
    <tableColumn id="11" xr3:uid="{EA292428-7D3A-4E33-85CE-87CC49E38A59}" name="Net Statutory Allocation (After Deductions)"/>
    <tableColumn id="12" xr3:uid="{5729B8F0-60D9-422D-A3C0-43B69749FE38}" name="Exchange Gain Allocation"/>
    <tableColumn id="13" xr3:uid="{782EAE5D-6EF7-41C5-80C7-3EEA77B34071}" name="Solid Mineral"/>
    <tableColumn id="14" xr3:uid="{0D7EBDA5-C143-46BB-999A-F7B09B3852FD}" name="Electronic Money Transfer Levy (EMTL)"/>
    <tableColumn id="15" xr3:uid="{97E8A08C-F92A-4A9C-99BF-04A9BF988357}" name="TOTAL Share of Ecology" dataDxfId="92"/>
    <tableColumn id="16" xr3:uid="{E8127B5F-1F1C-4C18-ACAD-3B659DCDFE6C}" name="Transfer of 50% Share of Ecology to NDDC/HYPPADEC" dataDxfId="91"/>
    <tableColumn id="17" xr3:uid="{040F7F15-9032-4D72-BB50-1C80C197BFF8}" name="Net Share of Ecology" dataDxfId="90"/>
    <tableColumn id="18" xr3:uid="{21DF9EB2-FDCF-44EC-BFFD-49474CDAB9A0}" name="Gross VAT Allocation" dataDxfId="89"/>
    <tableColumn id="19" xr3:uid="{7B2D60D8-FF5B-4824-98DC-5A615FA27BFB}" name="VAT Deduction" dataDxfId="88"/>
    <tableColumn id="20" xr3:uid="{8F2E8817-4CC6-45BE-85AD-7DE9BFFD3FC3}" name="Net VAT Allocation" dataDxfId="87"/>
    <tableColumn id="21" xr3:uid="{110A4333-2E31-4D57-81EB-3BEDD185D78F}" name="Total Gross Amount"/>
    <tableColumn id="22" xr3:uid="{C3A79954-BF84-4035-8CE3-000FCC81BD15}" name="Total Net Amount"/>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Custom 30">
      <a:dk1>
        <a:sysClr val="windowText" lastClr="000000"/>
      </a:dk1>
      <a:lt1>
        <a:sysClr val="window" lastClr="FFFFFF"/>
      </a:lt1>
      <a:dk2>
        <a:srgbClr val="44546A"/>
      </a:dk2>
      <a:lt2>
        <a:srgbClr val="E7E6E6"/>
      </a:lt2>
      <a:accent1>
        <a:srgbClr val="004800"/>
      </a:accent1>
      <a:accent2>
        <a:srgbClr val="008751"/>
      </a:accent2>
      <a:accent3>
        <a:srgbClr val="00AC66"/>
      </a:accent3>
      <a:accent4>
        <a:srgbClr val="00D27D"/>
      </a:accent4>
      <a:accent5>
        <a:srgbClr val="2FFFAB"/>
      </a:accent5>
      <a:accent6>
        <a:srgbClr val="9BFFD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F4616-695A-47F0-87BE-781F92702C31}">
  <dimension ref="A1:AI39"/>
  <sheetViews>
    <sheetView showRowColHeaders="0" workbookViewId="0">
      <selection activeCell="Y2" sqref="Y2"/>
    </sheetView>
  </sheetViews>
  <sheetFormatPr defaultColWidth="8.88671875" defaultRowHeight="13.2"/>
  <cols>
    <col min="1" max="1" width="5.88671875" style="9" customWidth="1"/>
    <col min="2" max="2" width="22.44140625" style="9" customWidth="1"/>
    <col min="3" max="3" width="14.77734375" style="9" customWidth="1"/>
    <col min="4" max="4" width="25.5546875" style="9" customWidth="1"/>
    <col min="5" max="5" width="31.5546875" style="9" customWidth="1"/>
    <col min="6" max="6" width="28.33203125" style="9" customWidth="1"/>
    <col min="7" max="7" width="21.33203125" style="9" customWidth="1"/>
    <col min="8" max="8" width="31.5546875" style="9" customWidth="1"/>
    <col min="9" max="10" width="22.6640625" style="9" customWidth="1"/>
    <col min="11" max="11" width="43.88671875" style="9" customWidth="1"/>
    <col min="12" max="12" width="28.21875" style="9" customWidth="1"/>
    <col min="13" max="13" width="25.5546875" style="9" customWidth="1"/>
    <col min="14" max="14" width="42" style="9" customWidth="1"/>
    <col min="15" max="15" width="27" style="9" customWidth="1"/>
    <col min="16" max="16" width="18.6640625" style="9" customWidth="1"/>
    <col min="17" max="17" width="22.77734375" style="9" customWidth="1"/>
    <col min="18" max="18" width="23.5546875" style="9" customWidth="1"/>
    <col min="19" max="20" width="22" style="9" customWidth="1"/>
    <col min="21" max="21" width="28" style="9" customWidth="1"/>
    <col min="22" max="22" width="29.44140625" style="9" customWidth="1"/>
    <col min="23" max="23" width="8.88671875" style="9"/>
    <col min="24" max="24" width="16.33203125" style="9" customWidth="1"/>
    <col min="25" max="25" width="16.88671875" style="9" customWidth="1"/>
    <col min="26" max="26" width="21" style="9" customWidth="1"/>
    <col min="27" max="27" width="8.88671875" style="9"/>
    <col min="28" max="28" width="17.44140625" style="9" customWidth="1"/>
    <col min="29" max="29" width="12.33203125" style="9" customWidth="1"/>
    <col min="30" max="30" width="17.88671875" style="9" customWidth="1"/>
    <col min="31" max="32" width="8.88671875" style="9"/>
    <col min="33" max="33" width="17.88671875" style="9" customWidth="1"/>
    <col min="34" max="34" width="16.33203125" style="9" customWidth="1"/>
    <col min="35" max="35" width="17.88671875" style="9" customWidth="1"/>
    <col min="36" max="16384" width="8.88671875" style="9"/>
  </cols>
  <sheetData>
    <row r="1" spans="1:35" ht="42" customHeight="1">
      <c r="A1" s="23" t="s">
        <v>57</v>
      </c>
      <c r="B1" s="23"/>
      <c r="C1" s="23"/>
      <c r="D1" s="23"/>
      <c r="E1" s="23"/>
      <c r="F1" s="23"/>
      <c r="G1" s="23"/>
      <c r="H1" s="23"/>
      <c r="I1" s="23"/>
      <c r="J1" s="23"/>
      <c r="K1" s="23"/>
      <c r="L1" s="23"/>
      <c r="M1" s="23"/>
      <c r="N1" s="23"/>
      <c r="O1" s="23"/>
      <c r="P1" s="23"/>
      <c r="Q1" s="23"/>
      <c r="R1" s="23"/>
      <c r="S1" s="23"/>
      <c r="T1" s="23"/>
      <c r="U1" s="23"/>
      <c r="V1" s="23"/>
    </row>
    <row r="2" spans="1:35" ht="50.4" customHeight="1">
      <c r="A2" s="11" t="s">
        <v>0</v>
      </c>
      <c r="B2" s="15" t="s">
        <v>59</v>
      </c>
      <c r="C2" s="11" t="s">
        <v>1</v>
      </c>
      <c r="D2" s="11" t="s">
        <v>2</v>
      </c>
      <c r="E2" s="11" t="s">
        <v>3</v>
      </c>
      <c r="F2" s="11" t="s">
        <v>4</v>
      </c>
      <c r="G2" s="12" t="s">
        <v>5</v>
      </c>
      <c r="H2" s="12" t="s">
        <v>6</v>
      </c>
      <c r="I2" s="12" t="s">
        <v>7</v>
      </c>
      <c r="J2" s="13" t="s">
        <v>58</v>
      </c>
      <c r="K2" s="11" t="s">
        <v>8</v>
      </c>
      <c r="L2" s="14" t="s">
        <v>9</v>
      </c>
      <c r="M2" s="14" t="s">
        <v>10</v>
      </c>
      <c r="N2" s="11" t="s">
        <v>11</v>
      </c>
      <c r="O2" s="11" t="s">
        <v>12</v>
      </c>
      <c r="P2" s="11" t="s">
        <v>13</v>
      </c>
      <c r="Q2" s="11" t="s">
        <v>14</v>
      </c>
      <c r="R2" s="11" t="s">
        <v>15</v>
      </c>
      <c r="S2" s="11" t="s">
        <v>16</v>
      </c>
      <c r="T2" s="11" t="s">
        <v>17</v>
      </c>
      <c r="U2" s="11" t="s">
        <v>18</v>
      </c>
      <c r="V2" s="11" t="s">
        <v>19</v>
      </c>
      <c r="Y2" s="22"/>
    </row>
    <row r="3" spans="1:35" ht="42" customHeight="1">
      <c r="A3" s="1">
        <v>1</v>
      </c>
      <c r="B3" s="2" t="s">
        <v>20</v>
      </c>
      <c r="C3" s="3">
        <v>17</v>
      </c>
      <c r="D3" s="4">
        <v>713510411.74590003</v>
      </c>
      <c r="E3" s="4">
        <v>460519947.36000001</v>
      </c>
      <c r="F3" s="5">
        <f t="shared" ref="F3:F39" si="0">D3+E3</f>
        <v>1174030359.1059</v>
      </c>
      <c r="G3" s="4">
        <v>771164847.38999999</v>
      </c>
      <c r="H3" s="4">
        <v>0</v>
      </c>
      <c r="I3" s="4">
        <f>954254826.23-H3-G3</f>
        <v>183089978.84000003</v>
      </c>
      <c r="J3" s="4">
        <v>954254826.23000002</v>
      </c>
      <c r="K3" s="4">
        <f t="shared" ref="K3:K39" si="1">F3-G3-H3-I3</f>
        <v>219775532.87590003</v>
      </c>
      <c r="L3" s="4">
        <v>3962479568.0093999</v>
      </c>
      <c r="M3" s="4">
        <v>84581886.587500006</v>
      </c>
      <c r="N3" s="4">
        <v>241553751.61930001</v>
      </c>
      <c r="O3" s="4">
        <v>115055334.5978</v>
      </c>
      <c r="P3" s="4">
        <f>O3/2</f>
        <v>57527667.298900001</v>
      </c>
      <c r="Q3" s="4">
        <f>O3-P3</f>
        <v>57527667.298900001</v>
      </c>
      <c r="R3" s="4">
        <v>6006527228.8204002</v>
      </c>
      <c r="S3" s="4">
        <v>0</v>
      </c>
      <c r="T3" s="4">
        <f>R3-S3</f>
        <v>6006527228.8204002</v>
      </c>
      <c r="U3" s="6">
        <f t="shared" ref="U3:U39" si="2">F3+L3+M3+N3+O3+R3</f>
        <v>11584228128.740299</v>
      </c>
      <c r="V3" s="7">
        <f t="shared" ref="V3:V39" si="3">K3+L3+M3+N3+Q3+T3</f>
        <v>10572445635.211399</v>
      </c>
    </row>
    <row r="4" spans="1:35" ht="42" customHeight="1">
      <c r="A4" s="1">
        <v>2</v>
      </c>
      <c r="B4" s="2" t="s">
        <v>21</v>
      </c>
      <c r="C4" s="8">
        <v>21</v>
      </c>
      <c r="D4" s="4">
        <v>759052378.29219997</v>
      </c>
      <c r="E4" s="4">
        <v>0</v>
      </c>
      <c r="F4" s="5">
        <f t="shared" si="0"/>
        <v>759052378.29219997</v>
      </c>
      <c r="G4" s="4">
        <v>1097120916.4400001</v>
      </c>
      <c r="H4" s="4">
        <v>0</v>
      </c>
      <c r="I4" s="4">
        <f>1339954877.37-H4-G4</f>
        <v>242833960.92999983</v>
      </c>
      <c r="J4" s="4">
        <v>1339954877.3699999</v>
      </c>
      <c r="K4" s="4">
        <f t="shared" si="1"/>
        <v>-580902499.07779992</v>
      </c>
      <c r="L4" s="4">
        <v>3579821761.9738002</v>
      </c>
      <c r="M4" s="4">
        <v>94319911.373799995</v>
      </c>
      <c r="N4" s="4">
        <v>213078831.78349999</v>
      </c>
      <c r="O4" s="4">
        <v>122399090.36220001</v>
      </c>
      <c r="P4" s="4">
        <v>0</v>
      </c>
      <c r="Q4" s="4">
        <f t="shared" ref="Q4:Q38" si="4">O4-P4</f>
        <v>122399090.36220001</v>
      </c>
      <c r="R4" s="4">
        <v>6348350079.3413</v>
      </c>
      <c r="S4" s="4">
        <v>0</v>
      </c>
      <c r="T4" s="4">
        <f t="shared" ref="T4:T39" si="5">R4-S4</f>
        <v>6348350079.3413</v>
      </c>
      <c r="U4" s="6">
        <f t="shared" si="2"/>
        <v>11117022053.126801</v>
      </c>
      <c r="V4" s="7">
        <f t="shared" si="3"/>
        <v>9777067175.7567997</v>
      </c>
    </row>
    <row r="5" spans="1:35" ht="42" customHeight="1">
      <c r="A5" s="1">
        <v>3</v>
      </c>
      <c r="B5" s="2" t="s">
        <v>22</v>
      </c>
      <c r="C5" s="8">
        <v>31</v>
      </c>
      <c r="D5" s="4">
        <v>766106192.39049995</v>
      </c>
      <c r="E5" s="4">
        <v>10389086532.042601</v>
      </c>
      <c r="F5" s="5">
        <f t="shared" si="0"/>
        <v>11155192724.4331</v>
      </c>
      <c r="G5" s="4">
        <v>525026444.75</v>
      </c>
      <c r="H5" s="4">
        <v>0</v>
      </c>
      <c r="I5" s="4">
        <f>1959846827.04-H5-G5</f>
        <v>1434820382.29</v>
      </c>
      <c r="J5" s="4">
        <v>1959846827.04</v>
      </c>
      <c r="K5" s="4">
        <f t="shared" si="1"/>
        <v>9195345897.3931007</v>
      </c>
      <c r="L5" s="4">
        <v>15959375798.350201</v>
      </c>
      <c r="M5" s="4">
        <v>91082660.449599996</v>
      </c>
      <c r="N5" s="4">
        <v>234853384.014</v>
      </c>
      <c r="O5" s="4">
        <v>123536535.4897</v>
      </c>
      <c r="P5" s="4">
        <f>O5/2</f>
        <v>61768267.744850002</v>
      </c>
      <c r="Q5" s="4">
        <f t="shared" si="4"/>
        <v>61768267.744850002</v>
      </c>
      <c r="R5" s="4">
        <v>7096942774.3389997</v>
      </c>
      <c r="S5" s="4">
        <v>0</v>
      </c>
      <c r="T5" s="4">
        <f t="shared" si="5"/>
        <v>7096942774.3389997</v>
      </c>
      <c r="U5" s="6">
        <f t="shared" si="2"/>
        <v>34660983877.0756</v>
      </c>
      <c r="V5" s="7">
        <f t="shared" si="3"/>
        <v>32639368782.290752</v>
      </c>
      <c r="AI5" s="10">
        <v>0</v>
      </c>
    </row>
    <row r="6" spans="1:35" ht="42" customHeight="1">
      <c r="A6" s="1">
        <v>4</v>
      </c>
      <c r="B6" s="2" t="s">
        <v>23</v>
      </c>
      <c r="C6" s="8">
        <v>21</v>
      </c>
      <c r="D6" s="4">
        <v>757630383.02390003</v>
      </c>
      <c r="E6" s="4">
        <v>829998376.71739995</v>
      </c>
      <c r="F6" s="5">
        <f t="shared" si="0"/>
        <v>1587628759.7413001</v>
      </c>
      <c r="G6" s="4">
        <v>734737893.28999996</v>
      </c>
      <c r="H6" s="4">
        <v>0</v>
      </c>
      <c r="I6" s="4">
        <f>773278875.41-H6-G6</f>
        <v>38540982.120000005</v>
      </c>
      <c r="J6" s="4">
        <v>773278875.40999997</v>
      </c>
      <c r="K6" s="4">
        <f t="shared" si="1"/>
        <v>814349884.33130014</v>
      </c>
      <c r="L6" s="4">
        <v>4624423533.2233</v>
      </c>
      <c r="M6" s="4">
        <v>84274974.437800005</v>
      </c>
      <c r="N6" s="4">
        <v>307231499.86339998</v>
      </c>
      <c r="O6" s="4">
        <v>122169790.0763</v>
      </c>
      <c r="P6" s="4">
        <v>0</v>
      </c>
      <c r="Q6" s="4">
        <f t="shared" si="4"/>
        <v>122169790.0763</v>
      </c>
      <c r="R6" s="4">
        <v>7043826755.2214003</v>
      </c>
      <c r="S6" s="4">
        <v>0</v>
      </c>
      <c r="T6" s="4">
        <f t="shared" si="5"/>
        <v>7043826755.2214003</v>
      </c>
      <c r="U6" s="6">
        <f t="shared" si="2"/>
        <v>13769555312.563499</v>
      </c>
      <c r="V6" s="7">
        <f t="shared" si="3"/>
        <v>12996276437.1535</v>
      </c>
      <c r="AI6" s="10">
        <v>0</v>
      </c>
    </row>
    <row r="7" spans="1:35" ht="42" customHeight="1">
      <c r="A7" s="1">
        <v>5</v>
      </c>
      <c r="B7" s="2" t="s">
        <v>24</v>
      </c>
      <c r="C7" s="8">
        <v>20</v>
      </c>
      <c r="D7" s="4">
        <v>911454734.37310004</v>
      </c>
      <c r="E7" s="4">
        <v>0</v>
      </c>
      <c r="F7" s="5">
        <f t="shared" si="0"/>
        <v>911454734.37310004</v>
      </c>
      <c r="G7" s="4">
        <v>1287217303.6199999</v>
      </c>
      <c r="H7" s="4">
        <v>958822872.39999998</v>
      </c>
      <c r="I7" s="4">
        <f>3479293933.62-H7-G7</f>
        <v>1233253757.5999999</v>
      </c>
      <c r="J7" s="4">
        <v>3479293933.6199999</v>
      </c>
      <c r="K7" s="4">
        <f t="shared" si="1"/>
        <v>-2567839199.2468996</v>
      </c>
      <c r="L7" s="4">
        <v>4298577524.3951998</v>
      </c>
      <c r="M7" s="4">
        <v>121545304.7105</v>
      </c>
      <c r="N7" s="4">
        <v>239754563.3687</v>
      </c>
      <c r="O7" s="4">
        <v>146974350.63010001</v>
      </c>
      <c r="P7" s="4">
        <v>0</v>
      </c>
      <c r="Q7" s="4">
        <f t="shared" si="4"/>
        <v>146974350.63010001</v>
      </c>
      <c r="R7" s="4">
        <v>7039878202.7533998</v>
      </c>
      <c r="S7" s="4">
        <v>0</v>
      </c>
      <c r="T7" s="4">
        <f t="shared" si="5"/>
        <v>7039878202.7533998</v>
      </c>
      <c r="U7" s="6">
        <f t="shared" si="2"/>
        <v>12758184680.230999</v>
      </c>
      <c r="V7" s="7">
        <f t="shared" si="3"/>
        <v>9278890746.6110001</v>
      </c>
      <c r="AI7" s="10">
        <v>0</v>
      </c>
    </row>
    <row r="8" spans="1:35" ht="42" customHeight="1">
      <c r="A8" s="1">
        <v>6</v>
      </c>
      <c r="B8" s="2" t="s">
        <v>25</v>
      </c>
      <c r="C8" s="8">
        <v>8</v>
      </c>
      <c r="D8" s="4">
        <v>674217438.61020005</v>
      </c>
      <c r="E8" s="4">
        <v>8692028450.1369991</v>
      </c>
      <c r="F8" s="5">
        <f t="shared" si="0"/>
        <v>9366245888.7472</v>
      </c>
      <c r="G8" s="4">
        <v>448007394.98000002</v>
      </c>
      <c r="H8" s="4">
        <v>0</v>
      </c>
      <c r="I8" s="4">
        <f>1626917549.32-H8-G8</f>
        <v>1178910154.3399999</v>
      </c>
      <c r="J8" s="4">
        <v>1626917549.3199999</v>
      </c>
      <c r="K8" s="4">
        <f t="shared" si="1"/>
        <v>7739328339.4272003</v>
      </c>
      <c r="L8" s="4">
        <v>12909848128.3458</v>
      </c>
      <c r="M8" s="4">
        <v>75321743.318399996</v>
      </c>
      <c r="N8" s="4">
        <v>178509496.6769</v>
      </c>
      <c r="O8" s="4">
        <v>108719244.6164</v>
      </c>
      <c r="P8" s="4">
        <f t="shared" ref="P8:P14" si="6">O8/2</f>
        <v>54359622.308200002</v>
      </c>
      <c r="Q8" s="4">
        <f t="shared" si="4"/>
        <v>54359622.308200002</v>
      </c>
      <c r="R8" s="4">
        <v>5728277565.8013</v>
      </c>
      <c r="S8" s="4">
        <v>0</v>
      </c>
      <c r="T8" s="4">
        <f t="shared" si="5"/>
        <v>5728277565.8013</v>
      </c>
      <c r="U8" s="6">
        <f t="shared" si="2"/>
        <v>28366922067.506004</v>
      </c>
      <c r="V8" s="7">
        <f t="shared" si="3"/>
        <v>26685644895.877804</v>
      </c>
      <c r="AI8" s="10">
        <v>0</v>
      </c>
    </row>
    <row r="9" spans="1:35" ht="42" customHeight="1">
      <c r="A9" s="1">
        <v>7</v>
      </c>
      <c r="B9" s="2" t="s">
        <v>26</v>
      </c>
      <c r="C9" s="8">
        <v>23</v>
      </c>
      <c r="D9" s="4">
        <v>854547733.58430004</v>
      </c>
      <c r="E9" s="4">
        <v>0</v>
      </c>
      <c r="F9" s="5">
        <f t="shared" si="0"/>
        <v>854547733.58430004</v>
      </c>
      <c r="G9" s="4">
        <v>303276410.17000002</v>
      </c>
      <c r="H9" s="4">
        <v>0</v>
      </c>
      <c r="I9" s="4">
        <f>492630915.34-H9-G9</f>
        <v>189354505.16999996</v>
      </c>
      <c r="J9" s="4">
        <v>492630915.33999997</v>
      </c>
      <c r="K9" s="4">
        <f t="shared" si="1"/>
        <v>361916818.24430001</v>
      </c>
      <c r="L9" s="4">
        <v>4030194306.5044999</v>
      </c>
      <c r="M9" s="4">
        <v>105690044.8717</v>
      </c>
      <c r="N9" s="4">
        <v>236876635.29629999</v>
      </c>
      <c r="O9" s="4">
        <v>137797954.73030001</v>
      </c>
      <c r="P9" s="4">
        <f t="shared" si="6"/>
        <v>68898977.365150005</v>
      </c>
      <c r="Q9" s="4">
        <f t="shared" si="4"/>
        <v>68898977.365150005</v>
      </c>
      <c r="R9" s="4">
        <v>6795396240.5191002</v>
      </c>
      <c r="S9" s="4">
        <v>0</v>
      </c>
      <c r="T9" s="4">
        <f t="shared" si="5"/>
        <v>6795396240.5191002</v>
      </c>
      <c r="U9" s="6">
        <f t="shared" si="2"/>
        <v>12160502915.506201</v>
      </c>
      <c r="V9" s="7">
        <f t="shared" si="3"/>
        <v>11598973022.801052</v>
      </c>
      <c r="AI9" s="10">
        <v>0</v>
      </c>
    </row>
    <row r="10" spans="1:35" ht="42" customHeight="1">
      <c r="A10" s="1">
        <v>8</v>
      </c>
      <c r="B10" s="2" t="s">
        <v>27</v>
      </c>
      <c r="C10" s="8">
        <v>27</v>
      </c>
      <c r="D10" s="4">
        <v>946716420.14429998</v>
      </c>
      <c r="E10" s="4">
        <v>0</v>
      </c>
      <c r="F10" s="5">
        <f t="shared" si="0"/>
        <v>946716420.14429998</v>
      </c>
      <c r="G10" s="4">
        <v>268566528.35000002</v>
      </c>
      <c r="H10" s="4">
        <v>0</v>
      </c>
      <c r="I10" s="4">
        <f>376846876.85-H10-G10</f>
        <v>108280348.5</v>
      </c>
      <c r="J10" s="4">
        <v>376846876.85000002</v>
      </c>
      <c r="K10" s="4">
        <f t="shared" si="1"/>
        <v>569869543.29429996</v>
      </c>
      <c r="L10" s="4">
        <v>4464877708.2740002</v>
      </c>
      <c r="M10" s="4">
        <v>102713362.2881</v>
      </c>
      <c r="N10" s="4">
        <v>237611261.42230001</v>
      </c>
      <c r="O10" s="4">
        <v>152660385.4628</v>
      </c>
      <c r="P10" s="4">
        <v>0</v>
      </c>
      <c r="Q10" s="4">
        <f t="shared" si="4"/>
        <v>152660385.4628</v>
      </c>
      <c r="R10" s="4">
        <v>6975480127.8339996</v>
      </c>
      <c r="S10" s="4">
        <v>0</v>
      </c>
      <c r="T10" s="4">
        <f t="shared" si="5"/>
        <v>6975480127.8339996</v>
      </c>
      <c r="U10" s="6">
        <f t="shared" si="2"/>
        <v>12880059265.425501</v>
      </c>
      <c r="V10" s="7">
        <f t="shared" si="3"/>
        <v>12503212388.5755</v>
      </c>
      <c r="AI10" s="10">
        <v>0</v>
      </c>
    </row>
    <row r="11" spans="1:35" ht="42" customHeight="1">
      <c r="A11" s="1">
        <v>9</v>
      </c>
      <c r="B11" s="2" t="s">
        <v>28</v>
      </c>
      <c r="C11" s="8">
        <v>18</v>
      </c>
      <c r="D11" s="4">
        <v>766236845.18799996</v>
      </c>
      <c r="E11" s="4">
        <v>0</v>
      </c>
      <c r="F11" s="5">
        <f t="shared" si="0"/>
        <v>766236845.18799996</v>
      </c>
      <c r="G11" s="4">
        <v>1591698085.8</v>
      </c>
      <c r="H11" s="4">
        <v>541305066.39999998</v>
      </c>
      <c r="I11" s="4">
        <f>2577992195.49-H11-G11</f>
        <v>444989043.28999972</v>
      </c>
      <c r="J11" s="4">
        <v>2577992195.4899998</v>
      </c>
      <c r="K11" s="4">
        <f t="shared" si="1"/>
        <v>-1811755350.3019998</v>
      </c>
      <c r="L11" s="4">
        <v>3613704945.3734999</v>
      </c>
      <c r="M11" s="4">
        <v>104324735.6311</v>
      </c>
      <c r="N11" s="4">
        <v>211245670.63159999</v>
      </c>
      <c r="O11" s="4">
        <v>123557603.5794</v>
      </c>
      <c r="P11" s="4">
        <f t="shared" si="6"/>
        <v>61778801.789700001</v>
      </c>
      <c r="Q11" s="4">
        <f t="shared" si="4"/>
        <v>61778801.789700001</v>
      </c>
      <c r="R11" s="4">
        <v>5957077321.5043001</v>
      </c>
      <c r="S11" s="4">
        <v>0</v>
      </c>
      <c r="T11" s="4">
        <f t="shared" si="5"/>
        <v>5957077321.5043001</v>
      </c>
      <c r="U11" s="6">
        <f t="shared" si="2"/>
        <v>10776147121.9079</v>
      </c>
      <c r="V11" s="7">
        <f t="shared" si="3"/>
        <v>8136376124.6282005</v>
      </c>
      <c r="AI11" s="10">
        <v>0</v>
      </c>
    </row>
    <row r="12" spans="1:35" ht="42" customHeight="1">
      <c r="A12" s="1">
        <v>10</v>
      </c>
      <c r="B12" s="2" t="s">
        <v>29</v>
      </c>
      <c r="C12" s="8">
        <v>25</v>
      </c>
      <c r="D12" s="4">
        <v>773685410.13320005</v>
      </c>
      <c r="E12" s="4">
        <v>16030883772.708099</v>
      </c>
      <c r="F12" s="5">
        <f t="shared" si="0"/>
        <v>16804569182.841299</v>
      </c>
      <c r="G12" s="4">
        <v>380941267.68000001</v>
      </c>
      <c r="H12" s="4">
        <v>0</v>
      </c>
      <c r="I12" s="4">
        <f>2506871459.07-H12-G12</f>
        <v>2125930191.3900001</v>
      </c>
      <c r="J12" s="4">
        <v>2506871459.0700002</v>
      </c>
      <c r="K12" s="4">
        <f t="shared" si="1"/>
        <v>14297697723.771299</v>
      </c>
      <c r="L12" s="4">
        <v>22877788216.180901</v>
      </c>
      <c r="M12" s="4">
        <v>86159020.636000007</v>
      </c>
      <c r="N12" s="4">
        <v>309233023.6699</v>
      </c>
      <c r="O12" s="4">
        <v>124758703.26629999</v>
      </c>
      <c r="P12" s="4">
        <f t="shared" si="6"/>
        <v>62379351.633149996</v>
      </c>
      <c r="Q12" s="4">
        <f t="shared" si="4"/>
        <v>62379351.633149996</v>
      </c>
      <c r="R12" s="4">
        <v>7215069988.5755997</v>
      </c>
      <c r="S12" s="4">
        <v>0</v>
      </c>
      <c r="T12" s="4">
        <f t="shared" si="5"/>
        <v>7215069988.5755997</v>
      </c>
      <c r="U12" s="6">
        <f t="shared" si="2"/>
        <v>47417578135.169998</v>
      </c>
      <c r="V12" s="7">
        <f t="shared" si="3"/>
        <v>44848327324.46685</v>
      </c>
      <c r="AI12" s="10">
        <v>0</v>
      </c>
    </row>
    <row r="13" spans="1:35" ht="42" customHeight="1">
      <c r="A13" s="1">
        <v>11</v>
      </c>
      <c r="B13" s="2" t="s">
        <v>30</v>
      </c>
      <c r="C13" s="8">
        <v>13</v>
      </c>
      <c r="D13" s="4">
        <v>681703328.71500003</v>
      </c>
      <c r="E13" s="4">
        <v>0</v>
      </c>
      <c r="F13" s="5">
        <f t="shared" si="0"/>
        <v>681703328.71500003</v>
      </c>
      <c r="G13" s="4">
        <v>829020383.39999998</v>
      </c>
      <c r="H13" s="4">
        <v>0</v>
      </c>
      <c r="I13" s="4">
        <f>1246756625.67-H13-G13</f>
        <v>417736242.2700001</v>
      </c>
      <c r="J13" s="4">
        <v>1246756625.6700001</v>
      </c>
      <c r="K13" s="4">
        <f t="shared" si="1"/>
        <v>-565053296.95500004</v>
      </c>
      <c r="L13" s="4">
        <v>3215030320.8743</v>
      </c>
      <c r="M13" s="4">
        <v>180942452.23590001</v>
      </c>
      <c r="N13" s="4">
        <v>188480811.55320001</v>
      </c>
      <c r="O13" s="4">
        <v>109926363.0781</v>
      </c>
      <c r="P13" s="4">
        <v>0</v>
      </c>
      <c r="Q13" s="4">
        <f t="shared" si="4"/>
        <v>109926363.0781</v>
      </c>
      <c r="R13" s="4">
        <v>5805358549.7040005</v>
      </c>
      <c r="S13" s="4">
        <v>0</v>
      </c>
      <c r="T13" s="4">
        <f t="shared" si="5"/>
        <v>5805358549.7040005</v>
      </c>
      <c r="U13" s="6">
        <f t="shared" si="2"/>
        <v>10181441826.1605</v>
      </c>
      <c r="V13" s="7">
        <f t="shared" si="3"/>
        <v>8934685200.4905014</v>
      </c>
      <c r="AI13" s="10">
        <v>0</v>
      </c>
    </row>
    <row r="14" spans="1:35" ht="42" customHeight="1">
      <c r="A14" s="1">
        <v>12</v>
      </c>
      <c r="B14" s="2" t="s">
        <v>31</v>
      </c>
      <c r="C14" s="8">
        <v>18</v>
      </c>
      <c r="D14" s="4">
        <v>712489234.69780004</v>
      </c>
      <c r="E14" s="4">
        <v>1785130606.4777</v>
      </c>
      <c r="F14" s="5">
        <f t="shared" si="0"/>
        <v>2497619841.1754999</v>
      </c>
      <c r="G14" s="4">
        <v>1970259581.95</v>
      </c>
      <c r="H14" s="4">
        <v>510923032.41000003</v>
      </c>
      <c r="I14" s="4">
        <f>2638525712.1-H14-G14</f>
        <v>157343097.73999977</v>
      </c>
      <c r="J14" s="4">
        <v>2638525712.0999999</v>
      </c>
      <c r="K14" s="4">
        <f t="shared" si="1"/>
        <v>-140905870.92449993</v>
      </c>
      <c r="L14" s="4">
        <v>4922515805.9507999</v>
      </c>
      <c r="M14" s="4">
        <v>98553058.805500001</v>
      </c>
      <c r="N14" s="4">
        <v>277985948.94029999</v>
      </c>
      <c r="O14" s="4">
        <v>114890667.25030001</v>
      </c>
      <c r="P14" s="4">
        <f t="shared" si="6"/>
        <v>57445333.625150003</v>
      </c>
      <c r="Q14" s="4">
        <f t="shared" si="4"/>
        <v>57445333.625150003</v>
      </c>
      <c r="R14" s="4">
        <v>6524381479.9370003</v>
      </c>
      <c r="S14" s="4">
        <v>0</v>
      </c>
      <c r="T14" s="4">
        <f t="shared" si="5"/>
        <v>6524381479.9370003</v>
      </c>
      <c r="U14" s="6">
        <f t="shared" si="2"/>
        <v>14435946802.059401</v>
      </c>
      <c r="V14" s="7">
        <f t="shared" si="3"/>
        <v>11739975756.334251</v>
      </c>
      <c r="AI14" s="10">
        <v>0</v>
      </c>
    </row>
    <row r="15" spans="1:35" ht="42" customHeight="1">
      <c r="A15" s="1">
        <v>13</v>
      </c>
      <c r="B15" s="2" t="s">
        <v>32</v>
      </c>
      <c r="C15" s="8">
        <v>16</v>
      </c>
      <c r="D15" s="4">
        <v>681318647.4993</v>
      </c>
      <c r="E15" s="4">
        <v>0</v>
      </c>
      <c r="F15" s="5">
        <f t="shared" si="0"/>
        <v>681318647.4993</v>
      </c>
      <c r="G15" s="4">
        <v>1012400231.65</v>
      </c>
      <c r="H15" s="4">
        <v>345000000</v>
      </c>
      <c r="I15" s="4">
        <f>1905464178.49-H15-G15</f>
        <v>548063946.84000003</v>
      </c>
      <c r="J15" s="4">
        <v>1905464178.4900002</v>
      </c>
      <c r="K15" s="4">
        <f t="shared" si="1"/>
        <v>-1224145530.9907</v>
      </c>
      <c r="L15" s="4">
        <v>3213216098.0022001</v>
      </c>
      <c r="M15" s="4">
        <v>78838784.423199996</v>
      </c>
      <c r="N15" s="4">
        <v>198082911.10839999</v>
      </c>
      <c r="O15" s="4">
        <v>109864332.2723</v>
      </c>
      <c r="P15" s="4">
        <v>0</v>
      </c>
      <c r="Q15" s="4">
        <f t="shared" si="4"/>
        <v>109864332.2723</v>
      </c>
      <c r="R15" s="4">
        <v>5829338022.8409004</v>
      </c>
      <c r="S15" s="4">
        <v>0</v>
      </c>
      <c r="T15" s="4">
        <f t="shared" si="5"/>
        <v>5829338022.8409004</v>
      </c>
      <c r="U15" s="6">
        <f t="shared" si="2"/>
        <v>10110658796.146301</v>
      </c>
      <c r="V15" s="7">
        <f t="shared" si="3"/>
        <v>8205194617.6563005</v>
      </c>
      <c r="AI15" s="10">
        <v>0</v>
      </c>
    </row>
    <row r="16" spans="1:35" ht="42" customHeight="1">
      <c r="A16" s="1">
        <v>14</v>
      </c>
      <c r="B16" s="2" t="s">
        <v>33</v>
      </c>
      <c r="C16" s="8">
        <v>17</v>
      </c>
      <c r="D16" s="4">
        <v>766302976.60109997</v>
      </c>
      <c r="E16" s="4">
        <v>0</v>
      </c>
      <c r="F16" s="5">
        <f t="shared" si="0"/>
        <v>766302976.60109997</v>
      </c>
      <c r="G16" s="4">
        <v>1045863175.83</v>
      </c>
      <c r="H16" s="4">
        <v>0</v>
      </c>
      <c r="I16" s="4">
        <f>1124507488.17-H16-G16</f>
        <v>78644312.340000033</v>
      </c>
      <c r="J16" s="4">
        <v>1124507488.1700001</v>
      </c>
      <c r="K16" s="4">
        <f t="shared" si="1"/>
        <v>-358204511.56890011</v>
      </c>
      <c r="L16" s="4">
        <v>3614016832.5089998</v>
      </c>
      <c r="M16" s="4">
        <v>111092759.40099999</v>
      </c>
      <c r="N16" s="4">
        <v>246707266.0598</v>
      </c>
      <c r="O16" s="4">
        <v>123568267.4349</v>
      </c>
      <c r="P16" s="4">
        <v>0</v>
      </c>
      <c r="Q16" s="4">
        <f t="shared" si="4"/>
        <v>123568267.4349</v>
      </c>
      <c r="R16" s="4">
        <v>6265247480.2519999</v>
      </c>
      <c r="S16" s="4">
        <v>0</v>
      </c>
      <c r="T16" s="4">
        <f t="shared" si="5"/>
        <v>6265247480.2519999</v>
      </c>
      <c r="U16" s="6">
        <f t="shared" si="2"/>
        <v>11126935582.257801</v>
      </c>
      <c r="V16" s="7">
        <f t="shared" si="3"/>
        <v>10002428094.087799</v>
      </c>
      <c r="AI16" s="10">
        <v>0</v>
      </c>
    </row>
    <row r="17" spans="1:35" ht="42" customHeight="1">
      <c r="A17" s="1">
        <v>15</v>
      </c>
      <c r="B17" s="2" t="s">
        <v>34</v>
      </c>
      <c r="C17" s="8">
        <v>11</v>
      </c>
      <c r="D17" s="4">
        <v>717726897.48440003</v>
      </c>
      <c r="E17" s="4">
        <v>0</v>
      </c>
      <c r="F17" s="5">
        <f t="shared" si="0"/>
        <v>717726897.48440003</v>
      </c>
      <c r="G17" s="4">
        <v>579542872.13999999</v>
      </c>
      <c r="H17" s="4">
        <v>638494476.51999998</v>
      </c>
      <c r="I17" s="4">
        <f>1612656395.1-H17-G17</f>
        <v>394619046.43999994</v>
      </c>
      <c r="J17" s="4">
        <v>1612656395.0999999</v>
      </c>
      <c r="K17" s="4">
        <f t="shared" si="1"/>
        <v>-894929497.61559987</v>
      </c>
      <c r="L17" s="4">
        <v>3384923676.2133002</v>
      </c>
      <c r="M17" s="4">
        <v>115223298.1793</v>
      </c>
      <c r="N17" s="4">
        <v>188968900.9971</v>
      </c>
      <c r="O17" s="4">
        <v>115735253.4462</v>
      </c>
      <c r="P17" s="4">
        <v>115735253.4462</v>
      </c>
      <c r="Q17" s="4">
        <f t="shared" si="4"/>
        <v>0</v>
      </c>
      <c r="R17" s="4">
        <v>5835232836.5016003</v>
      </c>
      <c r="S17" s="4">
        <v>0</v>
      </c>
      <c r="T17" s="4">
        <f t="shared" si="5"/>
        <v>5835232836.5016003</v>
      </c>
      <c r="U17" s="6">
        <f t="shared" si="2"/>
        <v>10357810862.821901</v>
      </c>
      <c r="V17" s="7">
        <f t="shared" si="3"/>
        <v>8629419214.2756996</v>
      </c>
      <c r="AI17" s="10">
        <v>0</v>
      </c>
    </row>
    <row r="18" spans="1:35" ht="42" customHeight="1">
      <c r="A18" s="1">
        <v>16</v>
      </c>
      <c r="B18" s="2" t="s">
        <v>35</v>
      </c>
      <c r="C18" s="8">
        <v>27</v>
      </c>
      <c r="D18" s="4">
        <v>792244455.77310002</v>
      </c>
      <c r="E18" s="4">
        <v>894658038.24979997</v>
      </c>
      <c r="F18" s="5">
        <f t="shared" si="0"/>
        <v>1686902494.0229001</v>
      </c>
      <c r="G18" s="4">
        <v>1124937985.78</v>
      </c>
      <c r="H18" s="4">
        <v>0</v>
      </c>
      <c r="I18" s="4">
        <f>2586381696.81-H18-G18</f>
        <v>1461443711.03</v>
      </c>
      <c r="J18" s="4">
        <v>2586381696.8099999</v>
      </c>
      <c r="K18" s="4">
        <f t="shared" si="1"/>
        <v>-899479202.78709984</v>
      </c>
      <c r="L18" s="4">
        <v>4926753637.1792002</v>
      </c>
      <c r="M18" s="4">
        <v>85640196.064099997</v>
      </c>
      <c r="N18" s="4">
        <v>256141072.25999999</v>
      </c>
      <c r="O18" s="4">
        <v>127751395.69310001</v>
      </c>
      <c r="P18" s="4">
        <f t="shared" ref="P18" si="7">O18/2</f>
        <v>63875697.846550003</v>
      </c>
      <c r="Q18" s="4">
        <f t="shared" si="4"/>
        <v>63875697.846550003</v>
      </c>
      <c r="R18" s="4">
        <v>6562016370.5007</v>
      </c>
      <c r="S18" s="4">
        <v>0</v>
      </c>
      <c r="T18" s="4">
        <f t="shared" si="5"/>
        <v>6562016370.5007</v>
      </c>
      <c r="U18" s="6">
        <f t="shared" si="2"/>
        <v>13645205165.720001</v>
      </c>
      <c r="V18" s="7">
        <f t="shared" si="3"/>
        <v>10994947771.06345</v>
      </c>
      <c r="AI18" s="10">
        <v>0</v>
      </c>
    </row>
    <row r="19" spans="1:35" ht="42" customHeight="1">
      <c r="A19" s="1">
        <v>17</v>
      </c>
      <c r="B19" s="2" t="s">
        <v>36</v>
      </c>
      <c r="C19" s="8">
        <v>27</v>
      </c>
      <c r="D19" s="4">
        <v>852132404.11459994</v>
      </c>
      <c r="E19" s="4">
        <v>0</v>
      </c>
      <c r="F19" s="5">
        <f t="shared" si="0"/>
        <v>852132404.11459994</v>
      </c>
      <c r="G19" s="4">
        <v>305648422.99000001</v>
      </c>
      <c r="H19" s="4">
        <v>0</v>
      </c>
      <c r="I19" s="4">
        <f>378899439.36-H19-G19</f>
        <v>73251016.370000005</v>
      </c>
      <c r="J19" s="4">
        <v>378899439.36000001</v>
      </c>
      <c r="K19" s="4">
        <f t="shared" si="1"/>
        <v>473232964.75459993</v>
      </c>
      <c r="L19" s="4">
        <v>4018803196.6826</v>
      </c>
      <c r="M19" s="4">
        <v>97085865.590200007</v>
      </c>
      <c r="N19" s="4">
        <v>228943577.78729999</v>
      </c>
      <c r="O19" s="4">
        <v>137408476.82530001</v>
      </c>
      <c r="P19" s="4">
        <v>0</v>
      </c>
      <c r="Q19" s="4">
        <f t="shared" si="4"/>
        <v>137408476.82530001</v>
      </c>
      <c r="R19" s="4">
        <v>7105770858.4584999</v>
      </c>
      <c r="S19" s="4">
        <v>0</v>
      </c>
      <c r="T19" s="4">
        <f t="shared" si="5"/>
        <v>7105770858.4584999</v>
      </c>
      <c r="U19" s="6">
        <f t="shared" si="2"/>
        <v>12440144379.4585</v>
      </c>
      <c r="V19" s="7">
        <f t="shared" si="3"/>
        <v>12061244940.098499</v>
      </c>
      <c r="AI19" s="10">
        <v>0</v>
      </c>
    </row>
    <row r="20" spans="1:35" ht="42" customHeight="1">
      <c r="A20" s="1">
        <v>18</v>
      </c>
      <c r="B20" s="2" t="s">
        <v>37</v>
      </c>
      <c r="C20" s="8">
        <v>23</v>
      </c>
      <c r="D20" s="4">
        <v>998372223.31640005</v>
      </c>
      <c r="E20" s="4">
        <v>0</v>
      </c>
      <c r="F20" s="5">
        <f t="shared" si="0"/>
        <v>998372223.31640005</v>
      </c>
      <c r="G20" s="4">
        <v>3796561713.5300002</v>
      </c>
      <c r="H20" s="4">
        <v>0</v>
      </c>
      <c r="I20" s="4">
        <f>4232745980.77-H20-G20</f>
        <v>436184267.23999977</v>
      </c>
      <c r="J20" s="4">
        <v>4232745980.77</v>
      </c>
      <c r="K20" s="4">
        <f t="shared" si="1"/>
        <v>-3234373757.4535999</v>
      </c>
      <c r="L20" s="4">
        <v>4708495373.6939001</v>
      </c>
      <c r="M20" s="4">
        <v>175206205.3565</v>
      </c>
      <c r="N20" s="4">
        <v>305764762.27109998</v>
      </c>
      <c r="O20" s="4">
        <v>160990012.6415</v>
      </c>
      <c r="P20" s="4">
        <v>160990012.6415</v>
      </c>
      <c r="Q20" s="4">
        <f t="shared" si="4"/>
        <v>0</v>
      </c>
      <c r="R20" s="4">
        <v>8263227942.9921999</v>
      </c>
      <c r="S20" s="4">
        <v>0</v>
      </c>
      <c r="T20" s="4">
        <f t="shared" si="5"/>
        <v>8263227942.9921999</v>
      </c>
      <c r="U20" s="6">
        <f t="shared" si="2"/>
        <v>14612056520.271599</v>
      </c>
      <c r="V20" s="7">
        <f t="shared" si="3"/>
        <v>10218320526.8601</v>
      </c>
      <c r="AI20" s="10">
        <v>0</v>
      </c>
    </row>
    <row r="21" spans="1:35" ht="42" customHeight="1">
      <c r="A21" s="1">
        <v>19</v>
      </c>
      <c r="B21" s="2" t="s">
        <v>38</v>
      </c>
      <c r="C21" s="8">
        <v>44</v>
      </c>
      <c r="D21" s="4">
        <v>1208640724.9821999</v>
      </c>
      <c r="E21" s="4">
        <v>0</v>
      </c>
      <c r="F21" s="5">
        <f t="shared" si="0"/>
        <v>1208640724.9821999</v>
      </c>
      <c r="G21" s="4">
        <v>1097138975.0599999</v>
      </c>
      <c r="H21" s="4">
        <v>292615190</v>
      </c>
      <c r="I21" s="4">
        <f>1758565804.28-H21-G21</f>
        <v>368811639.22000003</v>
      </c>
      <c r="J21" s="4">
        <v>1758565804.28</v>
      </c>
      <c r="K21" s="4">
        <f t="shared" si="1"/>
        <v>-549925079.29780006</v>
      </c>
      <c r="L21" s="4">
        <v>5700157846.0621004</v>
      </c>
      <c r="M21" s="4">
        <v>157282215.59099999</v>
      </c>
      <c r="N21" s="4">
        <v>393082931.78299999</v>
      </c>
      <c r="O21" s="4">
        <v>194896333.30090001</v>
      </c>
      <c r="P21" s="4">
        <v>0</v>
      </c>
      <c r="Q21" s="4">
        <f t="shared" si="4"/>
        <v>194896333.30090001</v>
      </c>
      <c r="R21" s="4">
        <v>10655506713.3062</v>
      </c>
      <c r="S21" s="4">
        <v>0</v>
      </c>
      <c r="T21" s="4">
        <f t="shared" si="5"/>
        <v>10655506713.3062</v>
      </c>
      <c r="U21" s="6">
        <f t="shared" si="2"/>
        <v>18309566765.025398</v>
      </c>
      <c r="V21" s="7">
        <f t="shared" si="3"/>
        <v>16551000960.745399</v>
      </c>
      <c r="AI21" s="10">
        <v>0</v>
      </c>
    </row>
    <row r="22" spans="1:35" ht="42" customHeight="1">
      <c r="A22" s="1">
        <v>20</v>
      </c>
      <c r="B22" s="2" t="s">
        <v>39</v>
      </c>
      <c r="C22" s="8">
        <v>34</v>
      </c>
      <c r="D22" s="4">
        <v>936662164.0029</v>
      </c>
      <c r="E22" s="4">
        <v>0</v>
      </c>
      <c r="F22" s="5">
        <f t="shared" si="0"/>
        <v>936662164.0029</v>
      </c>
      <c r="G22" s="4">
        <v>852223256.97000003</v>
      </c>
      <c r="H22" s="4">
        <v>850000000</v>
      </c>
      <c r="I22" s="4">
        <f>1702223256.97-H22-G22</f>
        <v>0</v>
      </c>
      <c r="J22" s="4">
        <v>1702223256.97</v>
      </c>
      <c r="K22" s="4">
        <f t="shared" si="1"/>
        <v>-765561092.96710002</v>
      </c>
      <c r="L22" s="4">
        <v>4417460104.4783001</v>
      </c>
      <c r="M22" s="4">
        <v>109025933.93629999</v>
      </c>
      <c r="N22" s="4">
        <v>272764592.54790002</v>
      </c>
      <c r="O22" s="4">
        <v>151039111.56779999</v>
      </c>
      <c r="P22" s="4">
        <v>0</v>
      </c>
      <c r="Q22" s="4">
        <f t="shared" si="4"/>
        <v>151039111.56779999</v>
      </c>
      <c r="R22" s="4">
        <v>7891668009.9034996</v>
      </c>
      <c r="S22" s="4">
        <v>0</v>
      </c>
      <c r="T22" s="4">
        <f t="shared" si="5"/>
        <v>7891668009.9034996</v>
      </c>
      <c r="U22" s="6">
        <f t="shared" si="2"/>
        <v>13778619916.436699</v>
      </c>
      <c r="V22" s="7">
        <f t="shared" si="3"/>
        <v>12076396659.4667</v>
      </c>
      <c r="AI22" s="10">
        <v>0</v>
      </c>
    </row>
    <row r="23" spans="1:35" ht="42" customHeight="1">
      <c r="A23" s="1">
        <v>21</v>
      </c>
      <c r="B23" s="2" t="s">
        <v>40</v>
      </c>
      <c r="C23" s="8">
        <v>21</v>
      </c>
      <c r="D23" s="4">
        <v>804597471.9332</v>
      </c>
      <c r="E23" s="4">
        <v>0</v>
      </c>
      <c r="F23" s="5">
        <f t="shared" si="0"/>
        <v>804597471.9332</v>
      </c>
      <c r="G23" s="4">
        <v>482706139.92000002</v>
      </c>
      <c r="H23" s="4">
        <v>0</v>
      </c>
      <c r="I23" s="4">
        <f>549685549.3-H23-G23</f>
        <v>66979409.379999936</v>
      </c>
      <c r="J23" s="4">
        <v>549685549.29999995</v>
      </c>
      <c r="K23" s="4">
        <f t="shared" si="1"/>
        <v>254911922.63320005</v>
      </c>
      <c r="L23" s="4">
        <v>3794620268.6743999</v>
      </c>
      <c r="M23" s="4">
        <v>100188099.93870001</v>
      </c>
      <c r="N23" s="4">
        <v>208968811.4822</v>
      </c>
      <c r="O23" s="4">
        <v>129743350.3783</v>
      </c>
      <c r="P23" s="4">
        <f t="shared" ref="P23:P25" si="8">O23/2</f>
        <v>64871675.189149998</v>
      </c>
      <c r="Q23" s="4">
        <f t="shared" si="4"/>
        <v>64871675.189149998</v>
      </c>
      <c r="R23" s="4">
        <v>6300970022.1145</v>
      </c>
      <c r="S23" s="4">
        <v>0</v>
      </c>
      <c r="T23" s="4">
        <f t="shared" si="5"/>
        <v>6300970022.1145</v>
      </c>
      <c r="U23" s="6">
        <f t="shared" si="2"/>
        <v>11339088024.521299</v>
      </c>
      <c r="V23" s="7">
        <f t="shared" si="3"/>
        <v>10724530800.03215</v>
      </c>
      <c r="AI23" s="10">
        <v>0</v>
      </c>
    </row>
    <row r="24" spans="1:35" ht="42" customHeight="1">
      <c r="A24" s="1">
        <v>22</v>
      </c>
      <c r="B24" s="2" t="s">
        <v>41</v>
      </c>
      <c r="C24" s="8">
        <v>21</v>
      </c>
      <c r="D24" s="4">
        <v>842170652.85699999</v>
      </c>
      <c r="E24" s="4">
        <v>0</v>
      </c>
      <c r="F24" s="5">
        <f t="shared" si="0"/>
        <v>842170652.85699999</v>
      </c>
      <c r="G24" s="4">
        <v>572783105.52999997</v>
      </c>
      <c r="H24" s="4">
        <v>94000000</v>
      </c>
      <c r="I24" s="4">
        <f>2358623440.65-H24-G24</f>
        <v>1691840335.1200001</v>
      </c>
      <c r="J24" s="4">
        <v>2358623440.6500001</v>
      </c>
      <c r="K24" s="4">
        <f t="shared" si="1"/>
        <v>-1516452787.7930002</v>
      </c>
      <c r="L24" s="4">
        <v>3971821861.8525</v>
      </c>
      <c r="M24" s="4">
        <v>279213530.90310001</v>
      </c>
      <c r="N24" s="4">
        <v>219284751.18259999</v>
      </c>
      <c r="O24" s="4">
        <v>135802119.57350001</v>
      </c>
      <c r="P24" s="4">
        <f t="shared" si="8"/>
        <v>67901059.786750004</v>
      </c>
      <c r="Q24" s="4">
        <f t="shared" si="4"/>
        <v>67901059.786750004</v>
      </c>
      <c r="R24" s="4">
        <v>6452107454.0024996</v>
      </c>
      <c r="S24" s="4">
        <v>0</v>
      </c>
      <c r="T24" s="4">
        <f t="shared" si="5"/>
        <v>6452107454.0024996</v>
      </c>
      <c r="U24" s="6">
        <f t="shared" si="2"/>
        <v>11900400370.371201</v>
      </c>
      <c r="V24" s="7">
        <f t="shared" si="3"/>
        <v>9473875869.9344482</v>
      </c>
      <c r="AI24" s="10">
        <v>0</v>
      </c>
    </row>
    <row r="25" spans="1:35" ht="42" customHeight="1">
      <c r="A25" s="1">
        <v>23</v>
      </c>
      <c r="B25" s="2" t="s">
        <v>42</v>
      </c>
      <c r="C25" s="8">
        <v>16</v>
      </c>
      <c r="D25" s="4">
        <v>678281065.65970004</v>
      </c>
      <c r="E25" s="4">
        <v>0</v>
      </c>
      <c r="F25" s="5">
        <f t="shared" si="0"/>
        <v>678281065.65970004</v>
      </c>
      <c r="G25" s="4">
        <v>453776051.43000001</v>
      </c>
      <c r="H25" s="4">
        <v>559212440.21000004</v>
      </c>
      <c r="I25" s="4">
        <f>1224453146.78-H25-G25</f>
        <v>211464655.13999993</v>
      </c>
      <c r="J25" s="4">
        <v>1224453146.78</v>
      </c>
      <c r="K25" s="4">
        <f t="shared" si="1"/>
        <v>-546172081.12029994</v>
      </c>
      <c r="L25" s="4">
        <v>3198890338.8234</v>
      </c>
      <c r="M25" s="4">
        <v>171267461.5293</v>
      </c>
      <c r="N25" s="4">
        <v>208516384.2166</v>
      </c>
      <c r="O25" s="4">
        <v>109374514.6195</v>
      </c>
      <c r="P25" s="4">
        <f t="shared" si="8"/>
        <v>54687257.309749998</v>
      </c>
      <c r="Q25" s="4">
        <f t="shared" si="4"/>
        <v>54687257.309749998</v>
      </c>
      <c r="R25" s="4">
        <v>5831206471.8183002</v>
      </c>
      <c r="S25" s="4">
        <v>0</v>
      </c>
      <c r="T25" s="4">
        <f t="shared" si="5"/>
        <v>5831206471.8183002</v>
      </c>
      <c r="U25" s="6">
        <f t="shared" si="2"/>
        <v>10197536236.666801</v>
      </c>
      <c r="V25" s="7">
        <f t="shared" si="3"/>
        <v>8918395832.5770512</v>
      </c>
      <c r="AI25" s="10">
        <v>0</v>
      </c>
    </row>
    <row r="26" spans="1:35" ht="42" customHeight="1">
      <c r="A26" s="1">
        <v>24</v>
      </c>
      <c r="B26" s="2" t="s">
        <v>43</v>
      </c>
      <c r="C26" s="8">
        <v>20</v>
      </c>
      <c r="D26" s="4">
        <v>1020775500.3003</v>
      </c>
      <c r="E26" s="4">
        <v>0</v>
      </c>
      <c r="F26" s="5">
        <f t="shared" si="0"/>
        <v>1020775500.3003</v>
      </c>
      <c r="G26" s="4">
        <v>6931766965.6199999</v>
      </c>
      <c r="H26" s="4">
        <v>0</v>
      </c>
      <c r="I26" s="4">
        <f>6931766965.62-H26-G26</f>
        <v>0</v>
      </c>
      <c r="J26" s="4">
        <v>6931766965.6199999</v>
      </c>
      <c r="K26" s="4">
        <f t="shared" si="1"/>
        <v>-5910991465.3197002</v>
      </c>
      <c r="L26" s="4">
        <v>4814153086.8900003</v>
      </c>
      <c r="M26" s="4">
        <v>142012099.2687</v>
      </c>
      <c r="N26" s="4">
        <v>894673727.97160006</v>
      </c>
      <c r="O26" s="4">
        <v>164602596.96689999</v>
      </c>
      <c r="P26" s="4">
        <v>0</v>
      </c>
      <c r="Q26" s="4">
        <f t="shared" si="4"/>
        <v>164602596.96689999</v>
      </c>
      <c r="R26" s="4">
        <v>45847572197.731499</v>
      </c>
      <c r="S26" s="4">
        <v>7667853446.5</v>
      </c>
      <c r="T26" s="4">
        <f t="shared" si="5"/>
        <v>38179718751.231499</v>
      </c>
      <c r="U26" s="6">
        <f t="shared" si="2"/>
        <v>52883789209.128998</v>
      </c>
      <c r="V26" s="7">
        <f t="shared" si="3"/>
        <v>38284168797.009003</v>
      </c>
      <c r="AI26" s="10">
        <v>0</v>
      </c>
    </row>
    <row r="27" spans="1:35" ht="42" customHeight="1">
      <c r="A27" s="1">
        <v>25</v>
      </c>
      <c r="B27" s="2" t="s">
        <v>44</v>
      </c>
      <c r="C27" s="8">
        <v>13</v>
      </c>
      <c r="D27" s="4">
        <v>702700641.48310006</v>
      </c>
      <c r="E27" s="4">
        <v>0</v>
      </c>
      <c r="F27" s="5">
        <f t="shared" si="0"/>
        <v>702700641.48310006</v>
      </c>
      <c r="G27" s="4">
        <v>460734705.08999997</v>
      </c>
      <c r="H27" s="4">
        <v>0</v>
      </c>
      <c r="I27" s="4">
        <f>500295106.59-H27-G27</f>
        <v>39560401.5</v>
      </c>
      <c r="J27" s="4">
        <v>500295106.58999997</v>
      </c>
      <c r="K27" s="4">
        <f t="shared" si="1"/>
        <v>202405534.89310008</v>
      </c>
      <c r="L27" s="4">
        <v>3314057264.6571999</v>
      </c>
      <c r="M27" s="4">
        <v>208771426.72189999</v>
      </c>
      <c r="N27" s="4">
        <v>190681944.34299999</v>
      </c>
      <c r="O27" s="4">
        <v>113312232.16500001</v>
      </c>
      <c r="P27" s="4">
        <v>113312232.16500001</v>
      </c>
      <c r="Q27" s="4">
        <f t="shared" si="4"/>
        <v>0</v>
      </c>
      <c r="R27" s="4">
        <v>5457797928.7867002</v>
      </c>
      <c r="S27" s="4">
        <v>0</v>
      </c>
      <c r="T27" s="4">
        <f t="shared" si="5"/>
        <v>5457797928.7867002</v>
      </c>
      <c r="U27" s="6">
        <f t="shared" si="2"/>
        <v>9987321438.1569004</v>
      </c>
      <c r="V27" s="7">
        <f t="shared" si="3"/>
        <v>9373714099.4019012</v>
      </c>
      <c r="AI27" s="10">
        <v>0</v>
      </c>
    </row>
    <row r="28" spans="1:35" ht="42" customHeight="1">
      <c r="A28" s="1">
        <v>26</v>
      </c>
      <c r="B28" s="2" t="s">
        <v>45</v>
      </c>
      <c r="C28" s="8">
        <v>25</v>
      </c>
      <c r="D28" s="4">
        <v>902587686.92980003</v>
      </c>
      <c r="E28" s="4">
        <v>0</v>
      </c>
      <c r="F28" s="5">
        <f t="shared" si="0"/>
        <v>902587686.92980003</v>
      </c>
      <c r="G28" s="4">
        <v>760084178.89999998</v>
      </c>
      <c r="H28" s="4">
        <v>514281002.97000003</v>
      </c>
      <c r="I28" s="4">
        <f>1808319308.78-H28-G28</f>
        <v>533954126.90999997</v>
      </c>
      <c r="J28" s="4">
        <v>1808319308.7799997</v>
      </c>
      <c r="K28" s="4">
        <f t="shared" si="1"/>
        <v>-905731621.85019994</v>
      </c>
      <c r="L28" s="4">
        <v>4256759001.3038998</v>
      </c>
      <c r="M28" s="4">
        <v>149769145.01179999</v>
      </c>
      <c r="N28" s="4">
        <v>238198793.0905</v>
      </c>
      <c r="O28" s="4">
        <v>145544517.09999999</v>
      </c>
      <c r="P28" s="4">
        <f t="shared" ref="P28:P30" si="9">O28/2</f>
        <v>72772258.549999997</v>
      </c>
      <c r="Q28" s="4">
        <f t="shared" si="4"/>
        <v>72772258.549999997</v>
      </c>
      <c r="R28" s="4">
        <v>6916902432.4499998</v>
      </c>
      <c r="S28" s="4">
        <v>0</v>
      </c>
      <c r="T28" s="4">
        <f t="shared" si="5"/>
        <v>6916902432.4499998</v>
      </c>
      <c r="U28" s="6">
        <f t="shared" si="2"/>
        <v>12609761575.886</v>
      </c>
      <c r="V28" s="7">
        <f t="shared" si="3"/>
        <v>10728670008.556</v>
      </c>
      <c r="AI28" s="10">
        <v>0</v>
      </c>
    </row>
    <row r="29" spans="1:35" ht="42" customHeight="1">
      <c r="A29" s="1">
        <v>27</v>
      </c>
      <c r="B29" s="2" t="s">
        <v>46</v>
      </c>
      <c r="C29" s="8">
        <v>20</v>
      </c>
      <c r="D29" s="4">
        <v>707919600.38730001</v>
      </c>
      <c r="E29" s="4">
        <v>0</v>
      </c>
      <c r="F29" s="5">
        <f t="shared" si="0"/>
        <v>707919600.38730001</v>
      </c>
      <c r="G29" s="4">
        <v>1406692479.79</v>
      </c>
      <c r="H29" s="4">
        <v>500000000</v>
      </c>
      <c r="I29" s="4">
        <f>351594375.91-H29-G29</f>
        <v>-1555098103.8799999</v>
      </c>
      <c r="J29" s="4">
        <v>351594375.91000009</v>
      </c>
      <c r="K29" s="4">
        <f t="shared" si="1"/>
        <v>356325224.47729993</v>
      </c>
      <c r="L29" s="4">
        <v>3338670773.8084002</v>
      </c>
      <c r="M29" s="4">
        <v>307539995.99290001</v>
      </c>
      <c r="N29" s="4">
        <v>284385837.0675</v>
      </c>
      <c r="O29" s="4">
        <v>114153802.3132</v>
      </c>
      <c r="P29" s="4">
        <v>0</v>
      </c>
      <c r="Q29" s="4">
        <f t="shared" si="4"/>
        <v>114153802.3132</v>
      </c>
      <c r="R29" s="4">
        <v>6671485631.1421003</v>
      </c>
      <c r="S29" s="4">
        <v>0</v>
      </c>
      <c r="T29" s="4">
        <f t="shared" si="5"/>
        <v>6671485631.1421003</v>
      </c>
      <c r="U29" s="6">
        <f t="shared" si="2"/>
        <v>11424155640.711401</v>
      </c>
      <c r="V29" s="7">
        <f t="shared" si="3"/>
        <v>11072561264.801399</v>
      </c>
      <c r="AI29" s="10">
        <v>0</v>
      </c>
    </row>
    <row r="30" spans="1:35" ht="42" customHeight="1">
      <c r="A30" s="1">
        <v>28</v>
      </c>
      <c r="B30" s="2" t="s">
        <v>47</v>
      </c>
      <c r="C30" s="8">
        <v>18</v>
      </c>
      <c r="D30" s="4">
        <v>709322068.398</v>
      </c>
      <c r="E30" s="4">
        <v>1489137643.0955</v>
      </c>
      <c r="F30" s="5">
        <f t="shared" si="0"/>
        <v>2198459711.4934998</v>
      </c>
      <c r="G30" s="4">
        <v>651616895.57000005</v>
      </c>
      <c r="H30" s="4">
        <v>644248762.91999996</v>
      </c>
      <c r="I30" s="4">
        <f>1351155223.93-H30-G30</f>
        <v>55289565.440000057</v>
      </c>
      <c r="J30" s="4">
        <v>1351155223.9300001</v>
      </c>
      <c r="K30" s="4">
        <f t="shared" si="1"/>
        <v>847304487.56349957</v>
      </c>
      <c r="L30" s="4">
        <v>5139636304.5817003</v>
      </c>
      <c r="M30" s="4">
        <v>129194457.57359999</v>
      </c>
      <c r="N30" s="4">
        <v>237274844.25819999</v>
      </c>
      <c r="O30" s="4">
        <v>114379953.7801</v>
      </c>
      <c r="P30" s="4">
        <f t="shared" si="9"/>
        <v>57189976.890050001</v>
      </c>
      <c r="Q30" s="4">
        <f t="shared" si="4"/>
        <v>57189976.890050001</v>
      </c>
      <c r="R30" s="4">
        <v>6390414524.4709997</v>
      </c>
      <c r="S30" s="4">
        <v>0</v>
      </c>
      <c r="T30" s="4">
        <f t="shared" si="5"/>
        <v>6390414524.4709997</v>
      </c>
      <c r="U30" s="6">
        <f t="shared" si="2"/>
        <v>14209359796.1581</v>
      </c>
      <c r="V30" s="7">
        <f t="shared" si="3"/>
        <v>12801014595.338049</v>
      </c>
      <c r="AI30" s="10">
        <v>0</v>
      </c>
    </row>
    <row r="31" spans="1:35" ht="42" customHeight="1">
      <c r="A31" s="1">
        <v>29</v>
      </c>
      <c r="B31" s="2" t="s">
        <v>48</v>
      </c>
      <c r="C31" s="8">
        <v>30</v>
      </c>
      <c r="D31" s="4">
        <v>694942026.99329996</v>
      </c>
      <c r="E31" s="4">
        <v>0</v>
      </c>
      <c r="F31" s="5">
        <f t="shared" si="0"/>
        <v>694942026.99329996</v>
      </c>
      <c r="G31" s="4">
        <v>1091555818.99</v>
      </c>
      <c r="H31" s="4">
        <v>0</v>
      </c>
      <c r="I31" s="4">
        <f>2233826763-H31-G31</f>
        <v>1142270944.01</v>
      </c>
      <c r="J31" s="4">
        <v>2233826763</v>
      </c>
      <c r="K31" s="4">
        <f t="shared" si="1"/>
        <v>-1538884736.0067</v>
      </c>
      <c r="L31" s="4">
        <v>3277466302.3053999</v>
      </c>
      <c r="M31" s="4">
        <v>283584358.93589997</v>
      </c>
      <c r="N31" s="4">
        <v>236348040.2401</v>
      </c>
      <c r="O31" s="4">
        <v>112061136.21529999</v>
      </c>
      <c r="P31" s="4">
        <v>0</v>
      </c>
      <c r="Q31" s="4">
        <f t="shared" si="4"/>
        <v>112061136.21529999</v>
      </c>
      <c r="R31" s="4">
        <v>6293530052.1023998</v>
      </c>
      <c r="S31" s="4">
        <v>0</v>
      </c>
      <c r="T31" s="4">
        <f t="shared" si="5"/>
        <v>6293530052.1023998</v>
      </c>
      <c r="U31" s="6">
        <f t="shared" si="2"/>
        <v>10897931916.7924</v>
      </c>
      <c r="V31" s="7">
        <f t="shared" si="3"/>
        <v>8664105153.7924004</v>
      </c>
      <c r="AI31" s="10">
        <v>0</v>
      </c>
    </row>
    <row r="32" spans="1:35" ht="42" customHeight="1">
      <c r="A32" s="1">
        <v>30</v>
      </c>
      <c r="B32" s="2" t="s">
        <v>49</v>
      </c>
      <c r="C32" s="8">
        <v>33</v>
      </c>
      <c r="D32" s="4">
        <v>854642150.9325</v>
      </c>
      <c r="E32" s="4">
        <v>0</v>
      </c>
      <c r="F32" s="5">
        <f t="shared" si="0"/>
        <v>854642150.9325</v>
      </c>
      <c r="G32" s="4">
        <v>2117344253.8</v>
      </c>
      <c r="H32" s="4">
        <v>0</v>
      </c>
      <c r="I32" s="4">
        <f>3482786991.61-H32-G32</f>
        <v>1365442737.8100002</v>
      </c>
      <c r="J32" s="4">
        <v>3482786991.6100001</v>
      </c>
      <c r="K32" s="4">
        <f t="shared" si="1"/>
        <v>-2628144840.6774998</v>
      </c>
      <c r="L32" s="4">
        <v>4030639594.9790001</v>
      </c>
      <c r="M32" s="4">
        <v>176850564.35100001</v>
      </c>
      <c r="N32" s="4">
        <v>359671618.00999999</v>
      </c>
      <c r="O32" s="4">
        <v>137813179.7633</v>
      </c>
      <c r="P32" s="4">
        <v>0</v>
      </c>
      <c r="Q32" s="4">
        <f t="shared" si="4"/>
        <v>137813179.7633</v>
      </c>
      <c r="R32" s="4">
        <v>10378510679.7344</v>
      </c>
      <c r="S32" s="4">
        <v>0</v>
      </c>
      <c r="T32" s="4">
        <f t="shared" si="5"/>
        <v>10378510679.7344</v>
      </c>
      <c r="U32" s="6">
        <f t="shared" si="2"/>
        <v>15938127787.770199</v>
      </c>
      <c r="V32" s="7">
        <f t="shared" si="3"/>
        <v>12455340796.1602</v>
      </c>
      <c r="AI32" s="10">
        <v>0</v>
      </c>
    </row>
    <row r="33" spans="1:35" ht="42" customHeight="1">
      <c r="A33" s="1">
        <v>31</v>
      </c>
      <c r="B33" s="2" t="s">
        <v>50</v>
      </c>
      <c r="C33" s="8">
        <v>17</v>
      </c>
      <c r="D33" s="4">
        <v>795700006.29939997</v>
      </c>
      <c r="E33" s="4">
        <v>0</v>
      </c>
      <c r="F33" s="5">
        <f t="shared" si="0"/>
        <v>795700006.29939997</v>
      </c>
      <c r="G33" s="4">
        <v>350391783.98000002</v>
      </c>
      <c r="H33" s="4">
        <v>1031399422.965</v>
      </c>
      <c r="I33" s="4">
        <f>2021297964.62-H33-G33</f>
        <v>639506757.67499983</v>
      </c>
      <c r="J33" s="4">
        <v>2021297964.6199999</v>
      </c>
      <c r="K33" s="4">
        <f t="shared" si="1"/>
        <v>-1225597958.3206</v>
      </c>
      <c r="L33" s="4">
        <v>3752658288.1698999</v>
      </c>
      <c r="M33" s="4">
        <v>153888563.04449999</v>
      </c>
      <c r="N33" s="4">
        <v>225198137.77770001</v>
      </c>
      <c r="O33" s="4">
        <v>128308611.8396</v>
      </c>
      <c r="P33" s="4">
        <f t="shared" ref="P33:P34" si="10">O33/2</f>
        <v>64154305.919799998</v>
      </c>
      <c r="Q33" s="4">
        <f t="shared" si="4"/>
        <v>64154305.919799998</v>
      </c>
      <c r="R33" s="4">
        <v>6401750773.3332996</v>
      </c>
      <c r="S33" s="4">
        <v>0</v>
      </c>
      <c r="T33" s="4">
        <f t="shared" si="5"/>
        <v>6401750773.3332996</v>
      </c>
      <c r="U33" s="6">
        <f t="shared" si="2"/>
        <v>11457504380.464401</v>
      </c>
      <c r="V33" s="7">
        <f t="shared" si="3"/>
        <v>9372052109.9245987</v>
      </c>
      <c r="AI33" s="10">
        <v>0</v>
      </c>
    </row>
    <row r="34" spans="1:35" ht="42" customHeight="1">
      <c r="A34" s="1">
        <v>32</v>
      </c>
      <c r="B34" s="2" t="s">
        <v>51</v>
      </c>
      <c r="C34" s="8">
        <v>23</v>
      </c>
      <c r="D34" s="4">
        <v>821769825.28760004</v>
      </c>
      <c r="E34" s="4">
        <v>9495085537.7122002</v>
      </c>
      <c r="F34" s="5">
        <f t="shared" si="0"/>
        <v>10316855362.9998</v>
      </c>
      <c r="G34" s="4">
        <v>3566421490.3400002</v>
      </c>
      <c r="H34" s="4">
        <v>0</v>
      </c>
      <c r="I34" s="4">
        <f>4877653945.48-H34-G34</f>
        <v>1311232455.1399994</v>
      </c>
      <c r="J34" s="4">
        <v>4877653945.4799995</v>
      </c>
      <c r="K34" s="4">
        <f t="shared" si="1"/>
        <v>5439201417.5198002</v>
      </c>
      <c r="L34" s="4">
        <v>13868765288.1327</v>
      </c>
      <c r="M34" s="4">
        <v>116936158.6815</v>
      </c>
      <c r="N34" s="4">
        <v>328445361.43559998</v>
      </c>
      <c r="O34" s="4">
        <v>132512435.2137</v>
      </c>
      <c r="P34" s="4">
        <f t="shared" si="10"/>
        <v>66256217.606849998</v>
      </c>
      <c r="Q34" s="4">
        <f t="shared" si="4"/>
        <v>66256217.606849998</v>
      </c>
      <c r="R34" s="4">
        <v>16428473831.3046</v>
      </c>
      <c r="S34" s="4">
        <v>0</v>
      </c>
      <c r="T34" s="4">
        <f t="shared" si="5"/>
        <v>16428473831.3046</v>
      </c>
      <c r="U34" s="6">
        <f t="shared" si="2"/>
        <v>41191988437.767899</v>
      </c>
      <c r="V34" s="7">
        <f t="shared" si="3"/>
        <v>36248078274.681046</v>
      </c>
      <c r="AI34" s="10">
        <v>0</v>
      </c>
    </row>
    <row r="35" spans="1:35" ht="42" customHeight="1">
      <c r="A35" s="1">
        <v>33</v>
      </c>
      <c r="B35" s="2" t="s">
        <v>52</v>
      </c>
      <c r="C35" s="8">
        <v>23</v>
      </c>
      <c r="D35" s="4">
        <v>839774158.94519997</v>
      </c>
      <c r="E35" s="4">
        <v>0</v>
      </c>
      <c r="F35" s="5">
        <f t="shared" si="0"/>
        <v>839774158.94519997</v>
      </c>
      <c r="G35" s="4">
        <v>348738528.24000001</v>
      </c>
      <c r="H35" s="4">
        <v>206017834</v>
      </c>
      <c r="I35" s="4">
        <f>1287250674.49-H35-G35</f>
        <v>732494312.25</v>
      </c>
      <c r="J35" s="4">
        <v>1287250674.49</v>
      </c>
      <c r="K35" s="4">
        <f t="shared" si="1"/>
        <v>-447476515.54480004</v>
      </c>
      <c r="L35" s="4">
        <v>3960519583.7747002</v>
      </c>
      <c r="M35" s="4">
        <v>93909744.767199993</v>
      </c>
      <c r="N35" s="4">
        <v>224661026.67730001</v>
      </c>
      <c r="O35" s="4">
        <v>135415678.94949999</v>
      </c>
      <c r="P35" s="4">
        <v>0</v>
      </c>
      <c r="Q35" s="4">
        <f t="shared" si="4"/>
        <v>135415678.94949999</v>
      </c>
      <c r="R35" s="4">
        <v>6747235148.1014004</v>
      </c>
      <c r="S35" s="4">
        <v>0</v>
      </c>
      <c r="T35" s="4">
        <f t="shared" si="5"/>
        <v>6747235148.1014004</v>
      </c>
      <c r="U35" s="6">
        <f t="shared" si="2"/>
        <v>12001515341.215302</v>
      </c>
      <c r="V35" s="7">
        <f t="shared" si="3"/>
        <v>10714264666.7253</v>
      </c>
      <c r="AI35" s="10">
        <v>0</v>
      </c>
    </row>
    <row r="36" spans="1:35" ht="42" customHeight="1">
      <c r="A36" s="1">
        <v>34</v>
      </c>
      <c r="B36" s="2" t="s">
        <v>53</v>
      </c>
      <c r="C36" s="8">
        <v>16</v>
      </c>
      <c r="D36" s="4">
        <v>733997701.45120001</v>
      </c>
      <c r="E36" s="4">
        <v>0</v>
      </c>
      <c r="F36" s="5">
        <f t="shared" si="0"/>
        <v>733997701.45120001</v>
      </c>
      <c r="G36" s="4">
        <v>300292543.88</v>
      </c>
      <c r="H36" s="4">
        <v>0</v>
      </c>
      <c r="I36" s="4">
        <f>526192428.12-H36-G36</f>
        <v>225899884.24000001</v>
      </c>
      <c r="J36" s="4">
        <v>526192428.12</v>
      </c>
      <c r="K36" s="4">
        <f t="shared" si="1"/>
        <v>207805273.3312</v>
      </c>
      <c r="L36" s="4">
        <v>3461659590.3481002</v>
      </c>
      <c r="M36" s="4">
        <v>103740420.6989</v>
      </c>
      <c r="N36" s="4">
        <v>189232330.94279999</v>
      </c>
      <c r="O36" s="4">
        <v>118358961.1926</v>
      </c>
      <c r="P36" s="4">
        <v>118358961.1926</v>
      </c>
      <c r="Q36" s="4">
        <f t="shared" si="4"/>
        <v>0</v>
      </c>
      <c r="R36" s="4">
        <v>5625111673.3080997</v>
      </c>
      <c r="S36" s="4">
        <v>0</v>
      </c>
      <c r="T36" s="4">
        <f t="shared" si="5"/>
        <v>5625111673.3080997</v>
      </c>
      <c r="U36" s="6">
        <f t="shared" si="2"/>
        <v>10232100677.9417</v>
      </c>
      <c r="V36" s="7">
        <f t="shared" si="3"/>
        <v>9587549288.6291008</v>
      </c>
      <c r="AI36" s="10">
        <v>0</v>
      </c>
    </row>
    <row r="37" spans="1:35" ht="42" customHeight="1">
      <c r="A37" s="1">
        <v>35</v>
      </c>
      <c r="B37" s="2" t="s">
        <v>54</v>
      </c>
      <c r="C37" s="8">
        <v>17</v>
      </c>
      <c r="D37" s="4">
        <v>756657407.28620005</v>
      </c>
      <c r="E37" s="4">
        <v>0</v>
      </c>
      <c r="F37" s="5">
        <f t="shared" si="0"/>
        <v>756657407.28620005</v>
      </c>
      <c r="G37" s="4">
        <v>272113970.52999997</v>
      </c>
      <c r="H37" s="4">
        <v>0</v>
      </c>
      <c r="I37" s="4">
        <f>934198844.94-H37-G37</f>
        <v>662084874.41000009</v>
      </c>
      <c r="J37" s="4">
        <v>934198844.94000006</v>
      </c>
      <c r="K37" s="4">
        <f t="shared" si="1"/>
        <v>-177541437.65380001</v>
      </c>
      <c r="L37" s="4">
        <v>3568526666.1819</v>
      </c>
      <c r="M37" s="4">
        <v>85102327.647200003</v>
      </c>
      <c r="N37" s="4">
        <v>189449269.95179999</v>
      </c>
      <c r="O37" s="4">
        <v>122012895.31039999</v>
      </c>
      <c r="P37" s="4">
        <v>0</v>
      </c>
      <c r="Q37" s="4">
        <f t="shared" si="4"/>
        <v>122012895.31039999</v>
      </c>
      <c r="R37" s="4">
        <v>5746404322.2714996</v>
      </c>
      <c r="S37" s="4">
        <v>0</v>
      </c>
      <c r="T37" s="4">
        <f t="shared" si="5"/>
        <v>5746404322.2714996</v>
      </c>
      <c r="U37" s="6">
        <f t="shared" si="2"/>
        <v>10468152888.648998</v>
      </c>
      <c r="V37" s="7">
        <f t="shared" si="3"/>
        <v>9533954043.7089996</v>
      </c>
      <c r="AI37" s="10">
        <v>0</v>
      </c>
    </row>
    <row r="38" spans="1:35" ht="42" customHeight="1">
      <c r="A38" s="1">
        <v>36</v>
      </c>
      <c r="B38" s="2" t="s">
        <v>55</v>
      </c>
      <c r="C38" s="8">
        <v>14</v>
      </c>
      <c r="D38" s="4">
        <v>758268866.62380004</v>
      </c>
      <c r="E38" s="4">
        <v>0</v>
      </c>
      <c r="F38" s="5">
        <f t="shared" si="0"/>
        <v>758268866.62380004</v>
      </c>
      <c r="G38" s="4">
        <v>303391312.60000002</v>
      </c>
      <c r="H38" s="4">
        <v>422213140</v>
      </c>
      <c r="I38" s="4">
        <f>1083289245.26-H38-G38</f>
        <v>357684792.65999997</v>
      </c>
      <c r="J38" s="4">
        <v>1083289245.26</v>
      </c>
      <c r="K38" s="4">
        <f t="shared" si="1"/>
        <v>-325020378.63619995</v>
      </c>
      <c r="L38" s="4">
        <v>3576126585.9843001</v>
      </c>
      <c r="M38" s="4">
        <v>92694962.976400003</v>
      </c>
      <c r="N38" s="4">
        <v>207134624.1785</v>
      </c>
      <c r="O38" s="4">
        <v>122272747.15019999</v>
      </c>
      <c r="P38" s="4">
        <v>0</v>
      </c>
      <c r="Q38" s="4">
        <f t="shared" si="4"/>
        <v>122272747.15019999</v>
      </c>
      <c r="R38" s="4">
        <v>6719206655.7264004</v>
      </c>
      <c r="S38" s="4">
        <v>0</v>
      </c>
      <c r="T38" s="4">
        <f t="shared" si="5"/>
        <v>6719206655.7264004</v>
      </c>
      <c r="U38" s="6">
        <f t="shared" si="2"/>
        <v>11475704442.639601</v>
      </c>
      <c r="V38" s="7">
        <f t="shared" si="3"/>
        <v>10392415197.379601</v>
      </c>
      <c r="AI38" s="10">
        <v>0</v>
      </c>
    </row>
    <row r="39" spans="1:35" ht="42" customHeight="1">
      <c r="A39" s="1">
        <v>37</v>
      </c>
      <c r="B39" s="2" t="s">
        <v>56</v>
      </c>
      <c r="C39" s="8"/>
      <c r="D39" s="4">
        <v>0</v>
      </c>
      <c r="E39" s="4">
        <v>392975362.32999998</v>
      </c>
      <c r="F39" s="5">
        <f t="shared" si="0"/>
        <v>392975362.32999998</v>
      </c>
      <c r="G39" s="4">
        <v>0</v>
      </c>
      <c r="H39" s="4">
        <v>0</v>
      </c>
      <c r="I39" s="4">
        <v>0</v>
      </c>
      <c r="J39" s="4">
        <v>0</v>
      </c>
      <c r="K39" s="4">
        <f t="shared" si="1"/>
        <v>392975362.32999998</v>
      </c>
      <c r="L39" s="4">
        <v>88435889.810000002</v>
      </c>
      <c r="M39" s="4">
        <v>107521141.84</v>
      </c>
      <c r="N39" s="4">
        <v>0</v>
      </c>
      <c r="O39" s="4">
        <v>0</v>
      </c>
      <c r="P39" s="4">
        <v>0</v>
      </c>
      <c r="Q39" s="4">
        <v>0</v>
      </c>
      <c r="R39" s="4">
        <v>0</v>
      </c>
      <c r="S39" s="4">
        <v>0</v>
      </c>
      <c r="T39" s="4">
        <f t="shared" si="5"/>
        <v>0</v>
      </c>
      <c r="U39" s="6">
        <f t="shared" si="2"/>
        <v>588932393.98000002</v>
      </c>
      <c r="V39" s="7">
        <f t="shared" si="3"/>
        <v>588932393.98000002</v>
      </c>
      <c r="AI39" s="10">
        <v>0</v>
      </c>
    </row>
  </sheetData>
  <mergeCells count="1">
    <mergeCell ref="A1:V1"/>
  </mergeCells>
  <pageMargins left="0.7" right="0.7" top="0.75" bottom="0.75" header="0.3" footer="0.3"/>
  <pageSetup orientation="portrait" horizontalDpi="300"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8EE5-5A6E-475C-BA69-25975309CBBC}">
  <dimension ref="A1"/>
  <sheetViews>
    <sheetView showGridLines="0" zoomScale="90" zoomScaleNormal="90" workbookViewId="0">
      <selection activeCell="N35" sqref="N35"/>
    </sheetView>
  </sheetViews>
  <sheetFormatPr defaultRowHeight="14.4"/>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B81E5-9CFA-4393-B696-6255E6460FFA}">
  <dimension ref="A1"/>
  <sheetViews>
    <sheetView showGridLines="0" topLeftCell="A2" zoomScale="90" zoomScaleNormal="90" workbookViewId="0">
      <selection activeCell="Y18" sqref="Y18"/>
    </sheetView>
  </sheetViews>
  <sheetFormatPr defaultRowHeight="14.4"/>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A180A-0342-409E-B6BD-CEB66EBC2174}">
  <dimension ref="A1"/>
  <sheetViews>
    <sheetView showGridLines="0" tabSelected="1" zoomScale="90" zoomScaleNormal="90" workbookViewId="0">
      <selection activeCell="X8" sqref="X8"/>
    </sheetView>
  </sheetViews>
  <sheetFormatPr defaultRowHeight="14.4"/>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AB65E-D904-46BD-A7EC-BB110740637E}">
  <dimension ref="A1"/>
  <sheetViews>
    <sheetView showGridLines="0" showRowColHeaders="0" zoomScale="90" zoomScaleNormal="90" workbookViewId="0">
      <selection activeCell="H55" sqref="H55"/>
    </sheetView>
  </sheetViews>
  <sheetFormatPr defaultRowHeight="14.4"/>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E0A22-E094-4FF5-A774-49144B76B85F}">
  <dimension ref="A3:B11"/>
  <sheetViews>
    <sheetView workbookViewId="0">
      <selection activeCell="R13" sqref="R13"/>
    </sheetView>
  </sheetViews>
  <sheetFormatPr defaultRowHeight="14.4"/>
  <cols>
    <col min="1" max="1" width="12.5546875" bestFit="1" customWidth="1"/>
    <col min="2" max="2" width="22.77734375" bestFit="1" customWidth="1"/>
  </cols>
  <sheetData>
    <row r="3" spans="1:2">
      <c r="A3" s="17" t="s">
        <v>60</v>
      </c>
      <c r="B3" s="17" t="s">
        <v>62</v>
      </c>
    </row>
    <row r="4" spans="1:2">
      <c r="A4" s="16" t="s">
        <v>29</v>
      </c>
      <c r="B4" s="20">
        <v>44848327324.46685</v>
      </c>
    </row>
    <row r="5" spans="1:2">
      <c r="A5" s="16" t="s">
        <v>43</v>
      </c>
      <c r="B5" s="20">
        <v>38284168797.009003</v>
      </c>
    </row>
    <row r="6" spans="1:2">
      <c r="A6" s="16" t="s">
        <v>51</v>
      </c>
      <c r="B6" s="20">
        <v>36248078274.681046</v>
      </c>
    </row>
    <row r="7" spans="1:2">
      <c r="A7" s="16" t="s">
        <v>22</v>
      </c>
      <c r="B7" s="20">
        <v>32639368782.290752</v>
      </c>
    </row>
    <row r="8" spans="1:2">
      <c r="A8" s="16" t="s">
        <v>25</v>
      </c>
      <c r="B8" s="20">
        <v>26685644895.877804</v>
      </c>
    </row>
    <row r="9" spans="1:2">
      <c r="A9" s="16" t="s">
        <v>38</v>
      </c>
      <c r="B9" s="20">
        <v>16551000960.745399</v>
      </c>
    </row>
    <row r="10" spans="1:2">
      <c r="A10" s="16" t="s">
        <v>23</v>
      </c>
      <c r="B10" s="20">
        <v>12996276437.1535</v>
      </c>
    </row>
    <row r="11" spans="1:2">
      <c r="A11" s="18" t="s">
        <v>61</v>
      </c>
      <c r="B11" s="19">
        <v>208252865472.22437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145D-9C0D-4007-A812-C42E7BA9AEC1}">
  <dimension ref="A3:B11"/>
  <sheetViews>
    <sheetView workbookViewId="0">
      <selection activeCell="R9" sqref="R9"/>
    </sheetView>
  </sheetViews>
  <sheetFormatPr defaultRowHeight="14.4"/>
  <cols>
    <col min="1" max="1" width="12.5546875" bestFit="1" customWidth="1"/>
    <col min="2" max="2" width="22.77734375" bestFit="1" customWidth="1"/>
  </cols>
  <sheetData>
    <row r="3" spans="1:2">
      <c r="A3" s="17" t="s">
        <v>60</v>
      </c>
      <c r="B3" s="17" t="s">
        <v>62</v>
      </c>
    </row>
    <row r="4" spans="1:2">
      <c r="A4" s="16" t="s">
        <v>30</v>
      </c>
      <c r="B4" s="20">
        <v>8934685200.4905014</v>
      </c>
    </row>
    <row r="5" spans="1:2">
      <c r="A5" s="16" t="s">
        <v>42</v>
      </c>
      <c r="B5" s="20">
        <v>8918395832.5770512</v>
      </c>
    </row>
    <row r="6" spans="1:2">
      <c r="A6" s="16" t="s">
        <v>48</v>
      </c>
      <c r="B6" s="20">
        <v>8664105153.7924004</v>
      </c>
    </row>
    <row r="7" spans="1:2">
      <c r="A7" s="16" t="s">
        <v>34</v>
      </c>
      <c r="B7" s="20">
        <v>8629419214.2756996</v>
      </c>
    </row>
    <row r="8" spans="1:2">
      <c r="A8" s="16" t="s">
        <v>32</v>
      </c>
      <c r="B8" s="20">
        <v>8205194617.6563005</v>
      </c>
    </row>
    <row r="9" spans="1:2">
      <c r="A9" s="16" t="s">
        <v>28</v>
      </c>
      <c r="B9" s="20">
        <v>8136376124.6282005</v>
      </c>
    </row>
    <row r="10" spans="1:2">
      <c r="A10" s="16" t="s">
        <v>56</v>
      </c>
      <c r="B10" s="20">
        <v>588932393.98000002</v>
      </c>
    </row>
    <row r="11" spans="1:2">
      <c r="A11" s="18" t="s">
        <v>61</v>
      </c>
      <c r="B11" s="19">
        <v>52077108537.400154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A3487-B931-440F-B1E3-4FEF732ACEAB}">
  <dimension ref="A3:B11"/>
  <sheetViews>
    <sheetView workbookViewId="0">
      <selection activeCell="S9" sqref="S9"/>
    </sheetView>
  </sheetViews>
  <sheetFormatPr defaultRowHeight="14.4"/>
  <cols>
    <col min="1" max="1" width="12.5546875" bestFit="1" customWidth="1"/>
    <col min="2" max="3" width="18.88671875" bestFit="1" customWidth="1"/>
  </cols>
  <sheetData>
    <row r="3" spans="1:2">
      <c r="A3" s="17" t="s">
        <v>60</v>
      </c>
      <c r="B3" s="17" t="s">
        <v>63</v>
      </c>
    </row>
    <row r="4" spans="1:2">
      <c r="A4" s="16" t="s">
        <v>43</v>
      </c>
      <c r="B4" s="20">
        <v>6931766965.6199999</v>
      </c>
    </row>
    <row r="5" spans="1:2">
      <c r="A5" s="16" t="s">
        <v>37</v>
      </c>
      <c r="B5" s="20">
        <v>3796561713.5300002</v>
      </c>
    </row>
    <row r="6" spans="1:2">
      <c r="A6" s="16" t="s">
        <v>51</v>
      </c>
      <c r="B6" s="20">
        <v>3566421490.3400002</v>
      </c>
    </row>
    <row r="7" spans="1:2">
      <c r="A7" s="16" t="s">
        <v>49</v>
      </c>
      <c r="B7" s="20">
        <v>2117344253.8</v>
      </c>
    </row>
    <row r="8" spans="1:2">
      <c r="A8" s="16" t="s">
        <v>31</v>
      </c>
      <c r="B8" s="20">
        <v>1970259581.95</v>
      </c>
    </row>
    <row r="9" spans="1:2">
      <c r="A9" s="16" t="s">
        <v>28</v>
      </c>
      <c r="B9" s="20">
        <v>1591698085.8</v>
      </c>
    </row>
    <row r="10" spans="1:2">
      <c r="A10" s="16" t="s">
        <v>46</v>
      </c>
      <c r="B10" s="20">
        <v>1406692479.79</v>
      </c>
    </row>
    <row r="11" spans="1:2">
      <c r="A11" s="18" t="s">
        <v>61</v>
      </c>
      <c r="B11" s="19">
        <v>21380744570.830002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31997-9C16-4D88-A4A6-6C8C3F2D0448}">
  <dimension ref="A3:B10"/>
  <sheetViews>
    <sheetView workbookViewId="0">
      <selection activeCell="P6" sqref="P6"/>
    </sheetView>
  </sheetViews>
  <sheetFormatPr defaultRowHeight="14.4"/>
  <cols>
    <col min="1" max="1" width="12.5546875" bestFit="1" customWidth="1"/>
    <col min="2" max="2" width="32.77734375" bestFit="1" customWidth="1"/>
    <col min="3" max="3" width="18.88671875" bestFit="1" customWidth="1"/>
  </cols>
  <sheetData>
    <row r="3" spans="1:2">
      <c r="A3" s="17" t="s">
        <v>60</v>
      </c>
      <c r="B3" s="17" t="s">
        <v>64</v>
      </c>
    </row>
    <row r="4" spans="1:2">
      <c r="A4" s="16" t="s">
        <v>29</v>
      </c>
      <c r="B4" s="20">
        <v>16030883772.708099</v>
      </c>
    </row>
    <row r="5" spans="1:2">
      <c r="A5" s="16" t="s">
        <v>22</v>
      </c>
      <c r="B5" s="20">
        <v>10389086532.042601</v>
      </c>
    </row>
    <row r="6" spans="1:2">
      <c r="A6" s="16" t="s">
        <v>51</v>
      </c>
      <c r="B6" s="20">
        <v>9495085537.7122002</v>
      </c>
    </row>
    <row r="7" spans="1:2">
      <c r="A7" s="16" t="s">
        <v>25</v>
      </c>
      <c r="B7" s="20">
        <v>8692028450.1369991</v>
      </c>
    </row>
    <row r="8" spans="1:2">
      <c r="A8" s="16" t="s">
        <v>31</v>
      </c>
      <c r="B8" s="20">
        <v>1785130606.4777</v>
      </c>
    </row>
    <row r="9" spans="1:2">
      <c r="A9" s="16" t="s">
        <v>47</v>
      </c>
      <c r="B9" s="20">
        <v>1489137643.0955</v>
      </c>
    </row>
    <row r="10" spans="1:2">
      <c r="A10" s="18" t="s">
        <v>61</v>
      </c>
      <c r="B10" s="21">
        <v>47881352542.173096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E9A5E-D5FC-496D-9C19-4F56A688A6FB}">
  <dimension ref="A3:B9"/>
  <sheetViews>
    <sheetView workbookViewId="0">
      <selection activeCell="N19" sqref="N19"/>
    </sheetView>
  </sheetViews>
  <sheetFormatPr defaultRowHeight="14.4"/>
  <cols>
    <col min="1" max="1" width="12.5546875" bestFit="1" customWidth="1"/>
    <col min="2" max="2" width="18.6640625" bestFit="1" customWidth="1"/>
    <col min="3" max="3" width="18.88671875" bestFit="1" customWidth="1"/>
  </cols>
  <sheetData>
    <row r="3" spans="1:2">
      <c r="A3" s="17" t="s">
        <v>60</v>
      </c>
      <c r="B3" s="17" t="s">
        <v>65</v>
      </c>
    </row>
    <row r="4" spans="1:2">
      <c r="A4" s="16" t="s">
        <v>46</v>
      </c>
      <c r="B4" s="20">
        <v>307539995.99290001</v>
      </c>
    </row>
    <row r="5" spans="1:2">
      <c r="A5" s="16" t="s">
        <v>48</v>
      </c>
      <c r="B5" s="20">
        <v>283584358.93589997</v>
      </c>
    </row>
    <row r="6" spans="1:2">
      <c r="A6" s="16" t="s">
        <v>41</v>
      </c>
      <c r="B6" s="20">
        <v>279213530.90310001</v>
      </c>
    </row>
    <row r="7" spans="1:2">
      <c r="A7" s="16" t="s">
        <v>44</v>
      </c>
      <c r="B7" s="20">
        <v>208771426.72189999</v>
      </c>
    </row>
    <row r="8" spans="1:2">
      <c r="A8" s="16" t="s">
        <v>30</v>
      </c>
      <c r="B8" s="20">
        <v>180942452.23590001</v>
      </c>
    </row>
    <row r="9" spans="1:2">
      <c r="A9" s="18" t="s">
        <v>61</v>
      </c>
      <c r="B9" s="19">
        <v>1260051764.7897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DAEE6-3C52-4289-9B74-F6BB164E4C8D}">
  <dimension ref="A3:B9"/>
  <sheetViews>
    <sheetView workbookViewId="0">
      <selection activeCell="N20" sqref="N20"/>
    </sheetView>
  </sheetViews>
  <sheetFormatPr defaultRowHeight="14.4"/>
  <cols>
    <col min="1" max="1" width="12.5546875" bestFit="1" customWidth="1"/>
    <col min="2" max="3" width="25.21875" bestFit="1" customWidth="1"/>
  </cols>
  <sheetData>
    <row r="3" spans="1:2">
      <c r="A3" s="17" t="s">
        <v>60</v>
      </c>
      <c r="B3" s="17" t="s">
        <v>66</v>
      </c>
    </row>
    <row r="4" spans="1:2">
      <c r="A4" s="16" t="s">
        <v>38</v>
      </c>
      <c r="B4" s="20">
        <v>194896333.30090001</v>
      </c>
    </row>
    <row r="5" spans="1:2">
      <c r="A5" s="16" t="s">
        <v>43</v>
      </c>
      <c r="B5" s="20">
        <v>164602596.96689999</v>
      </c>
    </row>
    <row r="6" spans="1:2">
      <c r="A6" s="16" t="s">
        <v>27</v>
      </c>
      <c r="B6" s="20">
        <v>152660385.4628</v>
      </c>
    </row>
    <row r="7" spans="1:2">
      <c r="A7" s="16" t="s">
        <v>39</v>
      </c>
      <c r="B7" s="20">
        <v>151039111.56779999</v>
      </c>
    </row>
    <row r="8" spans="1:2">
      <c r="A8" s="16" t="s">
        <v>24</v>
      </c>
      <c r="B8" s="20">
        <v>146974350.63010001</v>
      </c>
    </row>
    <row r="9" spans="1:2">
      <c r="A9" s="18" t="s">
        <v>61</v>
      </c>
      <c r="B9" s="19">
        <v>810172777.92850006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00902-C282-4FDF-B55D-7B984D371110}">
  <dimension ref="A3:B10"/>
  <sheetViews>
    <sheetView workbookViewId="0">
      <selection activeCell="O11" sqref="O11"/>
    </sheetView>
  </sheetViews>
  <sheetFormatPr defaultRowHeight="14.4"/>
  <cols>
    <col min="1" max="1" width="12.5546875" bestFit="1" customWidth="1"/>
    <col min="2" max="2" width="23.5546875" bestFit="1" customWidth="1"/>
    <col min="3" max="3" width="25.21875" bestFit="1" customWidth="1"/>
  </cols>
  <sheetData>
    <row r="3" spans="1:2">
      <c r="A3" s="17" t="s">
        <v>60</v>
      </c>
      <c r="B3" s="17" t="s">
        <v>67</v>
      </c>
    </row>
    <row r="4" spans="1:2">
      <c r="A4" s="16" t="s">
        <v>43</v>
      </c>
      <c r="B4" s="20">
        <v>38179718751.231499</v>
      </c>
    </row>
    <row r="5" spans="1:2">
      <c r="A5" s="16" t="s">
        <v>51</v>
      </c>
      <c r="B5" s="20">
        <v>16428473831.3046</v>
      </c>
    </row>
    <row r="6" spans="1:2">
      <c r="A6" s="16" t="s">
        <v>38</v>
      </c>
      <c r="B6" s="20">
        <v>10655506713.3062</v>
      </c>
    </row>
    <row r="7" spans="1:2">
      <c r="A7" s="16" t="s">
        <v>49</v>
      </c>
      <c r="B7" s="20">
        <v>10378510679.7344</v>
      </c>
    </row>
    <row r="8" spans="1:2">
      <c r="A8" s="16" t="s">
        <v>37</v>
      </c>
      <c r="B8" s="20">
        <v>8263227942.9921999</v>
      </c>
    </row>
    <row r="9" spans="1:2">
      <c r="A9" s="16" t="s">
        <v>39</v>
      </c>
      <c r="B9" s="20">
        <v>7891668009.9034996</v>
      </c>
    </row>
    <row r="10" spans="1:2">
      <c r="A10" s="18" t="s">
        <v>61</v>
      </c>
      <c r="B10" s="19">
        <v>91797105928.472397</v>
      </c>
    </row>
  </sheetData>
  <pageMargins left="0.7" right="0.7" top="0.75" bottom="0.75" header="0.3" footer="0.3"/>
  <pageSetup orientation="portrait" horizontalDpi="300" verticalDpi="3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70657-7E4B-453A-ADC8-12CCE2C160CA}">
  <dimension ref="A1"/>
  <sheetViews>
    <sheetView showGridLines="0" topLeftCell="A4" zoomScale="90" zoomScaleNormal="90" workbookViewId="0">
      <selection activeCell="Y17" sqref="Y17"/>
    </sheetView>
  </sheetViews>
  <sheetFormatPr defaultRowHeight="14.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Raw Dataset</vt:lpstr>
      <vt:lpstr>States With The Most Allocation</vt:lpstr>
      <vt:lpstr>States With The Least Allocatio</vt:lpstr>
      <vt:lpstr>States With The Most Debts</vt:lpstr>
      <vt:lpstr>States With Derivaition Fund</vt:lpstr>
      <vt:lpstr>States With Most Solid Minerals</vt:lpstr>
      <vt:lpstr>States With Most Ecology Alloca</vt:lpstr>
      <vt:lpstr>States With Most VAT Allocation</vt:lpstr>
      <vt:lpstr>Pre-Analysis Board</vt:lpstr>
      <vt:lpstr>In-Analysis Board</vt:lpstr>
      <vt:lpstr>Final Observation</vt:lpstr>
      <vt:lpstr>Final Recommendations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Cosmas Ashibeshi</cp:lastModifiedBy>
  <dcterms:created xsi:type="dcterms:W3CDTF">2025-03-29T14:56:54Z</dcterms:created>
  <dcterms:modified xsi:type="dcterms:W3CDTF">2025-05-02T00:31:20Z</dcterms:modified>
</cp:coreProperties>
</file>