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60" firstSheet="2" activeTab="6"/>
  </bookViews>
  <sheets>
    <sheet name="MONTHENTRY" sheetId="8" state="hidden" r:id="rId1"/>
    <sheet name="Sum &amp; FG" sheetId="4" r:id="rId2"/>
    <sheet name="State Details" sheetId="12" r:id="rId3"/>
    <sheet name="LGC Details" sheetId="17" r:id="rId4"/>
    <sheet name="SumSum" sheetId="14" r:id="rId5"/>
    <sheet name="Ecology to States" sheetId="13" r:id="rId6"/>
    <sheet name="ECOLOGY TO INDIVIDUAL LGCS" sheetId="19" r:id="rId7"/>
    <sheet name="Ecology to LGCs" sheetId="21" r:id="rId8"/>
  </sheets>
  <definedNames>
    <definedName name="ACCTDATE">#REF!</definedName>
    <definedName name="acctmonth">MONTHENTRY!$F$6</definedName>
    <definedName name="previuosmonth">MONTHENTRY!$B$6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<sst xmlns="http://schemas.openxmlformats.org/spreadsheetml/2006/main" count="2799" uniqueCount="964">
  <si>
    <t>PREVIOUS MONTH</t>
  </si>
  <si>
    <t>CURRENTMONTH</t>
  </si>
  <si>
    <t>YEAR</t>
  </si>
  <si>
    <t>MONTH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</si>
  <si>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</si>
  <si>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</si>
  <si>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</si>
  <si>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</si>
  <si>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</si>
  <si>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</si>
  <si>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</si>
  <si>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</si>
  <si>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</si>
  <si>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</si>
  <si>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</si>
  <si>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</si>
  <si>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</si>
  <si>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Office of the Accountant General of the Federation</t>
  </si>
  <si>
    <t xml:space="preserve">  Federation Account Department</t>
  </si>
  <si>
    <t>Table I</t>
  </si>
  <si>
    <t>Summary of Gross Revenue Allocation by Federation Account Allocation Committee for the Month of July, 2024 Shared in August, 2024</t>
  </si>
  <si>
    <t>S/n</t>
  </si>
  <si>
    <t>Beneficiaries</t>
  </si>
  <si>
    <t>Statutory</t>
  </si>
  <si>
    <t>Exchange Gain</t>
  </si>
  <si>
    <t>Solid Mineral</t>
  </si>
  <si>
    <t>Electronic Money Transfer Levy (EMTL)</t>
  </si>
  <si>
    <t>Value Added Tax</t>
  </si>
  <si>
    <t>Total</t>
  </si>
  <si>
    <t>₦</t>
  </si>
  <si>
    <t>FGN (see Table II)</t>
  </si>
  <si>
    <t>State (see Table III)</t>
  </si>
  <si>
    <t>LGCs (see Table IV)</t>
  </si>
  <si>
    <t>13% Derivation Fund</t>
  </si>
  <si>
    <t>Cost of Collection - NCS</t>
  </si>
  <si>
    <t xml:space="preserve"> Cost of Collections - FIRS</t>
  </si>
  <si>
    <t xml:space="preserve"> Cost of Collections - NUPRC</t>
  </si>
  <si>
    <t>Transfer to NMDPRA</t>
  </si>
  <si>
    <t>Oil Theft Prevention</t>
  </si>
  <si>
    <t>13% Derivation Refund on withdrawals from ECA/Signature Bonus</t>
  </si>
  <si>
    <t xml:space="preserve">13% Derivation Refunds on Subsidy, Priority Projects </t>
  </si>
  <si>
    <t>North East Development Commission</t>
  </si>
  <si>
    <t>13% Derivation in respect of NNPC Management Fee and Frontier Exploration Fund for the month of May, 2024</t>
  </si>
  <si>
    <t>Transfer to non-oil Excess account</t>
  </si>
  <si>
    <t xml:space="preserve">2024 FIRS Tax Refund -Supplementary </t>
  </si>
  <si>
    <t>Fourth Tranche of Funding for the Presidential Metering Initative</t>
  </si>
  <si>
    <t>TOTAL</t>
  </si>
  <si>
    <t>Table II</t>
  </si>
  <si>
    <t>Distribution of Revenue Allocation to FGN by Federation Account Allocation Committee for the Month of July, 2024 Shared in August, 2024</t>
  </si>
  <si>
    <t>4=2-3</t>
  </si>
  <si>
    <t>9=5+6+7+8</t>
  </si>
  <si>
    <t>Gross Statutory Allocation</t>
  </si>
  <si>
    <t>Total Deduction</t>
  </si>
  <si>
    <t>Net Statutory Allocation</t>
  </si>
  <si>
    <t>FGN (CRF Account)</t>
  </si>
  <si>
    <t>Share of Derivation &amp; Ecology</t>
  </si>
  <si>
    <t>Stabilization</t>
  </si>
  <si>
    <t>Development of Natural Resources</t>
  </si>
  <si>
    <t>FCT-Abuja</t>
  </si>
  <si>
    <r>
      <rPr>
        <sz val="16"/>
        <rFont val="Times New Roman"/>
        <charset val="134"/>
      </rPr>
      <t xml:space="preserve">Source: </t>
    </r>
    <r>
      <rPr>
        <b/>
        <sz val="16"/>
        <rFont val="Times New Roman"/>
        <charset val="134"/>
      </rPr>
      <t>Office of the Accountant-General of the Federation</t>
    </r>
  </si>
  <si>
    <t>……………………………………………………………</t>
  </si>
  <si>
    <t>Mr. Wale Edun</t>
  </si>
  <si>
    <t>Hon. Minister of Finance and Coordinating Minister for the Economy</t>
  </si>
  <si>
    <t>Abuja. Nigeria.</t>
  </si>
  <si>
    <t>Office  of the Accountant General of the Federation</t>
  </si>
  <si>
    <t>Federation Account Department</t>
  </si>
  <si>
    <t>Table III</t>
  </si>
  <si>
    <t>Distribution of Revenue Allocation to State Governments by Federation Account Allocation Committee for the month of July, 2024 shared in August, 2024</t>
  </si>
  <si>
    <t>6=4+5</t>
  </si>
  <si>
    <t>10=6-(7+8+9)</t>
  </si>
  <si>
    <t>20=6+11+12+13+14+17</t>
  </si>
  <si>
    <t>21=10+11+12+13+16+19</t>
  </si>
  <si>
    <t>No. of LGCs</t>
  </si>
  <si>
    <t>Statutory Allocation</t>
  </si>
  <si>
    <t>13% Share of Derivation (Net)</t>
  </si>
  <si>
    <t>Gross Total</t>
  </si>
  <si>
    <t>Deductions</t>
  </si>
  <si>
    <t>Exchange Gain Allocation</t>
  </si>
  <si>
    <t>TOTAL Share of Ecology</t>
  </si>
  <si>
    <t>Transfer of 50% Share of Ecology to NDDC/HYPPADEC</t>
  </si>
  <si>
    <t>Net Share of Ecology</t>
  </si>
  <si>
    <t>Gross VAT Allocation</t>
  </si>
  <si>
    <t>VAT Deduction</t>
  </si>
  <si>
    <t>Net VAT Allocation</t>
  </si>
  <si>
    <t>Total Gross Amount</t>
  </si>
  <si>
    <t>Total Net Amount</t>
  </si>
  <si>
    <t>External Debt</t>
  </si>
  <si>
    <t>Contractual Obligation (ISPO)</t>
  </si>
  <si>
    <t xml:space="preserve">Other Deductions   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</si>
  <si>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</si>
  <si>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</si>
  <si>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</si>
  <si>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</si>
  <si>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</si>
  <si>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</si>
  <si>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</si>
  <si>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</si>
  <si>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</si>
  <si>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</si>
  <si>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</si>
  <si>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</si>
  <si>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</si>
  <si>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</si>
  <si>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</si>
  <si>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</si>
  <si>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</si>
  <si>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</si>
  <si>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</si>
  <si>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</si>
  <si>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</si>
  <si>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</si>
  <si>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</si>
  <si>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</si>
  <si>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</si>
  <si>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</si>
  <si>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</si>
  <si>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</si>
  <si>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</si>
  <si>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</si>
  <si>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</si>
  <si>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</si>
  <si>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</si>
  <si>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</si>
  <si>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</si>
  <si>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</si>
  <si>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SOKU</t>
  </si>
  <si>
    <t>Office of the Accountant-General of the Federation</t>
  </si>
  <si>
    <t xml:space="preserve"> Distribution  of Revenue Allocation to Local Government Councils by Federation Account Allocation Committee for the Month of July,  2024 shared in August, 2024</t>
  </si>
  <si>
    <t>States</t>
  </si>
  <si>
    <t>Local Government Councils</t>
  </si>
  <si>
    <t>Deduction</t>
  </si>
  <si>
    <t>Total Allocation</t>
  </si>
  <si>
    <t>State</t>
  </si>
  <si>
    <t>ABA NORTH</t>
  </si>
  <si>
    <t>KUNCHI</t>
  </si>
  <si>
    <t>ABA SOUTH</t>
  </si>
  <si>
    <t>KURA</t>
  </si>
  <si>
    <t>AROCHUKWU</t>
  </si>
  <si>
    <t>MADOBI</t>
  </si>
  <si>
    <t>BENDE</t>
  </si>
  <si>
    <t>MAKODA</t>
  </si>
  <si>
    <t>IKWUANO</t>
  </si>
  <si>
    <t>MINJIBIR</t>
  </si>
  <si>
    <t>ISIALA NGWA NORTH</t>
  </si>
  <si>
    <t>ISIALA NGWA SOUTH</t>
  </si>
  <si>
    <t>RANO</t>
  </si>
  <si>
    <t>ISUIKWUATO</t>
  </si>
  <si>
    <t>RIMIN GADO</t>
  </si>
  <si>
    <t>NNEOCHI</t>
  </si>
  <si>
    <t>ROGO</t>
  </si>
  <si>
    <t>OBIOMA NGWA</t>
  </si>
  <si>
    <t>SHANONO</t>
  </si>
  <si>
    <t>OHAFIA</t>
  </si>
  <si>
    <t>SUMAILA</t>
  </si>
  <si>
    <t>OSISIOMA</t>
  </si>
  <si>
    <t>TAKAI</t>
  </si>
  <si>
    <t>UGWUNAGBO</t>
  </si>
  <si>
    <t>TARAUNI</t>
  </si>
  <si>
    <t>UKWA EAST</t>
  </si>
  <si>
    <t>TOFA</t>
  </si>
  <si>
    <t>UKWA WEST</t>
  </si>
  <si>
    <t>TSANYAWA</t>
  </si>
  <si>
    <t>UMUAHIA NORTH</t>
  </si>
  <si>
    <t>TUDUN WADA</t>
  </si>
  <si>
    <t>UMUAHIA SOUTH</t>
  </si>
  <si>
    <t>UNGOGO</t>
  </si>
  <si>
    <t>ABIA TOTAL</t>
  </si>
  <si>
    <t>WARAWA</t>
  </si>
  <si>
    <t xml:space="preserve">ADAMAWA </t>
  </si>
  <si>
    <t>DEMSA</t>
  </si>
  <si>
    <t>WUDIL</t>
  </si>
  <si>
    <t>FUFORE</t>
  </si>
  <si>
    <t>GANYE</t>
  </si>
  <si>
    <t>BAKORI</t>
  </si>
  <si>
    <t>GIREI</t>
  </si>
  <si>
    <t>BATAGARAWA</t>
  </si>
  <si>
    <t>GOMBI</t>
  </si>
  <si>
    <t>BATSARI</t>
  </si>
  <si>
    <t>GUYUK</t>
  </si>
  <si>
    <t>BAURE</t>
  </si>
  <si>
    <t>HONG</t>
  </si>
  <si>
    <t>BINDAWA</t>
  </si>
  <si>
    <t>JADA</t>
  </si>
  <si>
    <t>CHARANCHI</t>
  </si>
  <si>
    <t>YOLA-NORTH</t>
  </si>
  <si>
    <t>DAN-MUSA</t>
  </si>
  <si>
    <t>LAMURDE</t>
  </si>
  <si>
    <t>DANDUME</t>
  </si>
  <si>
    <t>MADAGALI</t>
  </si>
  <si>
    <t>DANJA</t>
  </si>
  <si>
    <t>MAIHA</t>
  </si>
  <si>
    <t>DAURA</t>
  </si>
  <si>
    <t>MAYO-BELWA</t>
  </si>
  <si>
    <t>DUTSI</t>
  </si>
  <si>
    <t>MICHIKA</t>
  </si>
  <si>
    <t>DUTSINMA</t>
  </si>
  <si>
    <t>MUBI NORTH</t>
  </si>
  <si>
    <t>FASKARI</t>
  </si>
  <si>
    <t>MUBI SOUTH</t>
  </si>
  <si>
    <t>FUNTUA</t>
  </si>
  <si>
    <t>NUMAN</t>
  </si>
  <si>
    <t>INGAWA</t>
  </si>
  <si>
    <t>SHELLENG</t>
  </si>
  <si>
    <t>JIBIA</t>
  </si>
  <si>
    <t>SONG</t>
  </si>
  <si>
    <t>KAFUR</t>
  </si>
  <si>
    <t>TOUNGO</t>
  </si>
  <si>
    <t>KAITA</t>
  </si>
  <si>
    <t>YOLA-SOUTH</t>
  </si>
  <si>
    <t>KANKARA</t>
  </si>
  <si>
    <t>ADAMAWA TOTAL</t>
  </si>
  <si>
    <t>KANKIA</t>
  </si>
  <si>
    <t xml:space="preserve">AKWA IBOM </t>
  </si>
  <si>
    <t>ABAK</t>
  </si>
  <si>
    <t>EASTERN OBOLO</t>
  </si>
  <si>
    <t>KURFI</t>
  </si>
  <si>
    <t>EKET</t>
  </si>
  <si>
    <t>KUSADA</t>
  </si>
  <si>
    <t>EKPE ATAI</t>
  </si>
  <si>
    <t>MAIADUA</t>
  </si>
  <si>
    <t>ESSIEN UDIM</t>
  </si>
  <si>
    <t>MALUMFASHI</t>
  </si>
  <si>
    <t>ETIM EKPO</t>
  </si>
  <si>
    <t>MANI</t>
  </si>
  <si>
    <t>ETINAN</t>
  </si>
  <si>
    <t>MASHI</t>
  </si>
  <si>
    <t>IBENO</t>
  </si>
  <si>
    <t>MATAZU</t>
  </si>
  <si>
    <t>IBESIKPO ASUTAN</t>
  </si>
  <si>
    <t>MUSAWA</t>
  </si>
  <si>
    <t>IBIONO IBOM</t>
  </si>
  <si>
    <t>RIMI</t>
  </si>
  <si>
    <t>IKA</t>
  </si>
  <si>
    <t>SABUWA</t>
  </si>
  <si>
    <t>IKONO</t>
  </si>
  <si>
    <t>SAFANA</t>
  </si>
  <si>
    <t>IKOT ABASI</t>
  </si>
  <si>
    <t>SANDAMU</t>
  </si>
  <si>
    <t>IKOT EKPENE</t>
  </si>
  <si>
    <t>ZANGO</t>
  </si>
  <si>
    <t>INI</t>
  </si>
  <si>
    <t>KATSINA TOTAL</t>
  </si>
  <si>
    <t>ITU</t>
  </si>
  <si>
    <t>ALIERU</t>
  </si>
  <si>
    <t>MBO</t>
  </si>
  <si>
    <t>AREWA</t>
  </si>
  <si>
    <t>MKPAT ENIN</t>
  </si>
  <si>
    <t>ARGUNGU</t>
  </si>
  <si>
    <t>NSIT IBOM</t>
  </si>
  <si>
    <t>AUGIE</t>
  </si>
  <si>
    <t>NSIT UBIUM</t>
  </si>
  <si>
    <t>BAGUDO</t>
  </si>
  <si>
    <t>OBAT AKARA</t>
  </si>
  <si>
    <t>BIRNIN -KEBBI</t>
  </si>
  <si>
    <t>OKOBO</t>
  </si>
  <si>
    <t>BUNZA</t>
  </si>
  <si>
    <t>ONNA</t>
  </si>
  <si>
    <t>DANDI KAMBA</t>
  </si>
  <si>
    <t>ORON</t>
  </si>
  <si>
    <t>DANKO /WASAGU</t>
  </si>
  <si>
    <t>ORUK ANAM</t>
  </si>
  <si>
    <t>FAKAI</t>
  </si>
  <si>
    <t>UDUNG UKO</t>
  </si>
  <si>
    <t>GWANDU</t>
  </si>
  <si>
    <t>UKANAFUN</t>
  </si>
  <si>
    <t>JEGA</t>
  </si>
  <si>
    <t>UQUO</t>
  </si>
  <si>
    <t>KALGO</t>
  </si>
  <si>
    <t>URUAN</t>
  </si>
  <si>
    <t>KOKO/BESSE</t>
  </si>
  <si>
    <t>URUE OFFONG/ORUK</t>
  </si>
  <si>
    <t>MAIYAMA</t>
  </si>
  <si>
    <t>UYO</t>
  </si>
  <si>
    <t>NGASKI</t>
  </si>
  <si>
    <t>AKWA IBOM TOTAL</t>
  </si>
  <si>
    <t>SAKABA</t>
  </si>
  <si>
    <t xml:space="preserve">ANAMBRA </t>
  </si>
  <si>
    <t>AGUATA</t>
  </si>
  <si>
    <t>SHANGA</t>
  </si>
  <si>
    <t>ANAMBRA EAST</t>
  </si>
  <si>
    <t>SURU</t>
  </si>
  <si>
    <t>ANAMBRA WEST</t>
  </si>
  <si>
    <t>YAURI</t>
  </si>
  <si>
    <t>ANIOCHA</t>
  </si>
  <si>
    <t>ZURU</t>
  </si>
  <si>
    <t>AWKA NORTH</t>
  </si>
  <si>
    <t>KEBBI TOTAL</t>
  </si>
  <si>
    <t>AWKA SOUTH</t>
  </si>
  <si>
    <t>ADAVI</t>
  </si>
  <si>
    <t>AYAMELUM</t>
  </si>
  <si>
    <t>AJAOKUTA</t>
  </si>
  <si>
    <t>DUNUKOFIA</t>
  </si>
  <si>
    <t>ANKPA</t>
  </si>
  <si>
    <t>EKWUSIGWO</t>
  </si>
  <si>
    <t>BASSA</t>
  </si>
  <si>
    <t>IDEMILI NORTH</t>
  </si>
  <si>
    <t>DEKINA</t>
  </si>
  <si>
    <t>IDEMILI SOUTH</t>
  </si>
  <si>
    <t>IBAJI</t>
  </si>
  <si>
    <t>IHIALA</t>
  </si>
  <si>
    <t>IDAH</t>
  </si>
  <si>
    <t>NJIKOKA</t>
  </si>
  <si>
    <t>IGALAMELA</t>
  </si>
  <si>
    <t>NNEWI NORTH</t>
  </si>
  <si>
    <t>IJUMU</t>
  </si>
  <si>
    <t>NNEWI SOUTH</t>
  </si>
  <si>
    <t>KABBA/BUNU</t>
  </si>
  <si>
    <t>OGBARU</t>
  </si>
  <si>
    <t>ONISHA NORTH</t>
  </si>
  <si>
    <t>KOTON KARFE</t>
  </si>
  <si>
    <t>ONISHA SOUTH</t>
  </si>
  <si>
    <t>MOPA-MURO</t>
  </si>
  <si>
    <t>ORUMBA NORTH</t>
  </si>
  <si>
    <t>OFU</t>
  </si>
  <si>
    <t>ORUMBA SOUTH</t>
  </si>
  <si>
    <t>OGORI/MAGONGO</t>
  </si>
  <si>
    <t>OYI</t>
  </si>
  <si>
    <t>OKEHI</t>
  </si>
  <si>
    <t>ANAMBRA TOTAL</t>
  </si>
  <si>
    <t>OKENE</t>
  </si>
  <si>
    <t xml:space="preserve">BAUCHI </t>
  </si>
  <si>
    <t>ALKALERI</t>
  </si>
  <si>
    <t>OLAMABORO</t>
  </si>
  <si>
    <t>OMALA</t>
  </si>
  <si>
    <t>BOGORO</t>
  </si>
  <si>
    <t>YAGBA EAST</t>
  </si>
  <si>
    <t>DAMBAN</t>
  </si>
  <si>
    <t>YAGBA WEST</t>
  </si>
  <si>
    <t>DARAZO</t>
  </si>
  <si>
    <t>KOGI TOTAL</t>
  </si>
  <si>
    <t>DASS</t>
  </si>
  <si>
    <t>ASA</t>
  </si>
  <si>
    <t>GAMAWA</t>
  </si>
  <si>
    <t>BARUTEN</t>
  </si>
  <si>
    <t>GANJUWA</t>
  </si>
  <si>
    <t>EDU</t>
  </si>
  <si>
    <t>GIADE</t>
  </si>
  <si>
    <t>I/GADAU</t>
  </si>
  <si>
    <t>IFELODUN</t>
  </si>
  <si>
    <t>JAMA'ARE</t>
  </si>
  <si>
    <t>ILORIN EAST</t>
  </si>
  <si>
    <t>KATAGUM</t>
  </si>
  <si>
    <t>ILORIN SOUTH</t>
  </si>
  <si>
    <t>KIRFI</t>
  </si>
  <si>
    <t>ILORIN WEST</t>
  </si>
  <si>
    <t>MISAU</t>
  </si>
  <si>
    <t>IREPODUN</t>
  </si>
  <si>
    <t>NINGI</t>
  </si>
  <si>
    <t>KAI AMA</t>
  </si>
  <si>
    <t>SHIRA</t>
  </si>
  <si>
    <t>MORO</t>
  </si>
  <si>
    <t>TAFAWA BALEWA</t>
  </si>
  <si>
    <t>OFFA</t>
  </si>
  <si>
    <t>TORO</t>
  </si>
  <si>
    <t>OKE-ERO</t>
  </si>
  <si>
    <t>WARJI</t>
  </si>
  <si>
    <t>OSIN</t>
  </si>
  <si>
    <t>ZAKI</t>
  </si>
  <si>
    <t>OYUN</t>
  </si>
  <si>
    <t>BAUCHI TOTAL</t>
  </si>
  <si>
    <t>PATEGI</t>
  </si>
  <si>
    <t xml:space="preserve">BAYELSA </t>
  </si>
  <si>
    <t>BRASS</t>
  </si>
  <si>
    <t>KWARA TOTAL</t>
  </si>
  <si>
    <t>EKERMOR</t>
  </si>
  <si>
    <t>AGEGE</t>
  </si>
  <si>
    <t>KOLOKUMA/OPOKUMA</t>
  </si>
  <si>
    <t>AJEROMI/IFELODUN</t>
  </si>
  <si>
    <t>NEMBE</t>
  </si>
  <si>
    <t>ALIMOSHO</t>
  </si>
  <si>
    <t>OGBIA</t>
  </si>
  <si>
    <t>AMOWO-ODOFIN</t>
  </si>
  <si>
    <t>SAGBAMA</t>
  </si>
  <si>
    <t>APAPA</t>
  </si>
  <si>
    <t>SOUTHERN IJAW</t>
  </si>
  <si>
    <t>BADAGRY</t>
  </si>
  <si>
    <t>YENAGOA</t>
  </si>
  <si>
    <t>EPE</t>
  </si>
  <si>
    <t>BAYELSA TOTAL</t>
  </si>
  <si>
    <t>ETI-OSA</t>
  </si>
  <si>
    <t xml:space="preserve">BENUE </t>
  </si>
  <si>
    <t>ADO</t>
  </si>
  <si>
    <t>IBEJU-LEKKI</t>
  </si>
  <si>
    <t>AGATU</t>
  </si>
  <si>
    <t>IFAKO/IJAYE</t>
  </si>
  <si>
    <t>APA</t>
  </si>
  <si>
    <t>IKEJA</t>
  </si>
  <si>
    <t>BURUKU</t>
  </si>
  <si>
    <t>IKORODU</t>
  </si>
  <si>
    <t>GBOKO</t>
  </si>
  <si>
    <t>KOSOFE</t>
  </si>
  <si>
    <t>GUMA</t>
  </si>
  <si>
    <t>LAGOS ISLAND</t>
  </si>
  <si>
    <t>GWER EAST</t>
  </si>
  <si>
    <t>LAGOS MAINLAND</t>
  </si>
  <si>
    <t>GWER WEST</t>
  </si>
  <si>
    <t>MUSHIN</t>
  </si>
  <si>
    <t>KATSINA ALA</t>
  </si>
  <si>
    <t>OJO</t>
  </si>
  <si>
    <t>KONSHISHA</t>
  </si>
  <si>
    <t>OSHODI/ISOLO</t>
  </si>
  <si>
    <t>KWANDE</t>
  </si>
  <si>
    <t>SOMOLU</t>
  </si>
  <si>
    <t>LOGO</t>
  </si>
  <si>
    <t>SURULERE</t>
  </si>
  <si>
    <t>MAKURDI</t>
  </si>
  <si>
    <t>LAGOS TOTAL</t>
  </si>
  <si>
    <t>OBI</t>
  </si>
  <si>
    <t>AKWANGA</t>
  </si>
  <si>
    <t>OGBADIBO</t>
  </si>
  <si>
    <t>AWE</t>
  </si>
  <si>
    <t>OHIMINI</t>
  </si>
  <si>
    <t>DOMA</t>
  </si>
  <si>
    <t>OJU</t>
  </si>
  <si>
    <t>KARU</t>
  </si>
  <si>
    <t>OKPOKWU</t>
  </si>
  <si>
    <t>KEANA</t>
  </si>
  <si>
    <t>OTUKPO</t>
  </si>
  <si>
    <t>KEFFI</t>
  </si>
  <si>
    <t>TARKA</t>
  </si>
  <si>
    <t>KOKONA</t>
  </si>
  <si>
    <t>UKUM</t>
  </si>
  <si>
    <t>LAFIA</t>
  </si>
  <si>
    <t>USHONGO</t>
  </si>
  <si>
    <t>NASARAWA</t>
  </si>
  <si>
    <t>VANDEIKYA</t>
  </si>
  <si>
    <t>NASARAWA EGGON</t>
  </si>
  <si>
    <t>BENUE TOTAL</t>
  </si>
  <si>
    <t xml:space="preserve">BORNO </t>
  </si>
  <si>
    <t>ABADAN</t>
  </si>
  <si>
    <t>TOTO</t>
  </si>
  <si>
    <t>ASKIRA UBA</t>
  </si>
  <si>
    <t>WAMBA</t>
  </si>
  <si>
    <t>BAMA</t>
  </si>
  <si>
    <t>NASSARAWA TOTAL</t>
  </si>
  <si>
    <t>BAYO</t>
  </si>
  <si>
    <t>AGAIE</t>
  </si>
  <si>
    <t>BIU</t>
  </si>
  <si>
    <t>AGWARA</t>
  </si>
  <si>
    <t>CHIBOK</t>
  </si>
  <si>
    <t>BIDA</t>
  </si>
  <si>
    <t>DAMBOA</t>
  </si>
  <si>
    <t>BORGU</t>
  </si>
  <si>
    <t>DIKWA</t>
  </si>
  <si>
    <t>BOSSO</t>
  </si>
  <si>
    <t>GUBIO</t>
  </si>
  <si>
    <t>EDATI</t>
  </si>
  <si>
    <t>GUZAMALA</t>
  </si>
  <si>
    <t>GBAKO</t>
  </si>
  <si>
    <t>GWOZA</t>
  </si>
  <si>
    <t>GURARA</t>
  </si>
  <si>
    <t>HAWUL</t>
  </si>
  <si>
    <t>KATCHA</t>
  </si>
  <si>
    <t>JERE</t>
  </si>
  <si>
    <t>KONTAGORA</t>
  </si>
  <si>
    <t>KAGA</t>
  </si>
  <si>
    <t>LAPAI</t>
  </si>
  <si>
    <t>KALA BALGE</t>
  </si>
  <si>
    <t>LAVUN</t>
  </si>
  <si>
    <t>KONDUGA</t>
  </si>
  <si>
    <t>MAGAMA</t>
  </si>
  <si>
    <t>KUKAWA</t>
  </si>
  <si>
    <t>MARIGA</t>
  </si>
  <si>
    <t>KWAYA KUSAR</t>
  </si>
  <si>
    <t>MASHEGU</t>
  </si>
  <si>
    <t>MAFA</t>
  </si>
  <si>
    <t>MINNA</t>
  </si>
  <si>
    <t>MAGUMERI</t>
  </si>
  <si>
    <t>MOKWA</t>
  </si>
  <si>
    <t>MAIDUGURI METRO</t>
  </si>
  <si>
    <t>MUYA</t>
  </si>
  <si>
    <t>MARTE</t>
  </si>
  <si>
    <t>PAIKORO</t>
  </si>
  <si>
    <t>MOBBAR</t>
  </si>
  <si>
    <t>RAFI</t>
  </si>
  <si>
    <t>MONGUNO</t>
  </si>
  <si>
    <t>RIJAU</t>
  </si>
  <si>
    <t>NGALA</t>
  </si>
  <si>
    <t>SHIRORO</t>
  </si>
  <si>
    <t>NGANZAI</t>
  </si>
  <si>
    <t>SULEJA</t>
  </si>
  <si>
    <t>SHANI</t>
  </si>
  <si>
    <t>TAFA</t>
  </si>
  <si>
    <t>BORNO TOTAL</t>
  </si>
  <si>
    <t>WUSHISHI</t>
  </si>
  <si>
    <t xml:space="preserve">CROSS RIVER </t>
  </si>
  <si>
    <t>ABI</t>
  </si>
  <si>
    <t>NIGER TOTAL</t>
  </si>
  <si>
    <t>AKAMKPA</t>
  </si>
  <si>
    <t>ABEOKUTA NORTH</t>
  </si>
  <si>
    <t>AKPABUYO</t>
  </si>
  <si>
    <t>ABEOKUTA SOUTH</t>
  </si>
  <si>
    <t>BAKASSI</t>
  </si>
  <si>
    <t>ADO-ODO/OTA</t>
  </si>
  <si>
    <t>BEKWARA</t>
  </si>
  <si>
    <t>EGBADO NORTH</t>
  </si>
  <si>
    <t>BIASE</t>
  </si>
  <si>
    <t>EGBADO SOUTH</t>
  </si>
  <si>
    <t>BOKI</t>
  </si>
  <si>
    <t>EWEKORO</t>
  </si>
  <si>
    <t>CALABAR MUNICIPAL</t>
  </si>
  <si>
    <t>REMO NORTH</t>
  </si>
  <si>
    <t>CALABAR SOUTH</t>
  </si>
  <si>
    <t>IFO</t>
  </si>
  <si>
    <t>ETUNG</t>
  </si>
  <si>
    <t>IJEBU EAST</t>
  </si>
  <si>
    <t>IKOM</t>
  </si>
  <si>
    <t>IJEBU NORTH</t>
  </si>
  <si>
    <t>OBANLIKU</t>
  </si>
  <si>
    <t>IJEBU ODE</t>
  </si>
  <si>
    <t>OBUBRA</t>
  </si>
  <si>
    <t>IKENNE</t>
  </si>
  <si>
    <t>OBUDU</t>
  </si>
  <si>
    <t>IJEBU NORTH EAST</t>
  </si>
  <si>
    <t>ODUKPANI</t>
  </si>
  <si>
    <t>IMEKO-AFON</t>
  </si>
  <si>
    <t>OGAJA</t>
  </si>
  <si>
    <t>IPOKIA</t>
  </si>
  <si>
    <t>YAKURR</t>
  </si>
  <si>
    <t>OBAFEMI/OWODE</t>
  </si>
  <si>
    <t>YALA</t>
  </si>
  <si>
    <t>ODEDAH</t>
  </si>
  <si>
    <t>CROSS RIVER TOTAL</t>
  </si>
  <si>
    <t>ODOGBOLU</t>
  </si>
  <si>
    <t xml:space="preserve">DELTA </t>
  </si>
  <si>
    <t>ANIOCHA NORTH</t>
  </si>
  <si>
    <t>OGUN WATERSIDE</t>
  </si>
  <si>
    <t>ANIOCHA SOUTH</t>
  </si>
  <si>
    <t>SHAGAMU</t>
  </si>
  <si>
    <t>BOMADI</t>
  </si>
  <si>
    <t>OGUN TOTAL</t>
  </si>
  <si>
    <t>BURUTU</t>
  </si>
  <si>
    <t>AKOKO NORTH EAST</t>
  </si>
  <si>
    <t>ETHIOPE EAST</t>
  </si>
  <si>
    <t>AKOKO NORTH WEST</t>
  </si>
  <si>
    <t>ETHIOPE WEST</t>
  </si>
  <si>
    <t>AKOKO SOUTH WEST</t>
  </si>
  <si>
    <t>IKA NORTH EAST</t>
  </si>
  <si>
    <t>AKOKO SOUTH EAST</t>
  </si>
  <si>
    <t>IKA SOUTH</t>
  </si>
  <si>
    <t>AKURE NORTH</t>
  </si>
  <si>
    <t>ISOKO NORTH</t>
  </si>
  <si>
    <t>AKURE SOUTH</t>
  </si>
  <si>
    <t>ISOKO SOUTH</t>
  </si>
  <si>
    <t>IDANRE</t>
  </si>
  <si>
    <t>NDOKWA EAST</t>
  </si>
  <si>
    <t>IFEDORE</t>
  </si>
  <si>
    <t>NDOKWA WEST</t>
  </si>
  <si>
    <t>OKITIPUPA</t>
  </si>
  <si>
    <t>OKPE</t>
  </si>
  <si>
    <t>ILAJE</t>
  </si>
  <si>
    <t>OSHIMILI NORTH</t>
  </si>
  <si>
    <t>ESE-EDO</t>
  </si>
  <si>
    <t>OSHIMILI SOUTH</t>
  </si>
  <si>
    <t>ILE-OLUJI-OKEIGBO</t>
  </si>
  <si>
    <t>PATANI</t>
  </si>
  <si>
    <t>IRELE</t>
  </si>
  <si>
    <t>SAPELE</t>
  </si>
  <si>
    <t>ODIGBO</t>
  </si>
  <si>
    <t>UDU</t>
  </si>
  <si>
    <t>ONDO EAST</t>
  </si>
  <si>
    <t>UGHELLI NORTH</t>
  </si>
  <si>
    <t>ONDO WEST</t>
  </si>
  <si>
    <t>UGHELLI SOUTH</t>
  </si>
  <si>
    <t>OSE</t>
  </si>
  <si>
    <t>UKWUANI</t>
  </si>
  <si>
    <t>OWO</t>
  </si>
  <si>
    <t>UVWIE</t>
  </si>
  <si>
    <t>ONDO TOTAL</t>
  </si>
  <si>
    <t>WARRI SOUTH</t>
  </si>
  <si>
    <t>ATAKUMOSA EAST</t>
  </si>
  <si>
    <t>WARRI NORTH</t>
  </si>
  <si>
    <t>ATAKUMOSA WEST</t>
  </si>
  <si>
    <t>WARRI SOUTH-WEST</t>
  </si>
  <si>
    <t>AIYEDADE</t>
  </si>
  <si>
    <t>DELTA TOTAL</t>
  </si>
  <si>
    <t>AIYEDIRE</t>
  </si>
  <si>
    <t xml:space="preserve">EBONYI </t>
  </si>
  <si>
    <t>ABAKALIKI</t>
  </si>
  <si>
    <t>BOLUWADURO</t>
  </si>
  <si>
    <t>AFIKPO NORTH</t>
  </si>
  <si>
    <t>BORIPE</t>
  </si>
  <si>
    <t xml:space="preserve">AFIKPO SOUTH </t>
  </si>
  <si>
    <t>EDE NORTH</t>
  </si>
  <si>
    <t>EDE SOUTH</t>
  </si>
  <si>
    <t>EZZA NORTH</t>
  </si>
  <si>
    <t>EGBEDORE</t>
  </si>
  <si>
    <t>EZZA SOUTH</t>
  </si>
  <si>
    <t>EJIGBO</t>
  </si>
  <si>
    <t>IKWO</t>
  </si>
  <si>
    <t>IFE CENTRAL</t>
  </si>
  <si>
    <t>ISHIELU</t>
  </si>
  <si>
    <t>IFE EAST</t>
  </si>
  <si>
    <t>IVO</t>
  </si>
  <si>
    <t>IFE NORTH</t>
  </si>
  <si>
    <t>IZZI</t>
  </si>
  <si>
    <t>IFE SOUTH</t>
  </si>
  <si>
    <t>OHAOZARA</t>
  </si>
  <si>
    <t>IFEDAYO</t>
  </si>
  <si>
    <t>OHAUKWU</t>
  </si>
  <si>
    <t>ONICHA</t>
  </si>
  <si>
    <t>ILA</t>
  </si>
  <si>
    <t>EBONYI TOTAL</t>
  </si>
  <si>
    <t>ILESHA EAST</t>
  </si>
  <si>
    <t>EDO TOTAL</t>
  </si>
  <si>
    <t>AKOKO EDO</t>
  </si>
  <si>
    <t>ILESHA WEST</t>
  </si>
  <si>
    <t>EGOR</t>
  </si>
  <si>
    <t>ESAN CENTRAL</t>
  </si>
  <si>
    <t>IREWOLE</t>
  </si>
  <si>
    <t>ESAN NORTH EAST</t>
  </si>
  <si>
    <t>ISOKAN</t>
  </si>
  <si>
    <t>ESAN SOUTH EAST</t>
  </si>
  <si>
    <t>IWO</t>
  </si>
  <si>
    <t>ESAN WEST</t>
  </si>
  <si>
    <t>OBOKUN</t>
  </si>
  <si>
    <t>ETSAKO CENTRAL</t>
  </si>
  <si>
    <t>ODO-OTIN</t>
  </si>
  <si>
    <t>ETSAKO EAST</t>
  </si>
  <si>
    <t>OLA-OLUWA</t>
  </si>
  <si>
    <t>ETSAKO WEST</t>
  </si>
  <si>
    <t>OLORUNDA</t>
  </si>
  <si>
    <t>IGUEBEN</t>
  </si>
  <si>
    <t>ORIADE</t>
  </si>
  <si>
    <t>IKPOBA OKHA</t>
  </si>
  <si>
    <t>OROLU</t>
  </si>
  <si>
    <t>OREDO</t>
  </si>
  <si>
    <t>OSOGBO</t>
  </si>
  <si>
    <t>ORHIONWON</t>
  </si>
  <si>
    <t>OSUN TOTAL</t>
  </si>
  <si>
    <t>OVIA NORTH EAST</t>
  </si>
  <si>
    <t>AFIJIO</t>
  </si>
  <si>
    <t>OVIA SOUTH WEST</t>
  </si>
  <si>
    <t>AKINYELE</t>
  </si>
  <si>
    <t>OWAN EAST</t>
  </si>
  <si>
    <t>ATIBA</t>
  </si>
  <si>
    <t>OWAN WEST</t>
  </si>
  <si>
    <t>ATISBO</t>
  </si>
  <si>
    <t>UHUNMWODE</t>
  </si>
  <si>
    <t>EGBEDA</t>
  </si>
  <si>
    <t>IBADAN NORTH</t>
  </si>
  <si>
    <t xml:space="preserve">EKITI </t>
  </si>
  <si>
    <t>ADO EKITI</t>
  </si>
  <si>
    <t>IBADAN NORTH EAST</t>
  </si>
  <si>
    <t>AIYEKIRE</t>
  </si>
  <si>
    <t>IBADAN NORTH WEST</t>
  </si>
  <si>
    <t>EFON</t>
  </si>
  <si>
    <t>IBADAN SOUTH EAST</t>
  </si>
  <si>
    <t>EKITI EAST</t>
  </si>
  <si>
    <t>IBADAN SOUTH WEST</t>
  </si>
  <si>
    <t>EKITI SOUTH WEST</t>
  </si>
  <si>
    <t>IBARAPA CENTRAL</t>
  </si>
  <si>
    <t>EKITI WEST</t>
  </si>
  <si>
    <t>IBARAPA NORTH</t>
  </si>
  <si>
    <t>EMURE</t>
  </si>
  <si>
    <t>IDO</t>
  </si>
  <si>
    <t>IDO-OSI</t>
  </si>
  <si>
    <t>SAKI WEST</t>
  </si>
  <si>
    <t>IJERO</t>
  </si>
  <si>
    <t>IFELOJU</t>
  </si>
  <si>
    <t>IKERE</t>
  </si>
  <si>
    <t>IREPO</t>
  </si>
  <si>
    <t>IKOLE</t>
  </si>
  <si>
    <t>ISEYIN</t>
  </si>
  <si>
    <t>ILEJEMEJI</t>
  </si>
  <si>
    <t>ITESIWAJU</t>
  </si>
  <si>
    <t>IREPODUN/IFELODUN</t>
  </si>
  <si>
    <t>IWAJOWA</t>
  </si>
  <si>
    <t>ISE/ORUN</t>
  </si>
  <si>
    <t>OLORUNSOGO</t>
  </si>
  <si>
    <t>MOBA</t>
  </si>
  <si>
    <t>KAJOLA</t>
  </si>
  <si>
    <t>OYE</t>
  </si>
  <si>
    <t>LAGELU</t>
  </si>
  <si>
    <t>EKITI TOTAL</t>
  </si>
  <si>
    <t>OGBOMOSHO NORTH</t>
  </si>
  <si>
    <t>AGWU</t>
  </si>
  <si>
    <t>OGBOMOSHO SOUTH</t>
  </si>
  <si>
    <t>ANINRI</t>
  </si>
  <si>
    <t>OGO-OLUWA</t>
  </si>
  <si>
    <t>ENUGU EAST</t>
  </si>
  <si>
    <t>OLUYOLE</t>
  </si>
  <si>
    <t>ENUGU NORTH</t>
  </si>
  <si>
    <t>ONA-ARA</t>
  </si>
  <si>
    <t>ENUGU SOUTH</t>
  </si>
  <si>
    <t>ORELOPE</t>
  </si>
  <si>
    <t>EZEAGU</t>
  </si>
  <si>
    <t>ORI IRE</t>
  </si>
  <si>
    <t>IGBO ETITI</t>
  </si>
  <si>
    <t>OYO EAST</t>
  </si>
  <si>
    <t>IGBO EZE NORTH</t>
  </si>
  <si>
    <t>OYO WEST</t>
  </si>
  <si>
    <t>IGBO EZE SOUTH</t>
  </si>
  <si>
    <t>SAKI EAST</t>
  </si>
  <si>
    <t>ISI UZO</t>
  </si>
  <si>
    <t>IFEDAPO</t>
  </si>
  <si>
    <t>NKANU EAST</t>
  </si>
  <si>
    <t>OYO TOTAL</t>
  </si>
  <si>
    <t>NKANU WEST</t>
  </si>
  <si>
    <t>BARKIN LADI</t>
  </si>
  <si>
    <t>NSUKKA</t>
  </si>
  <si>
    <t>OJI RIVER</t>
  </si>
  <si>
    <t>BOKKOS</t>
  </si>
  <si>
    <t>UDENU</t>
  </si>
  <si>
    <t>JOS EAST</t>
  </si>
  <si>
    <t>UDI</t>
  </si>
  <si>
    <t>JOS NORTH</t>
  </si>
  <si>
    <t>UZO UWANI</t>
  </si>
  <si>
    <t>JOS SOUTH</t>
  </si>
  <si>
    <t>ENUGU TOTAL</t>
  </si>
  <si>
    <t>KANAM</t>
  </si>
  <si>
    <t xml:space="preserve">GOMBE </t>
  </si>
  <si>
    <t>AKKO</t>
  </si>
  <si>
    <t>KANKE</t>
  </si>
  <si>
    <t>BALANGA</t>
  </si>
  <si>
    <t>LANGTANG NORTH</t>
  </si>
  <si>
    <t>BILLIRI</t>
  </si>
  <si>
    <t>LANGTANG SOUTH</t>
  </si>
  <si>
    <t>DUKKU</t>
  </si>
  <si>
    <t>MANGU</t>
  </si>
  <si>
    <t>FUNAKAYE</t>
  </si>
  <si>
    <t>MIKANG</t>
  </si>
  <si>
    <t>PANKSHIN</t>
  </si>
  <si>
    <t>KALTUNGO</t>
  </si>
  <si>
    <t>QUAN-PAN</t>
  </si>
  <si>
    <t>KWAMI</t>
  </si>
  <si>
    <t>RIYOM</t>
  </si>
  <si>
    <t>NAFADA</t>
  </si>
  <si>
    <t>SHENDAM</t>
  </si>
  <si>
    <t>SHOMGOM</t>
  </si>
  <si>
    <t>WASE</t>
  </si>
  <si>
    <t>YAMALTU/DEBA</t>
  </si>
  <si>
    <t>PLATEAU TOTAL</t>
  </si>
  <si>
    <t>GOMBE TOTAL</t>
  </si>
  <si>
    <t>AHOADA</t>
  </si>
  <si>
    <t xml:space="preserve">IMO </t>
  </si>
  <si>
    <t>ABOH MBAISE</t>
  </si>
  <si>
    <t>AHOADA WEST</t>
  </si>
  <si>
    <t>AHIAZU MBAISE</t>
  </si>
  <si>
    <t>AKUKUTORU</t>
  </si>
  <si>
    <t>EHIME MBANO</t>
  </si>
  <si>
    <t>ANDONI</t>
  </si>
  <si>
    <t>EZINIHITTE MBAISE</t>
  </si>
  <si>
    <t>ASARITORU</t>
  </si>
  <si>
    <t>IDEATO NORTH</t>
  </si>
  <si>
    <t>BONNY</t>
  </si>
  <si>
    <t>IDEATO SOUTH</t>
  </si>
  <si>
    <t>DEGEMA</t>
  </si>
  <si>
    <t>IHITTE UBOMA</t>
  </si>
  <si>
    <t>ELEME</t>
  </si>
  <si>
    <t>IKEDURU</t>
  </si>
  <si>
    <t>EMOHUA</t>
  </si>
  <si>
    <t>ISIALA MBANO</t>
  </si>
  <si>
    <t>ETCHE</t>
  </si>
  <si>
    <t>ISU</t>
  </si>
  <si>
    <t>GONAKA</t>
  </si>
  <si>
    <t>MBAITOLI</t>
  </si>
  <si>
    <t>IKWERRE</t>
  </si>
  <si>
    <t>NGOR/OKPALA</t>
  </si>
  <si>
    <t>KHANA</t>
  </si>
  <si>
    <t>NJABA</t>
  </si>
  <si>
    <t>OBIO/AKPOR</t>
  </si>
  <si>
    <t>NKWANGELE</t>
  </si>
  <si>
    <t>OBUA/ODUAL</t>
  </si>
  <si>
    <t>NKWERRE</t>
  </si>
  <si>
    <t>OGBA/EGBEMA/NDONI</t>
  </si>
  <si>
    <t>OBOWO</t>
  </si>
  <si>
    <t>OGU/BOLO</t>
  </si>
  <si>
    <t>OGUTA</t>
  </si>
  <si>
    <t>OKRIKA</t>
  </si>
  <si>
    <t>OHAJI/EGBEMA</t>
  </si>
  <si>
    <t>OMUMMA</t>
  </si>
  <si>
    <t>OKIGWE</t>
  </si>
  <si>
    <t>OPOBO/NKORO</t>
  </si>
  <si>
    <t>ONUIMO</t>
  </si>
  <si>
    <t>OYIGBO</t>
  </si>
  <si>
    <t>ORLU</t>
  </si>
  <si>
    <t>PORT HARCOURT</t>
  </si>
  <si>
    <t>ORSU</t>
  </si>
  <si>
    <t>TAI</t>
  </si>
  <si>
    <t>ORU</t>
  </si>
  <si>
    <t>RIVERS TOTAL</t>
  </si>
  <si>
    <t>ORU WEST</t>
  </si>
  <si>
    <t>BINJI</t>
  </si>
  <si>
    <t>OWERRI MUNICIPAL</t>
  </si>
  <si>
    <t>BODINGA</t>
  </si>
  <si>
    <t>OWERRI NORTH</t>
  </si>
  <si>
    <t>DANGE-SHUNI</t>
  </si>
  <si>
    <t>OWERRI WEST</t>
  </si>
  <si>
    <t>GADA</t>
  </si>
  <si>
    <t>IMO TOTAL</t>
  </si>
  <si>
    <t>GORONYO</t>
  </si>
  <si>
    <t xml:space="preserve">JIGAWA </t>
  </si>
  <si>
    <t>AUYO</t>
  </si>
  <si>
    <t>GUDU</t>
  </si>
  <si>
    <t>BABURA</t>
  </si>
  <si>
    <t>GWADABAWA</t>
  </si>
  <si>
    <t>BIRNIN KUDU</t>
  </si>
  <si>
    <t>ILLELA</t>
  </si>
  <si>
    <t>BIRNIWA</t>
  </si>
  <si>
    <t>ISA</t>
  </si>
  <si>
    <t>GAGARAWA</t>
  </si>
  <si>
    <t>KEBBE</t>
  </si>
  <si>
    <t>BUJI</t>
  </si>
  <si>
    <t>KWARE</t>
  </si>
  <si>
    <t>DUTSE</t>
  </si>
  <si>
    <t>RABAH</t>
  </si>
  <si>
    <t>GARKI</t>
  </si>
  <si>
    <t>SABON BIRNI</t>
  </si>
  <si>
    <t>GUMEL</t>
  </si>
  <si>
    <t>SHAGARI</t>
  </si>
  <si>
    <t>GURI</t>
  </si>
  <si>
    <t>SILAME</t>
  </si>
  <si>
    <t>GWARAM</t>
  </si>
  <si>
    <t>SOKOTO NORTH</t>
  </si>
  <si>
    <t>GWIWA</t>
  </si>
  <si>
    <t>SOKOTO SOUTH</t>
  </si>
  <si>
    <t>HADEJIA</t>
  </si>
  <si>
    <t>TAMBUWAL</t>
  </si>
  <si>
    <t>JAHUN</t>
  </si>
  <si>
    <t>TANGAZA</t>
  </si>
  <si>
    <t>KAFIN HAUSA</t>
  </si>
  <si>
    <t>TURETA</t>
  </si>
  <si>
    <t>KAUGAMA</t>
  </si>
  <si>
    <t>WAMAKKO</t>
  </si>
  <si>
    <t>KAZAURE</t>
  </si>
  <si>
    <t>WURNO</t>
  </si>
  <si>
    <t>KIRI-KASAMMA</t>
  </si>
  <si>
    <t>YABO</t>
  </si>
  <si>
    <t>KIYAWA</t>
  </si>
  <si>
    <t>SOKOTO TOTAL</t>
  </si>
  <si>
    <t>MAIGATARI</t>
  </si>
  <si>
    <t>ARDO KOLA</t>
  </si>
  <si>
    <t>MALAM MADORI</t>
  </si>
  <si>
    <t>BALI</t>
  </si>
  <si>
    <t>MIGA</t>
  </si>
  <si>
    <t>DONGA</t>
  </si>
  <si>
    <t>RINGIM</t>
  </si>
  <si>
    <t>GASHAKA</t>
  </si>
  <si>
    <t>RONI</t>
  </si>
  <si>
    <t>GASSOL</t>
  </si>
  <si>
    <t>SULE TAKARKAR</t>
  </si>
  <si>
    <t>IBI</t>
  </si>
  <si>
    <t>TAURA</t>
  </si>
  <si>
    <t>JALINGO</t>
  </si>
  <si>
    <t>YANKWASHI</t>
  </si>
  <si>
    <t>KARIM LAMIDU</t>
  </si>
  <si>
    <t>JIGAWA TOTAL</t>
  </si>
  <si>
    <t>KURMI</t>
  </si>
  <si>
    <t xml:space="preserve">KADUNA </t>
  </si>
  <si>
    <t>BIRNIN GWARI</t>
  </si>
  <si>
    <t>LAU</t>
  </si>
  <si>
    <t>CHIKUN</t>
  </si>
  <si>
    <t>SARDAUNA</t>
  </si>
  <si>
    <t>GIWA</t>
  </si>
  <si>
    <t>TAKUM</t>
  </si>
  <si>
    <t>KAJURU</t>
  </si>
  <si>
    <t>USSA</t>
  </si>
  <si>
    <t>IGABI</t>
  </si>
  <si>
    <t>WUKARI</t>
  </si>
  <si>
    <t>IKARA</t>
  </si>
  <si>
    <t>YORRO</t>
  </si>
  <si>
    <t>JABA</t>
  </si>
  <si>
    <t>ZING</t>
  </si>
  <si>
    <t>JEMA'A</t>
  </si>
  <si>
    <t>TARABA TOTAL</t>
  </si>
  <si>
    <t>KACHIA</t>
  </si>
  <si>
    <t>BADE</t>
  </si>
  <si>
    <t>KADUNA NORTH</t>
  </si>
  <si>
    <t>BURSARI</t>
  </si>
  <si>
    <t>KADUNA SOUTH</t>
  </si>
  <si>
    <t>DAMATURU</t>
  </si>
  <si>
    <t>KAGARKO</t>
  </si>
  <si>
    <t>FIKA</t>
  </si>
  <si>
    <t>KAURA</t>
  </si>
  <si>
    <t>FUNE</t>
  </si>
  <si>
    <t>KAURU</t>
  </si>
  <si>
    <t>GEIDAM</t>
  </si>
  <si>
    <t>KUBAU</t>
  </si>
  <si>
    <t>GUJBA</t>
  </si>
  <si>
    <t>KUDAN</t>
  </si>
  <si>
    <t>GULAMI</t>
  </si>
  <si>
    <t>LERE</t>
  </si>
  <si>
    <t>JAKUSKO</t>
  </si>
  <si>
    <t>MAKARFI</t>
  </si>
  <si>
    <t>KARASUWA</t>
  </si>
  <si>
    <t>SABON GARI</t>
  </si>
  <si>
    <t>MACHINA</t>
  </si>
  <si>
    <t>SANGA</t>
  </si>
  <si>
    <t>NANGERE</t>
  </si>
  <si>
    <t>SOBA</t>
  </si>
  <si>
    <t>NGURU</t>
  </si>
  <si>
    <t>ZANGON KATAF</t>
  </si>
  <si>
    <t>POTISKUM</t>
  </si>
  <si>
    <t>ZARIA</t>
  </si>
  <si>
    <t>TARMUA</t>
  </si>
  <si>
    <t>KADUNA TOTAL</t>
  </si>
  <si>
    <t>YUNUSARI</t>
  </si>
  <si>
    <t>AJINGI</t>
  </si>
  <si>
    <t>YUSUFARI</t>
  </si>
  <si>
    <t>ALBASU</t>
  </si>
  <si>
    <t>YOBE TOTAL</t>
  </si>
  <si>
    <t>BAGWAI</t>
  </si>
  <si>
    <t>ANKA</t>
  </si>
  <si>
    <t>BEBEJI</t>
  </si>
  <si>
    <t>BAKURA</t>
  </si>
  <si>
    <t>BICHI</t>
  </si>
  <si>
    <t>BUKKUYUM</t>
  </si>
  <si>
    <t>BUNKURE</t>
  </si>
  <si>
    <t>BUNGUDU</t>
  </si>
  <si>
    <t>DALA</t>
  </si>
  <si>
    <t>GUMMI</t>
  </si>
  <si>
    <t>DANBATTA</t>
  </si>
  <si>
    <t>GUSAU</t>
  </si>
  <si>
    <t>DAWAKIN KUDU</t>
  </si>
  <si>
    <t>KAURA NAMODA</t>
  </si>
  <si>
    <t>DAWAKIN TOFA</t>
  </si>
  <si>
    <t>DOGUWA</t>
  </si>
  <si>
    <t>MARADUN</t>
  </si>
  <si>
    <t>FAGGE</t>
  </si>
  <si>
    <t>MARU</t>
  </si>
  <si>
    <t>GABASAWA</t>
  </si>
  <si>
    <t>SHINKAFI</t>
  </si>
  <si>
    <t>GARKO</t>
  </si>
  <si>
    <t>TALATA MAFARA</t>
  </si>
  <si>
    <t>GARUN MALLAM</t>
  </si>
  <si>
    <t>TSAFE</t>
  </si>
  <si>
    <t>GAYA</t>
  </si>
  <si>
    <t>ZURMI</t>
  </si>
  <si>
    <t>GEZAWA</t>
  </si>
  <si>
    <t>ZAMFARA TOTAL</t>
  </si>
  <si>
    <t>GWALE</t>
  </si>
  <si>
    <t>FCT-ABUJA</t>
  </si>
  <si>
    <t>ABAJI</t>
  </si>
  <si>
    <t>GWARZO</t>
  </si>
  <si>
    <t>ABUJA MUNICIPAL</t>
  </si>
  <si>
    <t>KABO</t>
  </si>
  <si>
    <t>BWARI</t>
  </si>
  <si>
    <t>KANO MUNICIPAL</t>
  </si>
  <si>
    <t>GWAGWALADA</t>
  </si>
  <si>
    <t>KARAYE</t>
  </si>
  <si>
    <t>KUJE</t>
  </si>
  <si>
    <t>KIBIYA</t>
  </si>
  <si>
    <t>KWALI</t>
  </si>
  <si>
    <t>KIRU</t>
  </si>
  <si>
    <t>FCT-ABUJA TOTAL</t>
  </si>
  <si>
    <t>KUMBOTSO</t>
  </si>
  <si>
    <t>Grand Total</t>
  </si>
  <si>
    <t>Summary of Distribution of Revenue Allocation to Local Government Councils by Federation Account Allocation Committee for the month of July 2024 Shared in August, 2024</t>
  </si>
  <si>
    <t>Solid Mineral Revenue</t>
  </si>
  <si>
    <t>Total Ecology Fund</t>
  </si>
  <si>
    <t>VAT</t>
  </si>
  <si>
    <t>Details of Distribution of Ecology Revenue Allocation to States by Federation Account Allocation Committee for the month of July, 2024 Shared in August, 2024</t>
  </si>
  <si>
    <t>S/N</t>
  </si>
  <si>
    <t>Gross Statutory Allocation (Ecology)</t>
  </si>
  <si>
    <t>Exchange Gain (Ecology)</t>
  </si>
  <si>
    <t>Solid Mineral Revenue (Ecology)</t>
  </si>
  <si>
    <t xml:space="preserve"> Distribution of Ecology to Local Government Councils by Federation Account Allocation Committee for the month of July, 2024 Shared in August, 2024</t>
  </si>
  <si>
    <t>S/NO</t>
  </si>
  <si>
    <t>STATE</t>
  </si>
  <si>
    <t>1 STATUTORY REVENUE</t>
  </si>
  <si>
    <t>4 EXCHANGE DIFFERENCE REVENUE</t>
  </si>
  <si>
    <t>7 SOLID MINERAL REVENUE</t>
  </si>
  <si>
    <t>Soild Minerals Revenue (Ecology)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</si>
</sst>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&quot; &quot;#,##0.00;\-&quot; &quot;#,##0.00"/>
    <numFmt numFmtId="178" formatCode="#,##0.0000_);\(#,##0.0000\)"/>
    <numFmt numFmtId="179" formatCode="_-* #,##0.00_-;\-* #,##0.00_-;_-* &quot;-&quot;??_-;_-@_-"/>
    <numFmt numFmtId="180" formatCode="#,##0.00_ ;\-#,##0.00&quot; &quot;"/>
    <numFmt numFmtId="181" formatCode="#,##0.0000000_ ;\-#,##0.0000000&quot; &quot;"/>
  </numFmts>
  <fonts count="48">
    <font>
      <sz val="10"/>
      <name val="Arial"/>
      <charset val="134"/>
    </font>
    <font>
      <b/>
      <sz val="16"/>
      <name val="Times New Roman"/>
      <charset val="134"/>
    </font>
    <font>
      <b/>
      <sz val="13"/>
      <name val="Times New Roman"/>
      <charset val="134"/>
    </font>
    <font>
      <b/>
      <sz val="11"/>
      <color theme="1"/>
      <name val="Times New Roman"/>
      <charset val="134"/>
    </font>
    <font>
      <b/>
      <sz val="14"/>
      <name val="Times New Roman"/>
      <charset val="134"/>
    </font>
    <font>
      <b/>
      <sz val="12"/>
      <name val="Arial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4"/>
      <color indexed="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24"/>
      <name val="Times New Roman"/>
      <charset val="134"/>
    </font>
    <font>
      <b/>
      <sz val="18"/>
      <name val="Times New Roman"/>
      <charset val="134"/>
    </font>
    <font>
      <b/>
      <sz val="12"/>
      <color indexed="8"/>
      <name val="Times New Roman"/>
      <charset val="134"/>
    </font>
    <font>
      <b/>
      <sz val="20"/>
      <name val="Times New Roman"/>
      <charset val="134"/>
    </font>
    <font>
      <b/>
      <u/>
      <sz val="16"/>
      <name val="Times New Roman"/>
      <charset val="134"/>
    </font>
    <font>
      <b/>
      <sz val="10"/>
      <name val="Times New Roman"/>
      <charset val="134"/>
    </font>
    <font>
      <sz val="11"/>
      <color indexed="8"/>
      <name val="Times New Roman"/>
      <charset val="134"/>
    </font>
    <font>
      <b/>
      <u val="singleAccounting"/>
      <sz val="10"/>
      <name val="Times New Roman"/>
      <charset val="134"/>
    </font>
    <font>
      <sz val="18"/>
      <name val="Times New Roman"/>
      <charset val="134"/>
    </font>
    <font>
      <b/>
      <u/>
      <sz val="14"/>
      <name val="Times New Roman"/>
      <charset val="134"/>
    </font>
    <font>
      <sz val="12"/>
      <name val="Times New Roman"/>
      <charset val="134"/>
    </font>
    <font>
      <sz val="16"/>
      <name val="Times New Roman"/>
      <charset val="134"/>
    </font>
    <font>
      <b/>
      <sz val="22"/>
      <name val="Times New Roman"/>
      <charset val="134"/>
    </font>
    <font>
      <b/>
      <sz val="1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43" fontId="0" fillId="0" borderId="0" applyFont="0" applyFill="0" applyBorder="0" applyAlignment="0" applyProtection="0"/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6" borderId="1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20" applyNumberFormat="0" applyAlignment="0" applyProtection="0">
      <alignment vertical="center"/>
    </xf>
    <xf numFmtId="0" fontId="37" fillId="8" borderId="21" applyNumberFormat="0" applyAlignment="0" applyProtection="0">
      <alignment vertical="center"/>
    </xf>
    <xf numFmtId="0" fontId="38" fillId="8" borderId="20" applyNumberFormat="0" applyAlignment="0" applyProtection="0">
      <alignment vertical="center"/>
    </xf>
    <xf numFmtId="0" fontId="39" fillId="9" borderId="22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</cellStyleXfs>
  <cellXfs count="19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2" borderId="4" xfId="54" applyFont="1" applyFill="1" applyBorder="1" applyAlignment="1">
      <alignment horizontal="center"/>
    </xf>
    <xf numFmtId="43" fontId="4" fillId="0" borderId="4" xfId="1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6" fillId="2" borderId="4" xfId="54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54" applyFont="1" applyBorder="1" applyAlignment="1">
      <alignment horizontal="right" wrapText="1"/>
    </xf>
    <xf numFmtId="0" fontId="8" fillId="0" borderId="4" xfId="54" applyFont="1" applyBorder="1" applyAlignment="1">
      <alignment wrapText="1"/>
    </xf>
    <xf numFmtId="177" fontId="8" fillId="0" borderId="4" xfId="54" applyNumberFormat="1" applyFont="1" applyBorder="1" applyAlignment="1">
      <alignment horizontal="right" wrapText="1"/>
    </xf>
    <xf numFmtId="178" fontId="9" fillId="0" borderId="4" xfId="0" applyNumberFormat="1" applyFont="1" applyBorder="1"/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1" fillId="2" borderId="6" xfId="49" applyFont="1" applyFill="1" applyBorder="1" applyAlignment="1">
      <alignment horizontal="center"/>
    </xf>
    <xf numFmtId="0" fontId="11" fillId="2" borderId="6" xfId="49" applyFont="1" applyFill="1" applyBorder="1" applyAlignment="1">
      <alignment horizontal="center" wrapText="1"/>
    </xf>
    <xf numFmtId="0" fontId="4" fillId="0" borderId="4" xfId="0" applyFont="1" applyBorder="1"/>
    <xf numFmtId="0" fontId="12" fillId="2" borderId="4" xfId="49" applyFont="1" applyFill="1" applyBorder="1" applyAlignment="1">
      <alignment horizontal="center"/>
    </xf>
    <xf numFmtId="0" fontId="12" fillId="2" borderId="4" xfId="49" applyFont="1" applyFill="1" applyBorder="1" applyAlignment="1">
      <alignment horizontal="center" wrapText="1"/>
    </xf>
    <xf numFmtId="0" fontId="8" fillId="0" borderId="4" xfId="49" applyFont="1" applyBorder="1" applyAlignment="1">
      <alignment horizontal="right" wrapText="1"/>
    </xf>
    <xf numFmtId="0" fontId="8" fillId="0" borderId="4" xfId="49" applyFont="1" applyBorder="1" applyAlignment="1">
      <alignment wrapText="1"/>
    </xf>
    <xf numFmtId="177" fontId="8" fillId="0" borderId="4" xfId="49" applyNumberFormat="1" applyFont="1" applyBorder="1" applyAlignment="1">
      <alignment horizontal="right" wrapText="1"/>
    </xf>
    <xf numFmtId="177" fontId="9" fillId="0" borderId="4" xfId="0" applyNumberFormat="1" applyFont="1" applyBorder="1"/>
    <xf numFmtId="0" fontId="9" fillId="0" borderId="4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8" fillId="2" borderId="4" xfId="59" applyFont="1" applyFill="1" applyBorder="1" applyAlignment="1">
      <alignment horizontal="center"/>
    </xf>
    <xf numFmtId="0" fontId="8" fillId="0" borderId="4" xfId="59" applyFont="1" applyBorder="1" applyAlignment="1">
      <alignment horizontal="right" wrapText="1"/>
    </xf>
    <xf numFmtId="0" fontId="8" fillId="0" borderId="4" xfId="59" applyFont="1" applyBorder="1" applyAlignment="1">
      <alignment wrapText="1"/>
    </xf>
    <xf numFmtId="43" fontId="9" fillId="0" borderId="4" xfId="1" applyFont="1" applyBorder="1"/>
    <xf numFmtId="179" fontId="9" fillId="0" borderId="4" xfId="0" applyNumberFormat="1" applyFont="1" applyBorder="1"/>
    <xf numFmtId="43" fontId="9" fillId="0" borderId="4" xfId="0" applyNumberFormat="1" applyFont="1" applyBorder="1"/>
    <xf numFmtId="43" fontId="9" fillId="0" borderId="0" xfId="0" applyNumberFormat="1" applyFont="1"/>
    <xf numFmtId="43" fontId="4" fillId="0" borderId="4" xfId="0" applyNumberFormat="1" applyFont="1" applyBorder="1"/>
    <xf numFmtId="179" fontId="9" fillId="0" borderId="0" xfId="0" applyNumberFormat="1" applyFont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4" fillId="2" borderId="4" xfId="53" applyFont="1" applyFill="1" applyBorder="1" applyAlignment="1">
      <alignment horizontal="center"/>
    </xf>
    <xf numFmtId="43" fontId="7" fillId="0" borderId="4" xfId="1" applyFont="1" applyBorder="1" applyAlignment="1">
      <alignment horizontal="center" wrapText="1"/>
    </xf>
    <xf numFmtId="43" fontId="7" fillId="0" borderId="4" xfId="1" applyFont="1" applyBorder="1" applyAlignment="1">
      <alignment horizontal="center"/>
    </xf>
    <xf numFmtId="0" fontId="8" fillId="0" borderId="4" xfId="53" applyFont="1" applyBorder="1" applyAlignment="1">
      <alignment horizontal="right" wrapText="1"/>
    </xf>
    <xf numFmtId="0" fontId="8" fillId="0" borderId="4" xfId="53" applyFont="1" applyBorder="1" applyAlignment="1">
      <alignment wrapText="1"/>
    </xf>
    <xf numFmtId="43" fontId="8" fillId="0" borderId="4" xfId="1" applyFont="1" applyBorder="1" applyAlignment="1">
      <alignment wrapText="1"/>
    </xf>
    <xf numFmtId="43" fontId="9" fillId="0" borderId="0" xfId="1" applyFont="1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5" fillId="2" borderId="4" xfId="64" applyFont="1" applyFill="1" applyBorder="1" applyAlignment="1">
      <alignment horizontal="center" wrapText="1"/>
    </xf>
    <xf numFmtId="0" fontId="15" fillId="2" borderId="1" xfId="64" applyFont="1" applyFill="1" applyBorder="1" applyAlignment="1">
      <alignment horizontal="center" wrapText="1"/>
    </xf>
    <xf numFmtId="177" fontId="8" fillId="0" borderId="4" xfId="53" applyNumberFormat="1" applyFont="1" applyBorder="1" applyAlignment="1">
      <alignment horizontal="right" wrapText="1"/>
    </xf>
    <xf numFmtId="180" fontId="9" fillId="0" borderId="4" xfId="0" applyNumberFormat="1" applyFont="1" applyBorder="1"/>
    <xf numFmtId="181" fontId="9" fillId="0" borderId="0" xfId="0" applyNumberFormat="1" applyFont="1"/>
    <xf numFmtId="0" fontId="10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4" xfId="0" applyFont="1" applyBorder="1"/>
    <xf numFmtId="0" fontId="18" fillId="0" borderId="4" xfId="0" applyFont="1" applyBorder="1" applyAlignment="1">
      <alignment horizontal="center" wrapText="1"/>
    </xf>
    <xf numFmtId="0" fontId="10" fillId="0" borderId="4" xfId="0" applyFont="1" applyBorder="1"/>
    <xf numFmtId="0" fontId="10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3" fontId="10" fillId="0" borderId="4" xfId="1" applyFont="1" applyBorder="1"/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43" fontId="18" fillId="0" borderId="4" xfId="1" applyFont="1" applyBorder="1"/>
    <xf numFmtId="0" fontId="10" fillId="0" borderId="5" xfId="0" applyFont="1" applyBorder="1"/>
    <xf numFmtId="0" fontId="10" fillId="0" borderId="8" xfId="0" applyFont="1" applyBorder="1"/>
    <xf numFmtId="0" fontId="10" fillId="3" borderId="0" xfId="0" applyFont="1" applyFill="1"/>
    <xf numFmtId="43" fontId="10" fillId="0" borderId="4" xfId="0" applyNumberFormat="1" applyFont="1" applyBorder="1"/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horizontal="center" vertical="center" wrapText="1"/>
    </xf>
    <xf numFmtId="1" fontId="10" fillId="0" borderId="4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43" fontId="18" fillId="0" borderId="4" xfId="0" applyNumberFormat="1" applyFont="1" applyBorder="1"/>
    <xf numFmtId="43" fontId="10" fillId="0" borderId="4" xfId="1" applyFont="1" applyBorder="1" applyAlignment="1">
      <alignment wrapText="1"/>
    </xf>
    <xf numFmtId="0" fontId="18" fillId="0" borderId="9" xfId="0" applyFont="1" applyBorder="1" applyAlignment="1">
      <alignment horizontal="center"/>
    </xf>
    <xf numFmtId="1" fontId="10" fillId="0" borderId="1" xfId="0" applyNumberFormat="1" applyFont="1" applyBorder="1"/>
    <xf numFmtId="43" fontId="10" fillId="0" borderId="3" xfId="1" applyFont="1" applyBorder="1"/>
    <xf numFmtId="43" fontId="19" fillId="0" borderId="4" xfId="55" applyNumberFormat="1" applyFont="1" applyBorder="1" applyAlignment="1">
      <alignment horizontal="right" wrapText="1"/>
    </xf>
    <xf numFmtId="43" fontId="10" fillId="0" borderId="4" xfId="1" applyFont="1" applyBorder="1" applyAlignment="1">
      <alignment horizontal="left" wrapText="1"/>
    </xf>
    <xf numFmtId="177" fontId="19" fillId="0" borderId="4" xfId="55" applyNumberFormat="1" applyFont="1" applyBorder="1" applyAlignment="1">
      <alignment horizontal="right" wrapText="1"/>
    </xf>
    <xf numFmtId="0" fontId="18" fillId="0" borderId="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4" xfId="0" applyFont="1" applyBorder="1" applyAlignment="1">
      <alignment vertical="center"/>
    </xf>
    <xf numFmtId="0" fontId="10" fillId="4" borderId="4" xfId="0" applyFont="1" applyFill="1" applyBorder="1"/>
    <xf numFmtId="43" fontId="10" fillId="4" borderId="4" xfId="0" applyNumberFormat="1" applyFont="1" applyFill="1" applyBorder="1"/>
    <xf numFmtId="43" fontId="18" fillId="4" borderId="4" xfId="0" applyNumberFormat="1" applyFont="1" applyFill="1" applyBorder="1"/>
    <xf numFmtId="0" fontId="10" fillId="0" borderId="0" xfId="0" applyFont="1" applyBorder="1"/>
    <xf numFmtId="43" fontId="10" fillId="0" borderId="10" xfId="1" applyFont="1" applyFill="1" applyBorder="1"/>
    <xf numFmtId="179" fontId="20" fillId="0" borderId="0" xfId="0" applyNumberFormat="1" applyFont="1"/>
    <xf numFmtId="0" fontId="10" fillId="4" borderId="0" xfId="0" applyFont="1" applyFill="1"/>
    <xf numFmtId="43" fontId="10" fillId="4" borderId="0" xfId="0" applyNumberFormat="1" applyFont="1" applyFill="1"/>
    <xf numFmtId="0" fontId="18" fillId="3" borderId="0" xfId="0" applyFont="1" applyFill="1"/>
    <xf numFmtId="43" fontId="10" fillId="0" borderId="0" xfId="0" applyNumberFormat="1" applyFont="1"/>
    <xf numFmtId="43" fontId="18" fillId="0" borderId="5" xfId="1" applyFont="1" applyBorder="1"/>
    <xf numFmtId="43" fontId="18" fillId="0" borderId="11" xfId="1" applyFont="1" applyBorder="1"/>
    <xf numFmtId="43" fontId="10" fillId="0" borderId="0" xfId="1" applyFont="1"/>
    <xf numFmtId="43" fontId="18" fillId="0" borderId="12" xfId="0" applyNumberFormat="1" applyFont="1" applyBorder="1"/>
    <xf numFmtId="43" fontId="18" fillId="0" borderId="0" xfId="0" applyNumberFormat="1" applyFont="1"/>
    <xf numFmtId="179" fontId="10" fillId="0" borderId="0" xfId="0" applyNumberFormat="1" applyFont="1"/>
    <xf numFmtId="43" fontId="18" fillId="0" borderId="13" xfId="1" applyFont="1" applyBorder="1"/>
    <xf numFmtId="0" fontId="2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3" fillId="0" borderId="4" xfId="0" applyFont="1" applyBorder="1"/>
    <xf numFmtId="39" fontId="23" fillId="0" borderId="4" xfId="0" applyNumberFormat="1" applyFont="1" applyBorder="1"/>
    <xf numFmtId="37" fontId="23" fillId="0" borderId="4" xfId="0" applyNumberFormat="1" applyFont="1" applyBorder="1" applyAlignment="1">
      <alignment horizontal="center"/>
    </xf>
    <xf numFmtId="43" fontId="23" fillId="0" borderId="4" xfId="1" applyFont="1" applyBorder="1"/>
    <xf numFmtId="43" fontId="23" fillId="0" borderId="4" xfId="0" applyNumberFormat="1" applyFont="1" applyBorder="1"/>
    <xf numFmtId="0" fontId="23" fillId="0" borderId="4" xfId="0" applyFont="1" applyBorder="1" applyAlignment="1">
      <alignment horizontal="center"/>
    </xf>
    <xf numFmtId="43" fontId="7" fillId="0" borderId="4" xfId="1" applyFont="1" applyBorder="1"/>
    <xf numFmtId="0" fontId="18" fillId="0" borderId="0" xfId="0" applyFont="1"/>
    <xf numFmtId="0" fontId="24" fillId="0" borderId="0" xfId="0" applyFont="1"/>
    <xf numFmtId="0" fontId="7" fillId="0" borderId="3" xfId="0" applyFont="1" applyBorder="1" applyAlignment="1">
      <alignment horizontal="center"/>
    </xf>
    <xf numFmtId="43" fontId="7" fillId="0" borderId="5" xfId="1" applyFont="1" applyBorder="1" applyAlignment="1">
      <alignment horizontal="center" wrapText="1"/>
    </xf>
    <xf numFmtId="43" fontId="7" fillId="0" borderId="8" xfId="1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3" fontId="7" fillId="0" borderId="3" xfId="0" applyNumberFormat="1" applyFont="1" applyBorder="1"/>
    <xf numFmtId="43" fontId="23" fillId="0" borderId="3" xfId="1" applyFont="1" applyBorder="1"/>
    <xf numFmtId="0" fontId="25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24" fillId="0" borderId="4" xfId="0" applyFont="1" applyBorder="1"/>
    <xf numFmtId="43" fontId="1" fillId="0" borderId="4" xfId="1" applyFont="1" applyBorder="1" applyAlignment="1"/>
    <xf numFmtId="43" fontId="1" fillId="0" borderId="4" xfId="1" applyFont="1" applyBorder="1"/>
    <xf numFmtId="43" fontId="1" fillId="0" borderId="4" xfId="1" applyFont="1" applyBorder="1" applyAlignment="1">
      <alignment horizontal="center"/>
    </xf>
    <xf numFmtId="0" fontId="24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179" fontId="1" fillId="0" borderId="0" xfId="0" applyNumberFormat="1" applyFont="1" applyAlignment="1">
      <alignment horizontal="center" wrapText="1"/>
    </xf>
    <xf numFmtId="43" fontId="1" fillId="0" borderId="0" xfId="1" applyFont="1" applyBorder="1" applyAlignment="1">
      <alignment horizontal="center"/>
    </xf>
    <xf numFmtId="179" fontId="24" fillId="0" borderId="0" xfId="0" applyNumberFormat="1" applyFont="1"/>
    <xf numFmtId="43" fontId="24" fillId="0" borderId="0" xfId="1" applyFont="1"/>
    <xf numFmtId="0" fontId="25" fillId="0" borderId="14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43" fontId="24" fillId="0" borderId="8" xfId="1" applyFont="1" applyBorder="1"/>
    <xf numFmtId="43" fontId="24" fillId="0" borderId="4" xfId="1" applyFont="1" applyBorder="1"/>
    <xf numFmtId="43" fontId="24" fillId="0" borderId="3" xfId="1" applyFont="1" applyBorder="1"/>
    <xf numFmtId="43" fontId="1" fillId="0" borderId="16" xfId="1" applyFont="1" applyBorder="1"/>
    <xf numFmtId="0" fontId="2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/>
    <xf numFmtId="43" fontId="24" fillId="0" borderId="0" xfId="0" applyNumberFormat="1" applyFont="1"/>
    <xf numFmtId="43" fontId="1" fillId="0" borderId="0" xfId="1" applyFont="1"/>
    <xf numFmtId="0" fontId="14" fillId="0" borderId="0" xfId="0" applyFont="1" applyAlignment="1">
      <alignment horizontal="center"/>
    </xf>
    <xf numFmtId="177" fontId="24" fillId="0" borderId="0" xfId="0" applyNumberFormat="1" applyFont="1"/>
    <xf numFmtId="0" fontId="14" fillId="0" borderId="0" xfId="0" applyFont="1" applyAlignment="1">
      <alignment horizontal="center" wrapText="1"/>
    </xf>
    <xf numFmtId="43" fontId="24" fillId="0" borderId="0" xfId="1" applyFont="1" applyBorder="1"/>
    <xf numFmtId="43" fontId="1" fillId="0" borderId="0" xfId="1" applyFont="1" applyBorder="1"/>
    <xf numFmtId="0" fontId="0" fillId="5" borderId="0" xfId="0" applyFill="1" applyProtection="1">
      <protection locked="0"/>
    </xf>
    <xf numFmtId="17" fontId="26" fillId="5" borderId="0" xfId="0" applyNumberFormat="1" applyFont="1" applyFill="1"/>
    <xf numFmtId="2" fontId="0" fillId="0" borderId="0" xfId="0" applyNumberFormat="1"/>
    <xf numFmtId="17" fontId="0" fillId="0" borderId="0" xfId="0" applyNumberFormat="1"/>
    <xf numFmtId="0" fontId="14" fillId="0" borderId="4" xfId="0" applyFont="1" applyBorder="1" applyAlignment="1" quotePrefix="1">
      <alignment horizontal="center"/>
    </xf>
    <xf numFmtId="0" fontId="14" fillId="0" borderId="3" xfId="0" applyFont="1" applyBorder="1" applyAlignment="1" quotePrefix="1">
      <alignment horizontal="center"/>
    </xf>
    <xf numFmtId="0" fontId="7" fillId="0" borderId="4" xfId="0" applyFont="1" applyBorder="1" applyAlignment="1" quotePrefix="1">
      <alignment horizontal="center"/>
    </xf>
    <xf numFmtId="0" fontId="4" fillId="0" borderId="4" xfId="0" applyFont="1" applyBorder="1" applyAlignment="1" quotePrefix="1">
      <alignment horizontal="center"/>
    </xf>
  </cellXfs>
  <cellStyles count="6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ECO INDIVIDUALS LGCS NOV 22" xfId="49"/>
    <cellStyle name="Normal_Eco States april 2024" xfId="50"/>
    <cellStyle name="Normal_FG and sum" xfId="51"/>
    <cellStyle name="Normal_FG and sum_1" xfId="52"/>
    <cellStyle name="Normal_lgc eco dec 21" xfId="53"/>
    <cellStyle name="Normal_LGCs Ceo oct 23" xfId="54"/>
    <cellStyle name="Normal_lgcs data" xfId="55"/>
    <cellStyle name="Normal_LGCs Details" xfId="56"/>
    <cellStyle name="Normal_LGCs Details_1" xfId="57"/>
    <cellStyle name="Normal_LGCs Details_2" xfId="58"/>
    <cellStyle name="Normal_states eco dec 21" xfId="59"/>
    <cellStyle name="Normal_States_1" xfId="60"/>
    <cellStyle name="Normal_States_2" xfId="61"/>
    <cellStyle name="Normal_sumsum new" xfId="62"/>
    <cellStyle name="Normal_sumsum new_1" xfId="63"/>
    <cellStyle name="Normal_TOTALDATA_1" xfId="6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20" sqref="A20"/>
    </sheetView>
  </sheetViews>
  <sheetFormatPr defaultColWidth="9" defaultRowHeight="12.75" outlineLevelCol="7"/>
  <cols>
    <col min="2" max="2" width="23" customWidth="1"/>
    <col min="6" max="6" width="24.552380952381" customWidth="1"/>
  </cols>
  <sheetData>
    <row r="1" ht="23.1" customHeight="1" spans="2:3">
      <c r="B1">
        <f ca="1">MONTH(NOW())</f>
        <v>9</v>
      </c>
      <c r="C1">
        <f ca="1">YEAR(NOW())</f>
        <v>2024</v>
      </c>
    </row>
    <row r="2" ht="23.1" customHeight="1"/>
    <row r="3" ht="23.1" customHeight="1" spans="2:6">
      <c r="B3" t="s">
        <v>0</v>
      </c>
      <c r="F3" t="s">
        <v>1</v>
      </c>
    </row>
    <row r="4" ht="23.1" customHeight="1" spans="2:8">
      <c r="B4" t="s">
        <v>2</v>
      </c>
      <c r="C4" t="s">
        <v>3</v>
      </c>
      <c r="D4" t="s">
        <v>4</v>
      </c>
      <c r="F4" t="s">
        <v>2</v>
      </c>
      <c r="G4" t="s">
        <v>3</v>
      </c>
      <c r="H4" t="s">
        <v>4</v>
      </c>
    </row>
    <row r="5" ht="23.1" customHeight="1" spans="2:7">
      <c r="B5" s="186" t="e">
        <f>IF(G5=1,F5-1,F5)</f>
        <v>#REF!</v>
      </c>
      <c r="C5" s="186" t="e">
        <f>IF(G5=1,12,G5-1)</f>
        <v>#REF!</v>
      </c>
      <c r="F5" t="e">
        <f>YEAR(ACCTDATE)</f>
        <v>#REF!</v>
      </c>
      <c r="G5" t="e">
        <f>MONTH(ACCTDATE)</f>
        <v>#REF!</v>
      </c>
    </row>
    <row r="6" ht="23.1" customHeight="1" spans="2:6">
      <c r="B6" s="187" t="e">
        <f>LOOKUP(C5,A8:B19)</f>
        <v>#REF!</v>
      </c>
      <c r="F6" s="187" t="e">
        <f>IF(G5=1,LOOKUP(G5,E8:F19),LOOKUP(G5,A8:B19))</f>
        <v>#REF!</v>
      </c>
    </row>
    <row r="8" spans="1:6">
      <c r="A8">
        <v>1</v>
      </c>
      <c r="B8" s="188" t="e">
        <f>D8&amp;"-"&amp;RIGHT(B$5,2)</f>
        <v>#REF!</v>
      </c>
      <c r="D8" s="189" t="s">
        <v>5</v>
      </c>
      <c r="E8">
        <v>1</v>
      </c>
      <c r="F8" s="188" t="e">
        <f>D8&amp;"-"&amp;RIGHT(F$5,2)</f>
        <v>#REF!</v>
      </c>
    </row>
    <row r="9" spans="1:6">
      <c r="A9">
        <v>2</v>
      </c>
      <c r="B9" s="188" t="e">
        <f t="shared" ref="B9:B19" si="0">D9&amp;"-"&amp;RIGHT(B$5,2)</f>
        <v>#REF!</v>
      </c>
      <c r="D9" s="189" t="s">
        <v>6</v>
      </c>
      <c r="E9">
        <v>2</v>
      </c>
      <c r="F9" s="188" t="e">
        <f t="shared" ref="F9:F19" si="1">D9&amp;"-"&amp;RIGHT(F$5,2)</f>
        <v>#REF!</v>
      </c>
    </row>
    <row r="10" spans="1:6">
      <c r="A10">
        <v>3</v>
      </c>
      <c r="B10" s="188" t="e">
        <f t="shared" si="0"/>
        <v>#REF!</v>
      </c>
      <c r="D10" s="189" t="s">
        <v>7</v>
      </c>
      <c r="E10">
        <v>3</v>
      </c>
      <c r="F10" s="188" t="e">
        <f t="shared" si="1"/>
        <v>#REF!</v>
      </c>
    </row>
    <row r="11" spans="1:6">
      <c r="A11">
        <v>4</v>
      </c>
      <c r="B11" s="188" t="e">
        <f t="shared" si="0"/>
        <v>#REF!</v>
      </c>
      <c r="D11" s="189" t="s">
        <v>8</v>
      </c>
      <c r="E11">
        <v>4</v>
      </c>
      <c r="F11" s="188" t="e">
        <f t="shared" si="1"/>
        <v>#REF!</v>
      </c>
    </row>
    <row r="12" spans="1:6">
      <c r="A12">
        <v>5</v>
      </c>
      <c r="B12" s="188" t="e">
        <f t="shared" si="0"/>
        <v>#REF!</v>
      </c>
      <c r="D12" s="189" t="s">
        <v>9</v>
      </c>
      <c r="E12">
        <v>5</v>
      </c>
      <c r="F12" s="188" t="e">
        <f t="shared" si="1"/>
        <v>#REF!</v>
      </c>
    </row>
    <row r="13" spans="1:6">
      <c r="A13">
        <v>6</v>
      </c>
      <c r="B13" s="188" t="e">
        <f t="shared" si="0"/>
        <v>#REF!</v>
      </c>
      <c r="D13" s="189" t="s">
        <v>10</v>
      </c>
      <c r="E13">
        <v>6</v>
      </c>
      <c r="F13" s="188" t="e">
        <f t="shared" si="1"/>
        <v>#REF!</v>
      </c>
    </row>
    <row r="14" spans="1:6">
      <c r="A14">
        <v>7</v>
      </c>
      <c r="B14" s="188" t="e">
        <f t="shared" si="0"/>
        <v>#REF!</v>
      </c>
      <c r="D14" s="189" t="s">
        <v>11</v>
      </c>
      <c r="E14">
        <v>7</v>
      </c>
      <c r="F14" s="188" t="e">
        <f t="shared" si="1"/>
        <v>#REF!</v>
      </c>
    </row>
    <row r="15" spans="1:6">
      <c r="A15">
        <v>8</v>
      </c>
      <c r="B15" s="188" t="e">
        <f t="shared" si="0"/>
        <v>#REF!</v>
      </c>
      <c r="D15" s="189" t="s">
        <v>12</v>
      </c>
      <c r="E15">
        <v>8</v>
      </c>
      <c r="F15" s="188" t="e">
        <f t="shared" si="1"/>
        <v>#REF!</v>
      </c>
    </row>
    <row r="16" spans="1:6">
      <c r="A16">
        <v>9</v>
      </c>
      <c r="B16" s="188" t="e">
        <f t="shared" si="0"/>
        <v>#REF!</v>
      </c>
      <c r="D16" s="189" t="s">
        <v>13</v>
      </c>
      <c r="E16">
        <v>9</v>
      </c>
      <c r="F16" s="188" t="e">
        <f t="shared" si="1"/>
        <v>#REF!</v>
      </c>
    </row>
    <row r="17" spans="1:6">
      <c r="A17">
        <v>10</v>
      </c>
      <c r="B17" s="188" t="e">
        <f t="shared" si="0"/>
        <v>#REF!</v>
      </c>
      <c r="D17" s="189" t="s">
        <v>14</v>
      </c>
      <c r="E17">
        <v>10</v>
      </c>
      <c r="F17" s="188" t="e">
        <f t="shared" si="1"/>
        <v>#REF!</v>
      </c>
    </row>
    <row r="18" spans="1:6">
      <c r="A18">
        <v>11</v>
      </c>
      <c r="B18" s="188" t="e">
        <f t="shared" si="0"/>
        <v>#REF!</v>
      </c>
      <c r="D18" s="189" t="s">
        <v>15</v>
      </c>
      <c r="E18">
        <v>11</v>
      </c>
      <c r="F18" s="188" t="e">
        <f t="shared" si="1"/>
        <v>#REF!</v>
      </c>
    </row>
    <row r="19" spans="1:6">
      <c r="A19">
        <v>12</v>
      </c>
      <c r="B19" s="188" t="e">
        <f t="shared" si="0"/>
        <v>#REF!</v>
      </c>
      <c r="D19" s="189" t="s">
        <v>16</v>
      </c>
      <c r="E19">
        <v>12</v>
      </c>
      <c r="F19" s="188" t="e">
        <f t="shared" si="1"/>
        <v>#REF!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L45"/>
  <sheetViews>
    <sheetView zoomScale="70" zoomScaleNormal="70" topLeftCell="D17" workbookViewId="0">
      <selection activeCell="J24" sqref="J24"/>
    </sheetView>
  </sheetViews>
  <sheetFormatPr defaultColWidth="9.1047619047619" defaultRowHeight="20.25"/>
  <cols>
    <col min="1" max="1" width="6.33333333333333" style="145" customWidth="1"/>
    <col min="2" max="2" width="40.8857142857143" style="145" customWidth="1"/>
    <col min="3" max="3" width="35.1047619047619" style="145" customWidth="1"/>
    <col min="4" max="5" width="34.1047619047619" style="145" customWidth="1"/>
    <col min="6" max="6" width="30.8857142857143" style="145" customWidth="1"/>
    <col min="7" max="7" width="32" style="145" customWidth="1"/>
    <col min="8" max="8" width="34" style="145" customWidth="1"/>
    <col min="9" max="9" width="38.6666666666667" style="145" customWidth="1"/>
    <col min="10" max="10" width="34" style="145" customWidth="1"/>
    <col min="11" max="11" width="29.1047619047619" style="145" customWidth="1"/>
    <col min="12" max="12" width="26.4380952380952" style="145" customWidth="1"/>
    <col min="13" max="16384" width="9.1047619047619" style="145"/>
  </cols>
  <sheetData>
    <row r="1" ht="30" customHeight="1" spans="1:8">
      <c r="A1" s="153" t="s">
        <v>17</v>
      </c>
      <c r="B1" s="153"/>
      <c r="C1" s="153"/>
      <c r="D1" s="153"/>
      <c r="E1" s="153"/>
      <c r="F1" s="153"/>
      <c r="G1" s="153"/>
      <c r="H1" s="153"/>
    </row>
    <row r="2" ht="30" customHeight="1" spans="1:8">
      <c r="A2" s="154" t="s">
        <v>18</v>
      </c>
      <c r="B2" s="154"/>
      <c r="C2" s="154"/>
      <c r="D2" s="154"/>
      <c r="E2" s="154"/>
      <c r="F2" s="154"/>
      <c r="G2" s="154"/>
      <c r="H2" s="154"/>
    </row>
    <row r="3" ht="30" customHeight="1" spans="1:8">
      <c r="A3" s="49" t="s">
        <v>19</v>
      </c>
      <c r="B3" s="50"/>
      <c r="C3" s="50"/>
      <c r="D3" s="50"/>
      <c r="E3" s="50"/>
      <c r="F3" s="50"/>
      <c r="G3" s="50"/>
      <c r="H3" s="61"/>
    </row>
    <row r="4" ht="40.5" customHeight="1" spans="1:8">
      <c r="A4" s="155" t="s">
        <v>20</v>
      </c>
      <c r="B4" s="155"/>
      <c r="C4" s="155"/>
      <c r="D4" s="155"/>
      <c r="E4" s="155"/>
      <c r="F4" s="155"/>
      <c r="G4" s="155"/>
      <c r="H4" s="155"/>
    </row>
    <row r="5" ht="78" customHeight="1" spans="1:8">
      <c r="A5" s="156" t="s">
        <v>21</v>
      </c>
      <c r="B5" s="157" t="s">
        <v>22</v>
      </c>
      <c r="C5" s="157" t="s">
        <v>23</v>
      </c>
      <c r="D5" s="158" t="s">
        <v>24</v>
      </c>
      <c r="E5" s="158" t="s">
        <v>25</v>
      </c>
      <c r="F5" s="155" t="s">
        <v>26</v>
      </c>
      <c r="G5" s="157" t="s">
        <v>27</v>
      </c>
      <c r="H5" s="157" t="s">
        <v>28</v>
      </c>
    </row>
    <row r="6" ht="30" customHeight="1" spans="1:8">
      <c r="A6" s="36"/>
      <c r="B6" s="36"/>
      <c r="C6" s="190" t="s">
        <v>29</v>
      </c>
      <c r="D6" s="190" t="s">
        <v>29</v>
      </c>
      <c r="E6" s="190" t="s">
        <v>29</v>
      </c>
      <c r="F6" s="190" t="s">
        <v>29</v>
      </c>
      <c r="G6" s="190" t="s">
        <v>29</v>
      </c>
      <c r="H6" s="190" t="s">
        <v>29</v>
      </c>
    </row>
    <row r="7" ht="30" customHeight="1" spans="1:10">
      <c r="A7" s="159">
        <v>1</v>
      </c>
      <c r="B7" s="159" t="s">
        <v>30</v>
      </c>
      <c r="C7" s="160">
        <v>58545427339.3702</v>
      </c>
      <c r="D7" s="160">
        <v>276110319718.666</v>
      </c>
      <c r="E7" s="160">
        <v>6254673801.3814</v>
      </c>
      <c r="F7" s="160">
        <v>2822698918.944</v>
      </c>
      <c r="G7" s="161">
        <v>87345976304.2515</v>
      </c>
      <c r="H7" s="160">
        <f>C7+D7+E7+F7+G7</f>
        <v>431079096082.613</v>
      </c>
      <c r="I7" s="179"/>
      <c r="J7" s="168"/>
    </row>
    <row r="8" ht="30" customHeight="1" spans="1:10">
      <c r="A8" s="159">
        <v>2</v>
      </c>
      <c r="B8" s="159" t="s">
        <v>31</v>
      </c>
      <c r="C8" s="160">
        <v>29695023130.3715</v>
      </c>
      <c r="D8" s="160">
        <v>140046844018.276</v>
      </c>
      <c r="E8" s="160">
        <v>3172454137.6787</v>
      </c>
      <c r="F8" s="162">
        <v>9408996396.48</v>
      </c>
      <c r="G8" s="160">
        <v>291153254347.505</v>
      </c>
      <c r="H8" s="160">
        <f t="shared" ref="H8:H22" si="0">C8+D8+E8+F8+G8</f>
        <v>473476572030.311</v>
      </c>
      <c r="I8" s="179"/>
      <c r="J8" s="179"/>
    </row>
    <row r="9" ht="30" customHeight="1" spans="1:10">
      <c r="A9" s="159">
        <v>3</v>
      </c>
      <c r="B9" s="159" t="s">
        <v>32</v>
      </c>
      <c r="C9" s="162">
        <v>22893618131.9481</v>
      </c>
      <c r="D9" s="162">
        <v>107970246511.096</v>
      </c>
      <c r="E9" s="162">
        <v>2445829163.0307</v>
      </c>
      <c r="F9" s="162">
        <v>6586297477.536</v>
      </c>
      <c r="G9" s="160">
        <v>203807278043.254</v>
      </c>
      <c r="H9" s="160">
        <f t="shared" si="0"/>
        <v>343703269326.864</v>
      </c>
      <c r="J9" s="179"/>
    </row>
    <row r="10" ht="30" customHeight="1" spans="1:10">
      <c r="A10" s="159">
        <v>4</v>
      </c>
      <c r="B10" s="159" t="s">
        <v>33</v>
      </c>
      <c r="C10" s="160">
        <v>50459504266.8301</v>
      </c>
      <c r="D10" s="162">
        <v>57582744408.0421</v>
      </c>
      <c r="E10" s="162">
        <v>1774120026.7492</v>
      </c>
      <c r="F10" s="162">
        <v>0</v>
      </c>
      <c r="G10" s="162">
        <v>0</v>
      </c>
      <c r="H10" s="160">
        <f t="shared" si="0"/>
        <v>109816368701.621</v>
      </c>
      <c r="J10" s="179"/>
    </row>
    <row r="11" ht="30" customHeight="1" spans="1:10">
      <c r="A11" s="159">
        <v>5</v>
      </c>
      <c r="B11" s="159" t="s">
        <v>34</v>
      </c>
      <c r="C11" s="160">
        <v>22104402717.81</v>
      </c>
      <c r="D11" s="162">
        <v>0</v>
      </c>
      <c r="E11" s="162">
        <v>0</v>
      </c>
      <c r="F11" s="162">
        <v>0</v>
      </c>
      <c r="G11" s="162">
        <v>2926241316.44</v>
      </c>
      <c r="H11" s="160">
        <f t="shared" si="0"/>
        <v>25030644034.25</v>
      </c>
      <c r="I11" s="182"/>
      <c r="J11" s="179"/>
    </row>
    <row r="12" ht="30" customHeight="1" spans="1:8">
      <c r="A12" s="159">
        <v>6</v>
      </c>
      <c r="B12" s="163" t="s">
        <v>35</v>
      </c>
      <c r="C12" s="160">
        <v>30279158618.16</v>
      </c>
      <c r="D12" s="162">
        <v>0</v>
      </c>
      <c r="E12" s="162">
        <v>0</v>
      </c>
      <c r="F12" s="162">
        <v>784083033.04</v>
      </c>
      <c r="G12" s="160">
        <v>22086924864.62</v>
      </c>
      <c r="H12" s="160">
        <f t="shared" si="0"/>
        <v>53150166515.82</v>
      </c>
    </row>
    <row r="13" ht="30" customHeight="1" spans="1:8">
      <c r="A13" s="159">
        <v>7</v>
      </c>
      <c r="B13" s="163" t="s">
        <v>36</v>
      </c>
      <c r="C13" s="160">
        <v>21575604538.88</v>
      </c>
      <c r="D13" s="162">
        <v>0</v>
      </c>
      <c r="E13" s="162">
        <v>0</v>
      </c>
      <c r="F13" s="162">
        <v>0</v>
      </c>
      <c r="G13" s="160">
        <v>0</v>
      </c>
      <c r="H13" s="160">
        <f t="shared" si="0"/>
        <v>21575604538.88</v>
      </c>
    </row>
    <row r="14" ht="30" customHeight="1" spans="1:8">
      <c r="A14" s="159">
        <v>8</v>
      </c>
      <c r="B14" s="163" t="s">
        <v>37</v>
      </c>
      <c r="C14" s="160">
        <v>28274552360.31</v>
      </c>
      <c r="D14" s="160">
        <v>0</v>
      </c>
      <c r="E14" s="162">
        <v>0</v>
      </c>
      <c r="F14" s="162">
        <v>0</v>
      </c>
      <c r="G14" s="160">
        <v>0</v>
      </c>
      <c r="H14" s="160">
        <f t="shared" si="0"/>
        <v>28274552360.31</v>
      </c>
    </row>
    <row r="15" ht="54" customHeight="1" spans="1:8">
      <c r="A15" s="159">
        <v>9</v>
      </c>
      <c r="B15" s="163" t="s">
        <v>38</v>
      </c>
      <c r="C15" s="160">
        <v>40000000000</v>
      </c>
      <c r="D15" s="162">
        <v>0</v>
      </c>
      <c r="E15" s="162">
        <v>0</v>
      </c>
      <c r="F15" s="162">
        <v>0</v>
      </c>
      <c r="G15" s="160">
        <v>0</v>
      </c>
      <c r="H15" s="160">
        <f t="shared" si="0"/>
        <v>40000000000</v>
      </c>
    </row>
    <row r="16" ht="60.75" spans="1:8">
      <c r="A16" s="159">
        <v>10</v>
      </c>
      <c r="B16" s="163" t="s">
        <v>39</v>
      </c>
      <c r="C16" s="162">
        <v>100000000000</v>
      </c>
      <c r="D16" s="162">
        <v>0</v>
      </c>
      <c r="E16" s="162">
        <v>0</v>
      </c>
      <c r="F16" s="162">
        <v>0</v>
      </c>
      <c r="G16" s="160">
        <v>0</v>
      </c>
      <c r="H16" s="160">
        <f t="shared" si="0"/>
        <v>100000000000</v>
      </c>
    </row>
    <row r="17" ht="40.5" spans="1:8">
      <c r="A17" s="159">
        <v>11</v>
      </c>
      <c r="B17" s="163" t="s">
        <v>40</v>
      </c>
      <c r="C17" s="162">
        <v>18163078852.38</v>
      </c>
      <c r="D17" s="162">
        <v>0</v>
      </c>
      <c r="E17" s="162">
        <v>0</v>
      </c>
      <c r="F17" s="162">
        <v>0</v>
      </c>
      <c r="G17" s="160">
        <v>0</v>
      </c>
      <c r="H17" s="160">
        <f t="shared" si="0"/>
        <v>18163078852.38</v>
      </c>
    </row>
    <row r="18" ht="42.75" customHeight="1" spans="1:8">
      <c r="A18" s="159">
        <v>12</v>
      </c>
      <c r="B18" s="163" t="s">
        <v>41</v>
      </c>
      <c r="C18" s="162">
        <v>0</v>
      </c>
      <c r="D18" s="162">
        <v>0</v>
      </c>
      <c r="E18" s="162">
        <v>0</v>
      </c>
      <c r="F18" s="162">
        <v>0</v>
      </c>
      <c r="G18" s="160">
        <v>18009479650.36</v>
      </c>
      <c r="H18" s="160">
        <f t="shared" si="0"/>
        <v>18009479650.36</v>
      </c>
    </row>
    <row r="19" ht="82.2" customHeight="1" spans="1:8">
      <c r="A19" s="159">
        <v>13</v>
      </c>
      <c r="B19" s="163" t="s">
        <v>42</v>
      </c>
      <c r="C19" s="162">
        <v>1513213873.72</v>
      </c>
      <c r="D19" s="162">
        <v>0</v>
      </c>
      <c r="E19" s="162">
        <v>0</v>
      </c>
      <c r="F19" s="162">
        <v>0</v>
      </c>
      <c r="G19" s="160">
        <v>0</v>
      </c>
      <c r="H19" s="160">
        <f t="shared" si="0"/>
        <v>1513213873.72</v>
      </c>
    </row>
    <row r="20" ht="42.75" customHeight="1" spans="1:9">
      <c r="A20" s="159">
        <v>14</v>
      </c>
      <c r="B20" s="163" t="s">
        <v>43</v>
      </c>
      <c r="C20" s="162">
        <v>800000000000</v>
      </c>
      <c r="D20" s="162">
        <v>0</v>
      </c>
      <c r="E20" s="162">
        <v>0</v>
      </c>
      <c r="F20" s="162">
        <v>0</v>
      </c>
      <c r="G20" s="162">
        <v>0</v>
      </c>
      <c r="H20" s="160">
        <f t="shared" si="0"/>
        <v>800000000000</v>
      </c>
      <c r="I20" s="167"/>
    </row>
    <row r="21" ht="42.75" customHeight="1" spans="1:9">
      <c r="A21" s="159">
        <v>15</v>
      </c>
      <c r="B21" s="163" t="s">
        <v>44</v>
      </c>
      <c r="C21" s="162">
        <v>50000000000</v>
      </c>
      <c r="D21" s="162">
        <v>0</v>
      </c>
      <c r="E21" s="162">
        <v>0</v>
      </c>
      <c r="F21" s="162">
        <v>0</v>
      </c>
      <c r="G21" s="162">
        <v>0</v>
      </c>
      <c r="H21" s="160">
        <f t="shared" si="0"/>
        <v>50000000000</v>
      </c>
      <c r="I21" s="167"/>
    </row>
    <row r="22" ht="59" customHeight="1" spans="1:9">
      <c r="A22" s="159">
        <v>16</v>
      </c>
      <c r="B22" s="163" t="s">
        <v>45</v>
      </c>
      <c r="C22" s="162">
        <v>100000000000</v>
      </c>
      <c r="D22" s="162">
        <v>0</v>
      </c>
      <c r="E22" s="162">
        <v>0</v>
      </c>
      <c r="F22" s="162">
        <v>0</v>
      </c>
      <c r="G22" s="162">
        <v>0</v>
      </c>
      <c r="H22" s="160">
        <f t="shared" si="0"/>
        <v>100000000000</v>
      </c>
      <c r="I22" s="167"/>
    </row>
    <row r="23" ht="30" customHeight="1" spans="1:8">
      <c r="A23" s="159"/>
      <c r="B23" s="164" t="s">
        <v>46</v>
      </c>
      <c r="C23" s="162">
        <f>SUM(C7:C22)</f>
        <v>1373503583829.78</v>
      </c>
      <c r="D23" s="162">
        <f>SUM(D7:D22)</f>
        <v>581710154656.08</v>
      </c>
      <c r="E23" s="162">
        <f t="shared" ref="E23:H23" si="1">SUM(E7:E22)</f>
        <v>13647077128.84</v>
      </c>
      <c r="F23" s="162">
        <f t="shared" si="1"/>
        <v>19602075826</v>
      </c>
      <c r="G23" s="162">
        <f t="shared" si="1"/>
        <v>625329154526.43</v>
      </c>
      <c r="H23" s="160">
        <f t="shared" si="1"/>
        <v>2613792045967.13</v>
      </c>
    </row>
    <row r="24" ht="50.25" customHeight="1" spans="2:9">
      <c r="B24" s="165"/>
      <c r="C24" s="166"/>
      <c r="D24" s="166"/>
      <c r="E24" s="166"/>
      <c r="F24" s="166"/>
      <c r="G24" s="167"/>
      <c r="H24" s="168"/>
      <c r="I24" s="179"/>
    </row>
    <row r="25" ht="35.1" customHeight="1" spans="1:10">
      <c r="A25" s="131" t="s">
        <v>47</v>
      </c>
      <c r="B25" s="131"/>
      <c r="C25" s="131"/>
      <c r="D25" s="131"/>
      <c r="E25" s="131"/>
      <c r="F25" s="131"/>
      <c r="G25" s="131"/>
      <c r="H25" s="131"/>
      <c r="I25" s="131"/>
      <c r="J25" s="131"/>
    </row>
    <row r="26" ht="42.9" customHeight="1" spans="1:10">
      <c r="A26" s="169" t="s">
        <v>48</v>
      </c>
      <c r="B26" s="170"/>
      <c r="C26" s="170"/>
      <c r="D26" s="170"/>
      <c r="E26" s="170"/>
      <c r="F26" s="170"/>
      <c r="G26" s="170"/>
      <c r="H26" s="170"/>
      <c r="I26" s="170"/>
      <c r="J26" s="170"/>
    </row>
    <row r="27" ht="30" customHeight="1" spans="1:12">
      <c r="A27" s="36">
        <v>0</v>
      </c>
      <c r="B27" s="36">
        <v>1</v>
      </c>
      <c r="C27" s="36">
        <v>2</v>
      </c>
      <c r="D27" s="36">
        <v>3</v>
      </c>
      <c r="E27" s="36" t="s">
        <v>49</v>
      </c>
      <c r="F27" s="36">
        <v>5</v>
      </c>
      <c r="G27" s="36">
        <v>6</v>
      </c>
      <c r="H27" s="36">
        <v>7</v>
      </c>
      <c r="I27" s="36">
        <v>8</v>
      </c>
      <c r="J27" s="36" t="s">
        <v>50</v>
      </c>
      <c r="K27" s="131"/>
      <c r="L27" s="131"/>
    </row>
    <row r="28" ht="69.9" customHeight="1" spans="1:12">
      <c r="A28" s="164" t="s">
        <v>21</v>
      </c>
      <c r="B28" s="164" t="s">
        <v>22</v>
      </c>
      <c r="C28" s="171" t="s">
        <v>51</v>
      </c>
      <c r="D28" s="164" t="s">
        <v>52</v>
      </c>
      <c r="E28" s="164" t="s">
        <v>53</v>
      </c>
      <c r="F28" s="158" t="s">
        <v>24</v>
      </c>
      <c r="G28" s="158" t="s">
        <v>25</v>
      </c>
      <c r="H28" s="158" t="s">
        <v>26</v>
      </c>
      <c r="I28" s="155" t="s">
        <v>27</v>
      </c>
      <c r="J28" s="155" t="s">
        <v>28</v>
      </c>
      <c r="K28" s="183"/>
      <c r="L28" s="183"/>
    </row>
    <row r="29" ht="22.5" spans="1:12">
      <c r="A29" s="159"/>
      <c r="B29" s="159"/>
      <c r="C29" s="190" t="s">
        <v>29</v>
      </c>
      <c r="D29" s="190" t="s">
        <v>29</v>
      </c>
      <c r="E29" s="154"/>
      <c r="F29" s="190" t="s">
        <v>29</v>
      </c>
      <c r="G29" s="191" t="s">
        <v>29</v>
      </c>
      <c r="H29" s="190" t="s">
        <v>29</v>
      </c>
      <c r="I29" s="190" t="s">
        <v>29</v>
      </c>
      <c r="J29" s="190" t="s">
        <v>29</v>
      </c>
      <c r="K29" s="181"/>
      <c r="L29" s="181"/>
    </row>
    <row r="30" customHeight="1" spans="1:11">
      <c r="A30" s="159">
        <v>1</v>
      </c>
      <c r="B30" s="159" t="s">
        <v>54</v>
      </c>
      <c r="C30" s="172">
        <v>53900023271.8196</v>
      </c>
      <c r="D30" s="172">
        <v>-104869849221.129</v>
      </c>
      <c r="E30" s="172">
        <f>C30+D30</f>
        <v>-50969825949.3095</v>
      </c>
      <c r="F30" s="173">
        <v>254201793970.298</v>
      </c>
      <c r="G30" s="174">
        <v>5758384194.514</v>
      </c>
      <c r="H30" s="173">
        <v>2634518991.0144</v>
      </c>
      <c r="I30" s="173">
        <v>81522911217.3014</v>
      </c>
      <c r="J30" s="173">
        <f>E30+F30+G30+H30+I30</f>
        <v>293147782423.819</v>
      </c>
      <c r="K30" s="184"/>
    </row>
    <row r="31" customHeight="1" spans="1:12">
      <c r="A31" s="159">
        <v>2</v>
      </c>
      <c r="B31" s="159" t="s">
        <v>55</v>
      </c>
      <c r="C31" s="172">
        <v>1111340686.0169</v>
      </c>
      <c r="D31" s="172">
        <v>0</v>
      </c>
      <c r="E31" s="172">
        <f t="shared" ref="E31:E34" si="2">C31+D31</f>
        <v>1111340686.0169</v>
      </c>
      <c r="F31" s="173">
        <v>5241274102.4804</v>
      </c>
      <c r="G31" s="174">
        <v>118729571.0209</v>
      </c>
      <c r="H31" s="173">
        <v>0</v>
      </c>
      <c r="I31" s="173">
        <v>0</v>
      </c>
      <c r="J31" s="173">
        <f t="shared" ref="J31:J34" si="3">E31+F31+G31+H31+I31</f>
        <v>6471344359.5182</v>
      </c>
      <c r="K31" s="184"/>
      <c r="L31" s="184"/>
    </row>
    <row r="32" customHeight="1" spans="1:12">
      <c r="A32" s="159">
        <v>3</v>
      </c>
      <c r="B32" s="159" t="s">
        <v>56</v>
      </c>
      <c r="C32" s="172">
        <v>555670343.0084</v>
      </c>
      <c r="D32" s="172">
        <v>0</v>
      </c>
      <c r="E32" s="172">
        <f t="shared" si="2"/>
        <v>555670343.0084</v>
      </c>
      <c r="F32" s="173">
        <v>2620637051.2402</v>
      </c>
      <c r="G32" s="174">
        <v>59364785.5105</v>
      </c>
      <c r="H32" s="173">
        <v>0</v>
      </c>
      <c r="I32" s="173">
        <v>0</v>
      </c>
      <c r="J32" s="173">
        <f t="shared" si="3"/>
        <v>3235672179.7591</v>
      </c>
      <c r="K32" s="184"/>
      <c r="L32" s="184"/>
    </row>
    <row r="33" ht="40.5" spans="1:12">
      <c r="A33" s="159">
        <v>4</v>
      </c>
      <c r="B33" s="163" t="s">
        <v>57</v>
      </c>
      <c r="C33" s="172">
        <v>1867052352.5084</v>
      </c>
      <c r="D33" s="172">
        <v>0</v>
      </c>
      <c r="E33" s="172">
        <f t="shared" si="2"/>
        <v>1867052352.5084</v>
      </c>
      <c r="F33" s="173">
        <v>8805340492.167</v>
      </c>
      <c r="G33" s="173">
        <v>199465679.3151</v>
      </c>
      <c r="H33" s="173">
        <v>0</v>
      </c>
      <c r="I33" s="173">
        <v>0</v>
      </c>
      <c r="J33" s="173">
        <f t="shared" si="3"/>
        <v>10871858523.9905</v>
      </c>
      <c r="K33" s="184"/>
      <c r="L33" s="184"/>
    </row>
    <row r="34" ht="21" customHeight="1" spans="1:12">
      <c r="A34" s="159">
        <v>5</v>
      </c>
      <c r="B34" s="159" t="s">
        <v>58</v>
      </c>
      <c r="C34" s="173">
        <v>1111340686.0169</v>
      </c>
      <c r="D34" s="173">
        <v>-510027869</v>
      </c>
      <c r="E34" s="172">
        <f t="shared" si="2"/>
        <v>601312817.0169</v>
      </c>
      <c r="F34" s="173">
        <v>5241274102.4804</v>
      </c>
      <c r="G34" s="174">
        <v>118729571.0209</v>
      </c>
      <c r="H34" s="173">
        <v>188179927.9296</v>
      </c>
      <c r="I34" s="173">
        <v>5823065086.9501</v>
      </c>
      <c r="J34" s="173">
        <f t="shared" si="3"/>
        <v>11972561505.3979</v>
      </c>
      <c r="K34" s="184"/>
      <c r="L34" s="184"/>
    </row>
    <row r="35" ht="36.75" customHeight="1" spans="1:12">
      <c r="A35" s="159"/>
      <c r="B35" s="36" t="s">
        <v>28</v>
      </c>
      <c r="C35" s="175">
        <f>SUM(C30:C34)</f>
        <v>58545427339.3702</v>
      </c>
      <c r="D35" s="175">
        <f t="shared" ref="D35:J35" si="4">SUM(D30:D34)</f>
        <v>-105379877090.129</v>
      </c>
      <c r="E35" s="175">
        <f t="shared" si="4"/>
        <v>-46834449750.7589</v>
      </c>
      <c r="F35" s="175">
        <f t="shared" si="4"/>
        <v>276110319718.666</v>
      </c>
      <c r="G35" s="175">
        <f t="shared" si="4"/>
        <v>6254673801.3814</v>
      </c>
      <c r="H35" s="175">
        <f t="shared" si="4"/>
        <v>2822698918.944</v>
      </c>
      <c r="I35" s="175">
        <f t="shared" si="4"/>
        <v>87345976304.2515</v>
      </c>
      <c r="J35" s="175">
        <f t="shared" si="4"/>
        <v>325699218992.485</v>
      </c>
      <c r="K35" s="185"/>
      <c r="L35" s="185"/>
    </row>
    <row r="37" ht="12.75" hidden="1" customHeight="1" spans="1:3">
      <c r="A37" s="176" t="s">
        <v>59</v>
      </c>
      <c r="B37" s="176"/>
      <c r="C37" s="176"/>
    </row>
    <row r="38" spans="1:10">
      <c r="A38" s="177"/>
      <c r="B38" s="177"/>
      <c r="C38" s="177"/>
      <c r="G38" s="167"/>
      <c r="H38" s="168"/>
      <c r="I38" s="167"/>
      <c r="J38" s="179"/>
    </row>
    <row r="39" ht="42.75" customHeight="1" spans="2:10">
      <c r="B39" s="178"/>
      <c r="C39" s="178"/>
      <c r="F39" s="167"/>
      <c r="G39" s="167"/>
      <c r="H39" s="179"/>
      <c r="I39" s="179"/>
      <c r="J39" s="179"/>
    </row>
    <row r="40" spans="2:7">
      <c r="B40" s="178"/>
      <c r="C40" s="178"/>
      <c r="G40" s="167"/>
    </row>
    <row r="41" spans="2:9">
      <c r="B41" s="180"/>
      <c r="C41" s="178"/>
      <c r="I41" s="167"/>
    </row>
    <row r="42" ht="22.5" spans="1:12">
      <c r="A42" s="181" t="s">
        <v>60</v>
      </c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</row>
    <row r="43" ht="35.25" customHeight="1" spans="1:12">
      <c r="A43" s="181" t="s">
        <v>61</v>
      </c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</row>
    <row r="44" ht="30.75" customHeight="1" spans="1:12">
      <c r="A44" s="181" t="s">
        <v>62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</row>
    <row r="45" ht="22.5" spans="1:12">
      <c r="A45" s="181" t="s">
        <v>63</v>
      </c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</row>
  </sheetData>
  <mergeCells count="12">
    <mergeCell ref="A1:H1"/>
    <mergeCell ref="A2:H2"/>
    <mergeCell ref="A3:H3"/>
    <mergeCell ref="A4:H4"/>
    <mergeCell ref="A25:J25"/>
    <mergeCell ref="A26:J26"/>
    <mergeCell ref="A37:C37"/>
    <mergeCell ref="A38:C38"/>
    <mergeCell ref="A42:L42"/>
    <mergeCell ref="A43:L43"/>
    <mergeCell ref="A44:L44"/>
    <mergeCell ref="A45:L45"/>
  </mergeCells>
  <pageMargins left="0.748031496062992" right="0.748031496062992" top="0.393700787401575" bottom="0.41" header="0.511811023622047" footer="0.511811023622047"/>
  <pageSetup paperSize="1" scale="42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2"/>
  <sheetViews>
    <sheetView topLeftCell="A4" workbookViewId="0">
      <pane xSplit="3" ySplit="5" topLeftCell="D43" activePane="bottomRight" state="frozen"/>
      <selection/>
      <selection pane="topRight"/>
      <selection pane="bottomLeft"/>
      <selection pane="bottomRight" activeCell="A44" sqref="A44"/>
    </sheetView>
  </sheetViews>
  <sheetFormatPr defaultColWidth="8.88571428571429" defaultRowHeight="42" customHeight="1"/>
  <cols>
    <col min="1" max="1" width="4.1047619047619" style="20" customWidth="1"/>
    <col min="2" max="2" width="22.4380952380952" style="20" customWidth="1"/>
    <col min="3" max="3" width="7.43809523809524" style="20" customWidth="1"/>
    <col min="4" max="4" width="25.552380952381" style="20" customWidth="1"/>
    <col min="5" max="5" width="23.6666666666667" style="20" customWidth="1"/>
    <col min="6" max="6" width="28.3333333333333" style="20" customWidth="1"/>
    <col min="7" max="7" width="21.3333333333333" style="20" customWidth="1"/>
    <col min="8" max="8" width="24.4380952380952" style="20" customWidth="1"/>
    <col min="9" max="9" width="22.6666666666667" style="20" customWidth="1"/>
    <col min="10" max="13" width="25.552380952381" style="20" customWidth="1"/>
    <col min="14" max="19" width="22" style="20" customWidth="1"/>
    <col min="20" max="20" width="28" style="20" customWidth="1"/>
    <col min="21" max="21" width="29.4380952380952" style="20" customWidth="1"/>
    <col min="22" max="22" width="6.43809523809524" style="20" customWidth="1"/>
    <col min="23" max="23" width="8.88571428571429" style="20"/>
    <col min="24" max="24" width="16.3333333333333" style="20" customWidth="1"/>
    <col min="25" max="25" width="16.8857142857143" style="20" customWidth="1"/>
    <col min="26" max="26" width="21" style="20" customWidth="1"/>
    <col min="27" max="27" width="8.88571428571429" style="20"/>
    <col min="28" max="28" width="17.4380952380952" style="20" customWidth="1"/>
    <col min="29" max="29" width="12.3333333333333" style="20" customWidth="1"/>
    <col min="30" max="30" width="17.8857142857143" style="20" customWidth="1"/>
    <col min="31" max="32" width="8.88571428571429" style="20"/>
    <col min="33" max="33" width="17.8857142857143" style="20" customWidth="1"/>
    <col min="34" max="34" width="16.3333333333333" style="20" customWidth="1"/>
    <col min="35" max="35" width="17.8857142857143" style="20" customWidth="1"/>
    <col min="36" max="16384" width="8.88571428571429" style="20"/>
  </cols>
  <sheetData>
    <row r="1" customHeight="1" spans="1:22">
      <c r="A1" s="128" t="s">
        <v>64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customHeight="1" spans="1:22">
      <c r="A2" s="69" t="s">
        <v>65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</row>
    <row r="3" customHeight="1" spans="1:22">
      <c r="A3" s="129" t="s">
        <v>66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customHeight="1" spans="1:21">
      <c r="A4" s="130" t="s">
        <v>67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</row>
    <row r="5" customHeight="1" spans="4:21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</row>
    <row r="6" customHeight="1" spans="1:22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 t="s">
        <v>68</v>
      </c>
      <c r="G6" s="13">
        <v>7</v>
      </c>
      <c r="H6" s="13">
        <v>8</v>
      </c>
      <c r="I6" s="13">
        <v>9</v>
      </c>
      <c r="J6" s="13" t="s">
        <v>69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 t="s">
        <v>70</v>
      </c>
      <c r="U6" s="13" t="s">
        <v>71</v>
      </c>
      <c r="V6" s="137"/>
    </row>
    <row r="7" customHeight="1" spans="1:22">
      <c r="A7" s="132" t="s">
        <v>21</v>
      </c>
      <c r="B7" s="132" t="s">
        <v>22</v>
      </c>
      <c r="C7" s="132" t="s">
        <v>72</v>
      </c>
      <c r="D7" s="132" t="s">
        <v>73</v>
      </c>
      <c r="E7" s="132" t="s">
        <v>74</v>
      </c>
      <c r="F7" s="132" t="s">
        <v>75</v>
      </c>
      <c r="G7" s="133" t="s">
        <v>76</v>
      </c>
      <c r="H7" s="134"/>
      <c r="I7" s="146"/>
      <c r="J7" s="132" t="s">
        <v>53</v>
      </c>
      <c r="K7" s="147" t="s">
        <v>77</v>
      </c>
      <c r="L7" s="147" t="s">
        <v>25</v>
      </c>
      <c r="M7" s="132" t="s">
        <v>26</v>
      </c>
      <c r="N7" s="132" t="s">
        <v>78</v>
      </c>
      <c r="O7" s="132" t="s">
        <v>79</v>
      </c>
      <c r="P7" s="132" t="s">
        <v>80</v>
      </c>
      <c r="Q7" s="132" t="s">
        <v>81</v>
      </c>
      <c r="R7" s="132" t="s">
        <v>82</v>
      </c>
      <c r="S7" s="132" t="s">
        <v>83</v>
      </c>
      <c r="T7" s="132" t="s">
        <v>84</v>
      </c>
      <c r="U7" s="132" t="s">
        <v>85</v>
      </c>
      <c r="V7" s="149" t="s">
        <v>21</v>
      </c>
    </row>
    <row r="8" customHeight="1" spans="1:22">
      <c r="A8" s="135"/>
      <c r="B8" s="135"/>
      <c r="C8" s="135"/>
      <c r="D8" s="135"/>
      <c r="E8" s="135"/>
      <c r="F8" s="135"/>
      <c r="G8" s="136" t="s">
        <v>86</v>
      </c>
      <c r="H8" s="136" t="s">
        <v>87</v>
      </c>
      <c r="I8" s="136" t="s">
        <v>88</v>
      </c>
      <c r="J8" s="135"/>
      <c r="K8" s="148"/>
      <c r="L8" s="148"/>
      <c r="M8" s="135"/>
      <c r="N8" s="135"/>
      <c r="O8" s="135"/>
      <c r="P8" s="135"/>
      <c r="Q8" s="135"/>
      <c r="R8" s="135"/>
      <c r="S8" s="135"/>
      <c r="T8" s="135"/>
      <c r="U8" s="135"/>
      <c r="V8" s="150"/>
    </row>
    <row r="9" customHeight="1" spans="1:22">
      <c r="A9" s="137"/>
      <c r="B9" s="137"/>
      <c r="C9" s="137"/>
      <c r="D9" s="192" t="s">
        <v>29</v>
      </c>
      <c r="E9" s="192" t="s">
        <v>29</v>
      </c>
      <c r="F9" s="192" t="s">
        <v>29</v>
      </c>
      <c r="G9" s="192" t="s">
        <v>29</v>
      </c>
      <c r="H9" s="192" t="s">
        <v>29</v>
      </c>
      <c r="I9" s="192" t="s">
        <v>29</v>
      </c>
      <c r="J9" s="192" t="s">
        <v>29</v>
      </c>
      <c r="K9" s="192" t="s">
        <v>29</v>
      </c>
      <c r="L9" s="192" t="s">
        <v>29</v>
      </c>
      <c r="M9" s="192" t="s">
        <v>29</v>
      </c>
      <c r="N9" s="192" t="s">
        <v>29</v>
      </c>
      <c r="O9" s="192" t="s">
        <v>29</v>
      </c>
      <c r="P9" s="192" t="s">
        <v>29</v>
      </c>
      <c r="Q9" s="192" t="s">
        <v>29</v>
      </c>
      <c r="R9" s="192" t="s">
        <v>29</v>
      </c>
      <c r="S9" s="192" t="s">
        <v>29</v>
      </c>
      <c r="T9" s="192" t="s">
        <v>29</v>
      </c>
      <c r="U9" s="192" t="s">
        <v>29</v>
      </c>
      <c r="V9" s="137"/>
    </row>
    <row r="10" customHeight="1" spans="1:35">
      <c r="A10" s="137">
        <v>1</v>
      </c>
      <c r="B10" s="138" t="s">
        <v>89</v>
      </c>
      <c r="C10" s="139">
        <v>17</v>
      </c>
      <c r="D10" s="140">
        <v>713510411.7459</v>
      </c>
      <c r="E10" s="140">
        <v>460519947.36</v>
      </c>
      <c r="F10" s="141">
        <f>D10+E10</f>
        <v>1174030359.1059</v>
      </c>
      <c r="G10" s="140">
        <v>771164847.39</v>
      </c>
      <c r="H10" s="140">
        <v>0</v>
      </c>
      <c r="I10" s="140">
        <f>954254826.23-H10-G10</f>
        <v>183089978.84</v>
      </c>
      <c r="J10" s="140">
        <f>F10-G10-H10-I10</f>
        <v>219775532.8759</v>
      </c>
      <c r="K10" s="140">
        <v>3962479568.0094</v>
      </c>
      <c r="L10" s="140">
        <v>84581886.5875</v>
      </c>
      <c r="M10" s="140">
        <v>241553751.6193</v>
      </c>
      <c r="N10" s="140">
        <v>115055334.5978</v>
      </c>
      <c r="O10" s="140">
        <f>N10/2</f>
        <v>57527667.2989</v>
      </c>
      <c r="P10" s="140">
        <f>N10-O10</f>
        <v>57527667.2989</v>
      </c>
      <c r="Q10" s="140">
        <v>6006527228.8204</v>
      </c>
      <c r="R10" s="140">
        <v>0</v>
      </c>
      <c r="S10" s="140">
        <f>Q10-R10</f>
        <v>6006527228.8204</v>
      </c>
      <c r="T10" s="151">
        <f>F10+K10+L10+M10+N10+Q10</f>
        <v>11584228128.7403</v>
      </c>
      <c r="U10" s="152">
        <f t="shared" ref="U10:U46" si="0">J10+K10+L10+M10+P10+S10</f>
        <v>10572445635.2114</v>
      </c>
      <c r="V10" s="137">
        <v>1</v>
      </c>
      <c r="AI10" s="126">
        <v>0</v>
      </c>
    </row>
    <row r="11" customHeight="1" spans="1:35">
      <c r="A11" s="137">
        <v>2</v>
      </c>
      <c r="B11" s="138" t="s">
        <v>90</v>
      </c>
      <c r="C11" s="142">
        <v>21</v>
      </c>
      <c r="D11" s="140">
        <v>759052378.2922</v>
      </c>
      <c r="E11" s="140">
        <v>0</v>
      </c>
      <c r="F11" s="141">
        <f t="shared" ref="F11:F46" si="1">D11+E11</f>
        <v>759052378.2922</v>
      </c>
      <c r="G11" s="140">
        <v>1097120916.44</v>
      </c>
      <c r="H11" s="140">
        <v>0</v>
      </c>
      <c r="I11" s="140">
        <f>1339954877.37-H11-G11</f>
        <v>242833960.93</v>
      </c>
      <c r="J11" s="140">
        <f t="shared" ref="J11:J46" si="2">F11-G11-H11-I11</f>
        <v>-580902499.0778</v>
      </c>
      <c r="K11" s="140">
        <v>3579821761.9738</v>
      </c>
      <c r="L11" s="140">
        <v>94319911.3738</v>
      </c>
      <c r="M11" s="140">
        <v>213078831.7835</v>
      </c>
      <c r="N11" s="140">
        <v>122399090.3622</v>
      </c>
      <c r="O11" s="140">
        <v>0</v>
      </c>
      <c r="P11" s="140">
        <f t="shared" ref="P11:P45" si="3">N11-O11</f>
        <v>122399090.3622</v>
      </c>
      <c r="Q11" s="140">
        <v>6348350079.3413</v>
      </c>
      <c r="R11" s="140">
        <v>0</v>
      </c>
      <c r="S11" s="140">
        <f t="shared" ref="S11:S46" si="4">Q11-R11</f>
        <v>6348350079.3413</v>
      </c>
      <c r="T11" s="151">
        <f t="shared" ref="T11:T46" si="5">F11+K11+L11+M11+N11+Q11</f>
        <v>11117022053.1268</v>
      </c>
      <c r="U11" s="152">
        <f t="shared" si="0"/>
        <v>9777067175.7568</v>
      </c>
      <c r="V11" s="137">
        <v>2</v>
      </c>
      <c r="AI11" s="126">
        <v>0</v>
      </c>
    </row>
    <row r="12" customHeight="1" spans="1:35">
      <c r="A12" s="137">
        <v>3</v>
      </c>
      <c r="B12" s="138" t="s">
        <v>91</v>
      </c>
      <c r="C12" s="142">
        <v>31</v>
      </c>
      <c r="D12" s="140">
        <v>766106192.3905</v>
      </c>
      <c r="E12" s="140">
        <v>10389086532.0426</v>
      </c>
      <c r="F12" s="141">
        <f t="shared" si="1"/>
        <v>11155192724.4331</v>
      </c>
      <c r="G12" s="140">
        <v>525026444.75</v>
      </c>
      <c r="H12" s="140">
        <v>0</v>
      </c>
      <c r="I12" s="140">
        <f>1959846827.04-H12-G12</f>
        <v>1434820382.29</v>
      </c>
      <c r="J12" s="140">
        <f t="shared" si="2"/>
        <v>9195345897.3931</v>
      </c>
      <c r="K12" s="140">
        <v>15959375798.3502</v>
      </c>
      <c r="L12" s="140">
        <v>91082660.4496</v>
      </c>
      <c r="M12" s="140">
        <v>234853384.014</v>
      </c>
      <c r="N12" s="140">
        <v>123536535.4897</v>
      </c>
      <c r="O12" s="140">
        <f>N12/2</f>
        <v>61768267.74485</v>
      </c>
      <c r="P12" s="140">
        <f t="shared" si="3"/>
        <v>61768267.74485</v>
      </c>
      <c r="Q12" s="140">
        <v>7096942774.339</v>
      </c>
      <c r="R12" s="140">
        <v>0</v>
      </c>
      <c r="S12" s="140">
        <f t="shared" si="4"/>
        <v>7096942774.339</v>
      </c>
      <c r="T12" s="151">
        <f t="shared" si="5"/>
        <v>34660983877.0756</v>
      </c>
      <c r="U12" s="152">
        <f t="shared" si="0"/>
        <v>32639368782.2908</v>
      </c>
      <c r="V12" s="137">
        <v>3</v>
      </c>
      <c r="AI12" s="126">
        <v>0</v>
      </c>
    </row>
    <row r="13" customHeight="1" spans="1:35">
      <c r="A13" s="137">
        <v>4</v>
      </c>
      <c r="B13" s="138" t="s">
        <v>92</v>
      </c>
      <c r="C13" s="142">
        <v>21</v>
      </c>
      <c r="D13" s="140">
        <v>757630383.0239</v>
      </c>
      <c r="E13" s="140">
        <v>829998376.7174</v>
      </c>
      <c r="F13" s="141">
        <f t="shared" si="1"/>
        <v>1587628759.7413</v>
      </c>
      <c r="G13" s="140">
        <v>734737893.29</v>
      </c>
      <c r="H13" s="140">
        <v>0</v>
      </c>
      <c r="I13" s="140">
        <f>773278875.41-H13-G13</f>
        <v>38540982.12</v>
      </c>
      <c r="J13" s="140">
        <f t="shared" si="2"/>
        <v>814349884.3313</v>
      </c>
      <c r="K13" s="140">
        <v>4624423533.2233</v>
      </c>
      <c r="L13" s="140">
        <v>84274974.4378</v>
      </c>
      <c r="M13" s="140">
        <v>307231499.8634</v>
      </c>
      <c r="N13" s="140">
        <v>122169790.0763</v>
      </c>
      <c r="O13" s="140">
        <v>0</v>
      </c>
      <c r="P13" s="140">
        <f t="shared" si="3"/>
        <v>122169790.0763</v>
      </c>
      <c r="Q13" s="140">
        <v>7043826755.2214</v>
      </c>
      <c r="R13" s="140">
        <v>0</v>
      </c>
      <c r="S13" s="140">
        <f t="shared" si="4"/>
        <v>7043826755.2214</v>
      </c>
      <c r="T13" s="151">
        <f t="shared" si="5"/>
        <v>13769555312.5635</v>
      </c>
      <c r="U13" s="152">
        <f t="shared" si="0"/>
        <v>12996276437.1535</v>
      </c>
      <c r="V13" s="137">
        <v>4</v>
      </c>
      <c r="AI13" s="126">
        <v>0</v>
      </c>
    </row>
    <row r="14" customHeight="1" spans="1:35">
      <c r="A14" s="137">
        <v>5</v>
      </c>
      <c r="B14" s="138" t="s">
        <v>93</v>
      </c>
      <c r="C14" s="142">
        <v>20</v>
      </c>
      <c r="D14" s="140">
        <v>911454734.3731</v>
      </c>
      <c r="E14" s="140">
        <v>0</v>
      </c>
      <c r="F14" s="141">
        <f t="shared" si="1"/>
        <v>911454734.3731</v>
      </c>
      <c r="G14" s="140">
        <v>1287217303.62</v>
      </c>
      <c r="H14" s="140">
        <v>958822872.4</v>
      </c>
      <c r="I14" s="140">
        <f>3479293933.62-H14-G14</f>
        <v>1233253757.6</v>
      </c>
      <c r="J14" s="140">
        <f t="shared" si="2"/>
        <v>-2567839199.2469</v>
      </c>
      <c r="K14" s="140">
        <v>4298577524.3952</v>
      </c>
      <c r="L14" s="140">
        <v>121545304.7105</v>
      </c>
      <c r="M14" s="140">
        <v>239754563.3687</v>
      </c>
      <c r="N14" s="140">
        <v>146974350.6301</v>
      </c>
      <c r="O14" s="140">
        <v>0</v>
      </c>
      <c r="P14" s="140">
        <f t="shared" si="3"/>
        <v>146974350.6301</v>
      </c>
      <c r="Q14" s="140">
        <v>7039878202.7534</v>
      </c>
      <c r="R14" s="140">
        <v>0</v>
      </c>
      <c r="S14" s="140">
        <f t="shared" si="4"/>
        <v>7039878202.7534</v>
      </c>
      <c r="T14" s="151">
        <f t="shared" si="5"/>
        <v>12758184680.231</v>
      </c>
      <c r="U14" s="152">
        <f t="shared" si="0"/>
        <v>9278890746.611</v>
      </c>
      <c r="V14" s="137">
        <v>5</v>
      </c>
      <c r="AI14" s="126">
        <v>0</v>
      </c>
    </row>
    <row r="15" customHeight="1" spans="1:35">
      <c r="A15" s="137">
        <v>6</v>
      </c>
      <c r="B15" s="138" t="s">
        <v>94</v>
      </c>
      <c r="C15" s="142">
        <v>8</v>
      </c>
      <c r="D15" s="140">
        <v>674217438.6102</v>
      </c>
      <c r="E15" s="140">
        <v>8692028450.137</v>
      </c>
      <c r="F15" s="141">
        <f t="shared" si="1"/>
        <v>9366245888.7472</v>
      </c>
      <c r="G15" s="140">
        <v>448007394.98</v>
      </c>
      <c r="H15" s="140">
        <v>0</v>
      </c>
      <c r="I15" s="140">
        <f>1626917549.32-H15-G15</f>
        <v>1178910154.34</v>
      </c>
      <c r="J15" s="140">
        <f t="shared" si="2"/>
        <v>7739328339.4272</v>
      </c>
      <c r="K15" s="140">
        <v>12909848128.3458</v>
      </c>
      <c r="L15" s="140">
        <v>75321743.3184</v>
      </c>
      <c r="M15" s="140">
        <v>178509496.6769</v>
      </c>
      <c r="N15" s="140">
        <v>108719244.6164</v>
      </c>
      <c r="O15" s="140">
        <f t="shared" ref="O15:O21" si="6">N15/2</f>
        <v>54359622.3082</v>
      </c>
      <c r="P15" s="140">
        <f t="shared" si="3"/>
        <v>54359622.3082</v>
      </c>
      <c r="Q15" s="140">
        <v>5728277565.8013</v>
      </c>
      <c r="R15" s="140">
        <v>0</v>
      </c>
      <c r="S15" s="140">
        <f t="shared" si="4"/>
        <v>5728277565.8013</v>
      </c>
      <c r="T15" s="151">
        <f t="shared" si="5"/>
        <v>28366922067.506</v>
      </c>
      <c r="U15" s="152">
        <f t="shared" si="0"/>
        <v>26685644895.8778</v>
      </c>
      <c r="V15" s="137">
        <v>6</v>
      </c>
      <c r="AI15" s="126">
        <v>0</v>
      </c>
    </row>
    <row r="16" customHeight="1" spans="1:35">
      <c r="A16" s="137">
        <v>7</v>
      </c>
      <c r="B16" s="138" t="s">
        <v>95</v>
      </c>
      <c r="C16" s="142">
        <v>23</v>
      </c>
      <c r="D16" s="140">
        <v>854547733.5843</v>
      </c>
      <c r="E16" s="140">
        <v>0</v>
      </c>
      <c r="F16" s="141">
        <f t="shared" si="1"/>
        <v>854547733.5843</v>
      </c>
      <c r="G16" s="140">
        <v>303276410.17</v>
      </c>
      <c r="H16" s="140">
        <v>0</v>
      </c>
      <c r="I16" s="140">
        <f>492630915.34-H16-G16</f>
        <v>189354505.17</v>
      </c>
      <c r="J16" s="140">
        <f t="shared" si="2"/>
        <v>361916818.2443</v>
      </c>
      <c r="K16" s="140">
        <v>4030194306.5045</v>
      </c>
      <c r="L16" s="140">
        <v>105690044.8717</v>
      </c>
      <c r="M16" s="140">
        <v>236876635.2963</v>
      </c>
      <c r="N16" s="140">
        <v>137797954.7303</v>
      </c>
      <c r="O16" s="140">
        <f t="shared" si="6"/>
        <v>68898977.36515</v>
      </c>
      <c r="P16" s="140">
        <f t="shared" si="3"/>
        <v>68898977.36515</v>
      </c>
      <c r="Q16" s="140">
        <v>6795396240.5191</v>
      </c>
      <c r="R16" s="140">
        <v>0</v>
      </c>
      <c r="S16" s="140">
        <f t="shared" si="4"/>
        <v>6795396240.5191</v>
      </c>
      <c r="T16" s="151">
        <f t="shared" si="5"/>
        <v>12160502915.5062</v>
      </c>
      <c r="U16" s="152">
        <f t="shared" si="0"/>
        <v>11598973022.8011</v>
      </c>
      <c r="V16" s="137">
        <v>7</v>
      </c>
      <c r="AI16" s="126">
        <v>0</v>
      </c>
    </row>
    <row r="17" customHeight="1" spans="1:35">
      <c r="A17" s="137">
        <v>8</v>
      </c>
      <c r="B17" s="138" t="s">
        <v>96</v>
      </c>
      <c r="C17" s="142">
        <v>27</v>
      </c>
      <c r="D17" s="140">
        <v>946716420.1443</v>
      </c>
      <c r="E17" s="140">
        <v>0</v>
      </c>
      <c r="F17" s="141">
        <f t="shared" si="1"/>
        <v>946716420.1443</v>
      </c>
      <c r="G17" s="140">
        <v>268566528.35</v>
      </c>
      <c r="H17" s="140">
        <v>0</v>
      </c>
      <c r="I17" s="140">
        <f>376846876.85-H17-G17</f>
        <v>108280348.5</v>
      </c>
      <c r="J17" s="140">
        <f t="shared" si="2"/>
        <v>569869543.2943</v>
      </c>
      <c r="K17" s="140">
        <v>4464877708.274</v>
      </c>
      <c r="L17" s="140">
        <v>102713362.2881</v>
      </c>
      <c r="M17" s="140">
        <v>237611261.4223</v>
      </c>
      <c r="N17" s="140">
        <v>152660385.4628</v>
      </c>
      <c r="O17" s="140">
        <v>0</v>
      </c>
      <c r="P17" s="140">
        <f t="shared" si="3"/>
        <v>152660385.4628</v>
      </c>
      <c r="Q17" s="140">
        <v>6975480127.834</v>
      </c>
      <c r="R17" s="140">
        <v>0</v>
      </c>
      <c r="S17" s="140">
        <f t="shared" si="4"/>
        <v>6975480127.834</v>
      </c>
      <c r="T17" s="151">
        <f t="shared" si="5"/>
        <v>12880059265.4255</v>
      </c>
      <c r="U17" s="152">
        <f t="shared" si="0"/>
        <v>12503212388.5755</v>
      </c>
      <c r="V17" s="137">
        <v>8</v>
      </c>
      <c r="AI17" s="126">
        <v>0</v>
      </c>
    </row>
    <row r="18" customHeight="1" spans="1:35">
      <c r="A18" s="137">
        <v>9</v>
      </c>
      <c r="B18" s="138" t="s">
        <v>97</v>
      </c>
      <c r="C18" s="142">
        <v>18</v>
      </c>
      <c r="D18" s="140">
        <v>766236845.188</v>
      </c>
      <c r="E18" s="140">
        <v>0</v>
      </c>
      <c r="F18" s="141">
        <f t="shared" si="1"/>
        <v>766236845.188</v>
      </c>
      <c r="G18" s="140">
        <v>1591698085.8</v>
      </c>
      <c r="H18" s="140">
        <v>541305066.4</v>
      </c>
      <c r="I18" s="140">
        <f>2577992195.49-H18-G18</f>
        <v>444989043.29</v>
      </c>
      <c r="J18" s="140">
        <f t="shared" si="2"/>
        <v>-1811755350.302</v>
      </c>
      <c r="K18" s="140">
        <v>3613704945.3735</v>
      </c>
      <c r="L18" s="140">
        <v>104324735.6311</v>
      </c>
      <c r="M18" s="140">
        <v>211245670.6316</v>
      </c>
      <c r="N18" s="140">
        <v>123557603.5794</v>
      </c>
      <c r="O18" s="140">
        <f t="shared" si="6"/>
        <v>61778801.7897</v>
      </c>
      <c r="P18" s="140">
        <f t="shared" si="3"/>
        <v>61778801.7897</v>
      </c>
      <c r="Q18" s="140">
        <v>5957077321.5043</v>
      </c>
      <c r="R18" s="140">
        <v>0</v>
      </c>
      <c r="S18" s="140">
        <f t="shared" si="4"/>
        <v>5957077321.5043</v>
      </c>
      <c r="T18" s="151">
        <f t="shared" si="5"/>
        <v>10776147121.9079</v>
      </c>
      <c r="U18" s="152">
        <f t="shared" si="0"/>
        <v>8136376124.6282</v>
      </c>
      <c r="V18" s="137">
        <v>9</v>
      </c>
      <c r="AI18" s="126">
        <v>0</v>
      </c>
    </row>
    <row r="19" customHeight="1" spans="1:35">
      <c r="A19" s="137">
        <v>10</v>
      </c>
      <c r="B19" s="138" t="s">
        <v>98</v>
      </c>
      <c r="C19" s="142">
        <v>25</v>
      </c>
      <c r="D19" s="140">
        <v>773685410.1332</v>
      </c>
      <c r="E19" s="140">
        <v>16030883772.7081</v>
      </c>
      <c r="F19" s="141">
        <f t="shared" si="1"/>
        <v>16804569182.8413</v>
      </c>
      <c r="G19" s="140">
        <v>380941267.68</v>
      </c>
      <c r="H19" s="140">
        <v>0</v>
      </c>
      <c r="I19" s="140">
        <f>2506871459.07-H19-G19</f>
        <v>2125930191.39</v>
      </c>
      <c r="J19" s="140">
        <f t="shared" si="2"/>
        <v>14297697723.7713</v>
      </c>
      <c r="K19" s="140">
        <v>22877788216.1809</v>
      </c>
      <c r="L19" s="140">
        <v>86159020.636</v>
      </c>
      <c r="M19" s="140">
        <v>309233023.6699</v>
      </c>
      <c r="N19" s="140">
        <v>124758703.2663</v>
      </c>
      <c r="O19" s="140">
        <f t="shared" si="6"/>
        <v>62379351.63315</v>
      </c>
      <c r="P19" s="140">
        <f t="shared" si="3"/>
        <v>62379351.63315</v>
      </c>
      <c r="Q19" s="140">
        <v>7215069988.5756</v>
      </c>
      <c r="R19" s="140">
        <v>0</v>
      </c>
      <c r="S19" s="140">
        <f t="shared" si="4"/>
        <v>7215069988.5756</v>
      </c>
      <c r="T19" s="151">
        <f t="shared" si="5"/>
        <v>47417578135.17</v>
      </c>
      <c r="U19" s="152">
        <f t="shared" si="0"/>
        <v>44848327324.4669</v>
      </c>
      <c r="V19" s="137">
        <v>10</v>
      </c>
      <c r="AI19" s="126">
        <v>0</v>
      </c>
    </row>
    <row r="20" customHeight="1" spans="1:35">
      <c r="A20" s="137">
        <v>11</v>
      </c>
      <c r="B20" s="138" t="s">
        <v>99</v>
      </c>
      <c r="C20" s="142">
        <v>13</v>
      </c>
      <c r="D20" s="140">
        <v>681703328.715</v>
      </c>
      <c r="E20" s="140">
        <v>0</v>
      </c>
      <c r="F20" s="141">
        <f t="shared" si="1"/>
        <v>681703328.715</v>
      </c>
      <c r="G20" s="140">
        <v>829020383.4</v>
      </c>
      <c r="H20" s="140">
        <v>0</v>
      </c>
      <c r="I20" s="140">
        <f>1246756625.67-H20-G20</f>
        <v>417736242.27</v>
      </c>
      <c r="J20" s="140">
        <f t="shared" si="2"/>
        <v>-565053296.955</v>
      </c>
      <c r="K20" s="140">
        <v>3215030320.8743</v>
      </c>
      <c r="L20" s="140">
        <v>180942452.2359</v>
      </c>
      <c r="M20" s="140">
        <v>188480811.5532</v>
      </c>
      <c r="N20" s="140">
        <v>109926363.0781</v>
      </c>
      <c r="O20" s="140">
        <v>0</v>
      </c>
      <c r="P20" s="140">
        <f t="shared" si="3"/>
        <v>109926363.0781</v>
      </c>
      <c r="Q20" s="140">
        <v>5805358549.704</v>
      </c>
      <c r="R20" s="140">
        <v>0</v>
      </c>
      <c r="S20" s="140">
        <f t="shared" si="4"/>
        <v>5805358549.704</v>
      </c>
      <c r="T20" s="151">
        <f t="shared" si="5"/>
        <v>10181441826.1605</v>
      </c>
      <c r="U20" s="152">
        <f t="shared" si="0"/>
        <v>8934685200.4905</v>
      </c>
      <c r="V20" s="137">
        <v>11</v>
      </c>
      <c r="AI20" s="126">
        <v>0</v>
      </c>
    </row>
    <row r="21" customHeight="1" spans="1:35">
      <c r="A21" s="137">
        <v>12</v>
      </c>
      <c r="B21" s="138" t="s">
        <v>100</v>
      </c>
      <c r="C21" s="142">
        <v>18</v>
      </c>
      <c r="D21" s="140">
        <v>712489234.6978</v>
      </c>
      <c r="E21" s="140">
        <v>1785130606.4777</v>
      </c>
      <c r="F21" s="141">
        <f t="shared" si="1"/>
        <v>2497619841.1755</v>
      </c>
      <c r="G21" s="140">
        <v>1970259581.95</v>
      </c>
      <c r="H21" s="140">
        <v>510923032.41</v>
      </c>
      <c r="I21" s="140">
        <f>2638525712.1-H21-G21</f>
        <v>157343097.74</v>
      </c>
      <c r="J21" s="140">
        <f t="shared" si="2"/>
        <v>-140905870.9245</v>
      </c>
      <c r="K21" s="140">
        <v>4922515805.9508</v>
      </c>
      <c r="L21" s="140">
        <v>98553058.8055</v>
      </c>
      <c r="M21" s="140">
        <v>277985948.9403</v>
      </c>
      <c r="N21" s="140">
        <v>114890667.2503</v>
      </c>
      <c r="O21" s="140">
        <f t="shared" si="6"/>
        <v>57445333.62515</v>
      </c>
      <c r="P21" s="140">
        <f t="shared" si="3"/>
        <v>57445333.62515</v>
      </c>
      <c r="Q21" s="140">
        <v>6524381479.937</v>
      </c>
      <c r="R21" s="140">
        <v>0</v>
      </c>
      <c r="S21" s="140">
        <f t="shared" si="4"/>
        <v>6524381479.937</v>
      </c>
      <c r="T21" s="151">
        <f t="shared" si="5"/>
        <v>14435946802.0594</v>
      </c>
      <c r="U21" s="152">
        <f t="shared" si="0"/>
        <v>11739975756.3343</v>
      </c>
      <c r="V21" s="137">
        <v>12</v>
      </c>
      <c r="AI21" s="126">
        <v>0</v>
      </c>
    </row>
    <row r="22" customHeight="1" spans="1:35">
      <c r="A22" s="137">
        <v>13</v>
      </c>
      <c r="B22" s="138" t="s">
        <v>101</v>
      </c>
      <c r="C22" s="142">
        <v>16</v>
      </c>
      <c r="D22" s="140">
        <v>681318647.4993</v>
      </c>
      <c r="E22" s="140">
        <v>0</v>
      </c>
      <c r="F22" s="141">
        <f t="shared" si="1"/>
        <v>681318647.4993</v>
      </c>
      <c r="G22" s="140">
        <v>1012400231.65</v>
      </c>
      <c r="H22" s="140">
        <v>345000000</v>
      </c>
      <c r="I22" s="140">
        <f>1905464178.49-H22-G22</f>
        <v>548063946.84</v>
      </c>
      <c r="J22" s="140">
        <f t="shared" si="2"/>
        <v>-1224145530.9907</v>
      </c>
      <c r="K22" s="140">
        <v>3213216098.0022</v>
      </c>
      <c r="L22" s="140">
        <v>78838784.4232</v>
      </c>
      <c r="M22" s="140">
        <v>198082911.1084</v>
      </c>
      <c r="N22" s="140">
        <v>109864332.2723</v>
      </c>
      <c r="O22" s="140">
        <v>0</v>
      </c>
      <c r="P22" s="140">
        <f t="shared" si="3"/>
        <v>109864332.2723</v>
      </c>
      <c r="Q22" s="140">
        <v>5829338022.8409</v>
      </c>
      <c r="R22" s="140">
        <v>0</v>
      </c>
      <c r="S22" s="140">
        <f t="shared" si="4"/>
        <v>5829338022.8409</v>
      </c>
      <c r="T22" s="151">
        <f t="shared" si="5"/>
        <v>10110658796.1463</v>
      </c>
      <c r="U22" s="152">
        <f t="shared" si="0"/>
        <v>8205194617.6563</v>
      </c>
      <c r="V22" s="137">
        <v>13</v>
      </c>
      <c r="AI22" s="126">
        <v>0</v>
      </c>
    </row>
    <row r="23" customHeight="1" spans="1:35">
      <c r="A23" s="137">
        <v>14</v>
      </c>
      <c r="B23" s="138" t="s">
        <v>102</v>
      </c>
      <c r="C23" s="142">
        <v>17</v>
      </c>
      <c r="D23" s="140">
        <v>766302976.6011</v>
      </c>
      <c r="E23" s="140">
        <v>0</v>
      </c>
      <c r="F23" s="141">
        <f t="shared" si="1"/>
        <v>766302976.6011</v>
      </c>
      <c r="G23" s="140">
        <v>1045863175.83</v>
      </c>
      <c r="H23" s="140">
        <v>0</v>
      </c>
      <c r="I23" s="140">
        <f>1124507488.17-H23-G23</f>
        <v>78644312.34</v>
      </c>
      <c r="J23" s="140">
        <f t="shared" si="2"/>
        <v>-358204511.5689</v>
      </c>
      <c r="K23" s="140">
        <v>3614016832.509</v>
      </c>
      <c r="L23" s="140">
        <v>111092759.401</v>
      </c>
      <c r="M23" s="140">
        <v>246707266.0598</v>
      </c>
      <c r="N23" s="140">
        <v>123568267.4349</v>
      </c>
      <c r="O23" s="140">
        <v>0</v>
      </c>
      <c r="P23" s="140">
        <f t="shared" si="3"/>
        <v>123568267.4349</v>
      </c>
      <c r="Q23" s="140">
        <v>6265247480.252</v>
      </c>
      <c r="R23" s="140">
        <v>0</v>
      </c>
      <c r="S23" s="140">
        <f t="shared" si="4"/>
        <v>6265247480.252</v>
      </c>
      <c r="T23" s="151">
        <f t="shared" si="5"/>
        <v>11126935582.2578</v>
      </c>
      <c r="U23" s="152">
        <f t="shared" si="0"/>
        <v>10002428094.0878</v>
      </c>
      <c r="V23" s="137">
        <v>14</v>
      </c>
      <c r="AI23" s="126">
        <v>0</v>
      </c>
    </row>
    <row r="24" customHeight="1" spans="1:35">
      <c r="A24" s="137">
        <v>15</v>
      </c>
      <c r="B24" s="138" t="s">
        <v>103</v>
      </c>
      <c r="C24" s="142">
        <v>11</v>
      </c>
      <c r="D24" s="140">
        <v>717726897.4844</v>
      </c>
      <c r="E24" s="140">
        <v>0</v>
      </c>
      <c r="F24" s="141">
        <f t="shared" si="1"/>
        <v>717726897.4844</v>
      </c>
      <c r="G24" s="140">
        <v>579542872.14</v>
      </c>
      <c r="H24" s="140">
        <v>638494476.52</v>
      </c>
      <c r="I24" s="140">
        <f>1612656395.1-H24-G24</f>
        <v>394619046.44</v>
      </c>
      <c r="J24" s="140">
        <f t="shared" si="2"/>
        <v>-894929497.6156</v>
      </c>
      <c r="K24" s="140">
        <v>3384923676.2133</v>
      </c>
      <c r="L24" s="140">
        <v>115223298.1793</v>
      </c>
      <c r="M24" s="140">
        <v>188968900.9971</v>
      </c>
      <c r="N24" s="140">
        <v>115735253.4462</v>
      </c>
      <c r="O24" s="140">
        <v>115735253.4462</v>
      </c>
      <c r="P24" s="140">
        <f t="shared" si="3"/>
        <v>0</v>
      </c>
      <c r="Q24" s="140">
        <v>5835232836.5016</v>
      </c>
      <c r="R24" s="140">
        <v>0</v>
      </c>
      <c r="S24" s="140">
        <f t="shared" si="4"/>
        <v>5835232836.5016</v>
      </c>
      <c r="T24" s="151">
        <f t="shared" si="5"/>
        <v>10357810862.8219</v>
      </c>
      <c r="U24" s="152">
        <f t="shared" si="0"/>
        <v>8629419214.2757</v>
      </c>
      <c r="V24" s="137">
        <v>15</v>
      </c>
      <c r="AI24" s="126">
        <v>0</v>
      </c>
    </row>
    <row r="25" customHeight="1" spans="1:35">
      <c r="A25" s="137">
        <v>16</v>
      </c>
      <c r="B25" s="138" t="s">
        <v>104</v>
      </c>
      <c r="C25" s="142">
        <v>27</v>
      </c>
      <c r="D25" s="140">
        <v>792244455.7731</v>
      </c>
      <c r="E25" s="140">
        <v>894658038.2498</v>
      </c>
      <c r="F25" s="141">
        <f t="shared" si="1"/>
        <v>1686902494.0229</v>
      </c>
      <c r="G25" s="140">
        <v>1124937985.78</v>
      </c>
      <c r="H25" s="140">
        <v>0</v>
      </c>
      <c r="I25" s="140">
        <f>2586381696.81-H25-G25</f>
        <v>1461443711.03</v>
      </c>
      <c r="J25" s="140">
        <f t="shared" si="2"/>
        <v>-899479202.7871</v>
      </c>
      <c r="K25" s="140">
        <v>4926753637.1792</v>
      </c>
      <c r="L25" s="140">
        <v>85640196.0641</v>
      </c>
      <c r="M25" s="140">
        <v>256141072.26</v>
      </c>
      <c r="N25" s="140">
        <v>127751395.6931</v>
      </c>
      <c r="O25" s="140">
        <f t="shared" ref="O25" si="7">N25/2</f>
        <v>63875697.84655</v>
      </c>
      <c r="P25" s="140">
        <f t="shared" si="3"/>
        <v>63875697.84655</v>
      </c>
      <c r="Q25" s="140">
        <v>6562016370.5007</v>
      </c>
      <c r="R25" s="140">
        <v>0</v>
      </c>
      <c r="S25" s="140">
        <f t="shared" si="4"/>
        <v>6562016370.5007</v>
      </c>
      <c r="T25" s="151">
        <f t="shared" si="5"/>
        <v>13645205165.72</v>
      </c>
      <c r="U25" s="152">
        <f t="shared" si="0"/>
        <v>10994947771.0634</v>
      </c>
      <c r="V25" s="137">
        <v>16</v>
      </c>
      <c r="AI25" s="126">
        <v>0</v>
      </c>
    </row>
    <row r="26" customHeight="1" spans="1:35">
      <c r="A26" s="137">
        <v>17</v>
      </c>
      <c r="B26" s="138" t="s">
        <v>105</v>
      </c>
      <c r="C26" s="142">
        <v>27</v>
      </c>
      <c r="D26" s="140">
        <v>852132404.1146</v>
      </c>
      <c r="E26" s="140">
        <v>0</v>
      </c>
      <c r="F26" s="141">
        <f t="shared" si="1"/>
        <v>852132404.1146</v>
      </c>
      <c r="G26" s="140">
        <v>305648422.99</v>
      </c>
      <c r="H26" s="140">
        <v>0</v>
      </c>
      <c r="I26" s="140">
        <f>378899439.36-H26-G26</f>
        <v>73251016.37</v>
      </c>
      <c r="J26" s="140">
        <f t="shared" si="2"/>
        <v>473232964.7546</v>
      </c>
      <c r="K26" s="140">
        <v>4018803196.6826</v>
      </c>
      <c r="L26" s="140">
        <v>97085865.5902</v>
      </c>
      <c r="M26" s="140">
        <v>228943577.7873</v>
      </c>
      <c r="N26" s="140">
        <v>137408476.8253</v>
      </c>
      <c r="O26" s="140">
        <v>0</v>
      </c>
      <c r="P26" s="140">
        <f t="shared" si="3"/>
        <v>137408476.8253</v>
      </c>
      <c r="Q26" s="140">
        <v>7105770858.4585</v>
      </c>
      <c r="R26" s="140">
        <v>0</v>
      </c>
      <c r="S26" s="140">
        <f t="shared" si="4"/>
        <v>7105770858.4585</v>
      </c>
      <c r="T26" s="151">
        <f t="shared" si="5"/>
        <v>12440144379.4585</v>
      </c>
      <c r="U26" s="152">
        <f t="shared" si="0"/>
        <v>12061244940.0985</v>
      </c>
      <c r="V26" s="137">
        <v>17</v>
      </c>
      <c r="AI26" s="126">
        <v>0</v>
      </c>
    </row>
    <row r="27" customHeight="1" spans="1:35">
      <c r="A27" s="137">
        <v>18</v>
      </c>
      <c r="B27" s="138" t="s">
        <v>106</v>
      </c>
      <c r="C27" s="142">
        <v>23</v>
      </c>
      <c r="D27" s="140">
        <v>998372223.3164</v>
      </c>
      <c r="E27" s="140">
        <v>0</v>
      </c>
      <c r="F27" s="141">
        <f t="shared" si="1"/>
        <v>998372223.3164</v>
      </c>
      <c r="G27" s="140">
        <v>3796561713.53</v>
      </c>
      <c r="H27" s="140">
        <v>0</v>
      </c>
      <c r="I27" s="140">
        <f>4232745980.77-H27-G27</f>
        <v>436184267.24</v>
      </c>
      <c r="J27" s="140">
        <f t="shared" si="2"/>
        <v>-3234373757.4536</v>
      </c>
      <c r="K27" s="140">
        <v>4708495373.6939</v>
      </c>
      <c r="L27" s="140">
        <v>175206205.3565</v>
      </c>
      <c r="M27" s="140">
        <v>305764762.2711</v>
      </c>
      <c r="N27" s="140">
        <v>160990012.6415</v>
      </c>
      <c r="O27" s="140">
        <v>160990012.6415</v>
      </c>
      <c r="P27" s="140">
        <f t="shared" si="3"/>
        <v>0</v>
      </c>
      <c r="Q27" s="140">
        <v>8263227942.9922</v>
      </c>
      <c r="R27" s="140">
        <v>0</v>
      </c>
      <c r="S27" s="140">
        <f t="shared" si="4"/>
        <v>8263227942.9922</v>
      </c>
      <c r="T27" s="151">
        <f t="shared" si="5"/>
        <v>14612056520.2716</v>
      </c>
      <c r="U27" s="152">
        <f t="shared" si="0"/>
        <v>10218320526.8601</v>
      </c>
      <c r="V27" s="137">
        <v>18</v>
      </c>
      <c r="AI27" s="126">
        <v>0</v>
      </c>
    </row>
    <row r="28" customHeight="1" spans="1:35">
      <c r="A28" s="137">
        <v>19</v>
      </c>
      <c r="B28" s="138" t="s">
        <v>107</v>
      </c>
      <c r="C28" s="142">
        <v>44</v>
      </c>
      <c r="D28" s="140">
        <v>1208640724.9822</v>
      </c>
      <c r="E28" s="140">
        <v>0</v>
      </c>
      <c r="F28" s="141">
        <f t="shared" si="1"/>
        <v>1208640724.9822</v>
      </c>
      <c r="G28" s="140">
        <v>1097138975.06</v>
      </c>
      <c r="H28" s="140">
        <v>292615190</v>
      </c>
      <c r="I28" s="140">
        <f>1758565804.28-H28-G28</f>
        <v>368811639.22</v>
      </c>
      <c r="J28" s="140">
        <f t="shared" si="2"/>
        <v>-549925079.2978</v>
      </c>
      <c r="K28" s="140">
        <v>5700157846.0621</v>
      </c>
      <c r="L28" s="140">
        <v>157282215.591</v>
      </c>
      <c r="M28" s="140">
        <v>393082931.783</v>
      </c>
      <c r="N28" s="140">
        <v>194896333.3009</v>
      </c>
      <c r="O28" s="140">
        <v>0</v>
      </c>
      <c r="P28" s="140">
        <f t="shared" si="3"/>
        <v>194896333.3009</v>
      </c>
      <c r="Q28" s="140">
        <v>10655506713.3062</v>
      </c>
      <c r="R28" s="140">
        <v>0</v>
      </c>
      <c r="S28" s="140">
        <f t="shared" si="4"/>
        <v>10655506713.3062</v>
      </c>
      <c r="T28" s="151">
        <f t="shared" si="5"/>
        <v>18309566765.0254</v>
      </c>
      <c r="U28" s="152">
        <f t="shared" si="0"/>
        <v>16551000960.7454</v>
      </c>
      <c r="V28" s="137">
        <v>19</v>
      </c>
      <c r="AI28" s="126">
        <v>0</v>
      </c>
    </row>
    <row r="29" customHeight="1" spans="1:35">
      <c r="A29" s="137">
        <v>20</v>
      </c>
      <c r="B29" s="138" t="s">
        <v>108</v>
      </c>
      <c r="C29" s="142">
        <v>34</v>
      </c>
      <c r="D29" s="140">
        <v>936662164.0029</v>
      </c>
      <c r="E29" s="140">
        <v>0</v>
      </c>
      <c r="F29" s="141">
        <f t="shared" si="1"/>
        <v>936662164.0029</v>
      </c>
      <c r="G29" s="140">
        <v>852223256.97</v>
      </c>
      <c r="H29" s="140">
        <v>850000000</v>
      </c>
      <c r="I29" s="140">
        <f>1702223256.97-H29-G29</f>
        <v>0</v>
      </c>
      <c r="J29" s="140">
        <f t="shared" si="2"/>
        <v>-765561092.9671</v>
      </c>
      <c r="K29" s="140">
        <v>4417460104.4783</v>
      </c>
      <c r="L29" s="140">
        <v>109025933.9363</v>
      </c>
      <c r="M29" s="140">
        <v>272764592.5479</v>
      </c>
      <c r="N29" s="140">
        <v>151039111.5678</v>
      </c>
      <c r="O29" s="140">
        <v>0</v>
      </c>
      <c r="P29" s="140">
        <f t="shared" si="3"/>
        <v>151039111.5678</v>
      </c>
      <c r="Q29" s="140">
        <v>7891668009.9035</v>
      </c>
      <c r="R29" s="140">
        <v>0</v>
      </c>
      <c r="S29" s="140">
        <f t="shared" si="4"/>
        <v>7891668009.9035</v>
      </c>
      <c r="T29" s="151">
        <f t="shared" si="5"/>
        <v>13778619916.4367</v>
      </c>
      <c r="U29" s="152">
        <f t="shared" si="0"/>
        <v>12076396659.4667</v>
      </c>
      <c r="V29" s="137">
        <v>20</v>
      </c>
      <c r="AI29" s="126">
        <v>0</v>
      </c>
    </row>
    <row r="30" customHeight="1" spans="1:35">
      <c r="A30" s="137">
        <v>21</v>
      </c>
      <c r="B30" s="138" t="s">
        <v>109</v>
      </c>
      <c r="C30" s="142">
        <v>21</v>
      </c>
      <c r="D30" s="140">
        <v>804597471.9332</v>
      </c>
      <c r="E30" s="140">
        <v>0</v>
      </c>
      <c r="F30" s="141">
        <f t="shared" si="1"/>
        <v>804597471.9332</v>
      </c>
      <c r="G30" s="140">
        <v>482706139.92</v>
      </c>
      <c r="H30" s="140">
        <v>0</v>
      </c>
      <c r="I30" s="140">
        <f>549685549.3-H30-G30</f>
        <v>66979409.3799999</v>
      </c>
      <c r="J30" s="140">
        <f t="shared" si="2"/>
        <v>254911922.6332</v>
      </c>
      <c r="K30" s="140">
        <v>3794620268.6744</v>
      </c>
      <c r="L30" s="140">
        <v>100188099.9387</v>
      </c>
      <c r="M30" s="140">
        <v>208968811.4822</v>
      </c>
      <c r="N30" s="140">
        <v>129743350.3783</v>
      </c>
      <c r="O30" s="140">
        <f t="shared" ref="O30:O32" si="8">N30/2</f>
        <v>64871675.18915</v>
      </c>
      <c r="P30" s="140">
        <f t="shared" si="3"/>
        <v>64871675.18915</v>
      </c>
      <c r="Q30" s="140">
        <v>6300970022.1145</v>
      </c>
      <c r="R30" s="140">
        <v>0</v>
      </c>
      <c r="S30" s="140">
        <f t="shared" si="4"/>
        <v>6300970022.1145</v>
      </c>
      <c r="T30" s="151">
        <f t="shared" si="5"/>
        <v>11339088024.5213</v>
      </c>
      <c r="U30" s="152">
        <f t="shared" si="0"/>
        <v>10724530800.0322</v>
      </c>
      <c r="V30" s="137">
        <v>21</v>
      </c>
      <c r="AI30" s="126">
        <v>0</v>
      </c>
    </row>
    <row r="31" customHeight="1" spans="1:35">
      <c r="A31" s="137">
        <v>22</v>
      </c>
      <c r="B31" s="138" t="s">
        <v>110</v>
      </c>
      <c r="C31" s="142">
        <v>21</v>
      </c>
      <c r="D31" s="140">
        <v>842170652.857</v>
      </c>
      <c r="E31" s="140">
        <v>0</v>
      </c>
      <c r="F31" s="141">
        <f t="shared" si="1"/>
        <v>842170652.857</v>
      </c>
      <c r="G31" s="140">
        <v>572783105.53</v>
      </c>
      <c r="H31" s="140">
        <v>94000000</v>
      </c>
      <c r="I31" s="140">
        <f>2358623440.65-H31-G31</f>
        <v>1691840335.12</v>
      </c>
      <c r="J31" s="140">
        <f t="shared" si="2"/>
        <v>-1516452787.793</v>
      </c>
      <c r="K31" s="140">
        <v>3971821861.8525</v>
      </c>
      <c r="L31" s="140">
        <v>279213530.9031</v>
      </c>
      <c r="M31" s="140">
        <v>219284751.1826</v>
      </c>
      <c r="N31" s="140">
        <v>135802119.5735</v>
      </c>
      <c r="O31" s="140">
        <f t="shared" si="8"/>
        <v>67901059.78675</v>
      </c>
      <c r="P31" s="140">
        <f t="shared" si="3"/>
        <v>67901059.78675</v>
      </c>
      <c r="Q31" s="140">
        <v>6452107454.0025</v>
      </c>
      <c r="R31" s="140">
        <v>0</v>
      </c>
      <c r="S31" s="140">
        <f t="shared" si="4"/>
        <v>6452107454.0025</v>
      </c>
      <c r="T31" s="151">
        <f t="shared" si="5"/>
        <v>11900400370.3712</v>
      </c>
      <c r="U31" s="152">
        <f t="shared" si="0"/>
        <v>9473875869.93445</v>
      </c>
      <c r="V31" s="137">
        <v>22</v>
      </c>
      <c r="AI31" s="126">
        <v>0</v>
      </c>
    </row>
    <row r="32" customHeight="1" spans="1:35">
      <c r="A32" s="137">
        <v>23</v>
      </c>
      <c r="B32" s="138" t="s">
        <v>111</v>
      </c>
      <c r="C32" s="142">
        <v>16</v>
      </c>
      <c r="D32" s="140">
        <v>678281065.6597</v>
      </c>
      <c r="E32" s="140">
        <v>0</v>
      </c>
      <c r="F32" s="141">
        <f t="shared" si="1"/>
        <v>678281065.6597</v>
      </c>
      <c r="G32" s="140">
        <v>453776051.43</v>
      </c>
      <c r="H32" s="140">
        <v>559212440.21</v>
      </c>
      <c r="I32" s="140">
        <f>1224453146.78-H32-G32</f>
        <v>211464655.14</v>
      </c>
      <c r="J32" s="140">
        <f t="shared" si="2"/>
        <v>-546172081.1203</v>
      </c>
      <c r="K32" s="140">
        <v>3198890338.8234</v>
      </c>
      <c r="L32" s="140">
        <v>171267461.5293</v>
      </c>
      <c r="M32" s="140">
        <v>208516384.2166</v>
      </c>
      <c r="N32" s="140">
        <v>109374514.6195</v>
      </c>
      <c r="O32" s="140">
        <f t="shared" si="8"/>
        <v>54687257.30975</v>
      </c>
      <c r="P32" s="140">
        <f t="shared" si="3"/>
        <v>54687257.30975</v>
      </c>
      <c r="Q32" s="140">
        <v>5831206471.8183</v>
      </c>
      <c r="R32" s="140">
        <v>0</v>
      </c>
      <c r="S32" s="140">
        <f t="shared" si="4"/>
        <v>5831206471.8183</v>
      </c>
      <c r="T32" s="151">
        <f t="shared" si="5"/>
        <v>10197536236.6668</v>
      </c>
      <c r="U32" s="152">
        <f t="shared" si="0"/>
        <v>8918395832.57705</v>
      </c>
      <c r="V32" s="137">
        <v>23</v>
      </c>
      <c r="AI32" s="126">
        <v>0</v>
      </c>
    </row>
    <row r="33" customHeight="1" spans="1:35">
      <c r="A33" s="137">
        <v>24</v>
      </c>
      <c r="B33" s="138" t="s">
        <v>112</v>
      </c>
      <c r="C33" s="142">
        <v>20</v>
      </c>
      <c r="D33" s="140">
        <v>1020775500.3003</v>
      </c>
      <c r="E33" s="140">
        <v>0</v>
      </c>
      <c r="F33" s="141">
        <f t="shared" si="1"/>
        <v>1020775500.3003</v>
      </c>
      <c r="G33" s="140">
        <v>6931766965.62</v>
      </c>
      <c r="H33" s="140">
        <v>0</v>
      </c>
      <c r="I33" s="140">
        <f>6931766965.62-H33-G33</f>
        <v>0</v>
      </c>
      <c r="J33" s="140">
        <f t="shared" si="2"/>
        <v>-5910991465.3197</v>
      </c>
      <c r="K33" s="140">
        <v>4814153086.89</v>
      </c>
      <c r="L33" s="140">
        <v>142012099.2687</v>
      </c>
      <c r="M33" s="140">
        <v>894673727.9716</v>
      </c>
      <c r="N33" s="140">
        <v>164602596.9669</v>
      </c>
      <c r="O33" s="140">
        <v>0</v>
      </c>
      <c r="P33" s="140">
        <f t="shared" si="3"/>
        <v>164602596.9669</v>
      </c>
      <c r="Q33" s="140">
        <v>45847572197.7315</v>
      </c>
      <c r="R33" s="140">
        <v>7667853446.5</v>
      </c>
      <c r="S33" s="140">
        <f t="shared" si="4"/>
        <v>38179718751.2315</v>
      </c>
      <c r="T33" s="151">
        <f t="shared" si="5"/>
        <v>52883789209.129</v>
      </c>
      <c r="U33" s="152">
        <f t="shared" si="0"/>
        <v>38284168797.009</v>
      </c>
      <c r="V33" s="137">
        <v>24</v>
      </c>
      <c r="AI33" s="126">
        <v>0</v>
      </c>
    </row>
    <row r="34" customHeight="1" spans="1:35">
      <c r="A34" s="137">
        <v>25</v>
      </c>
      <c r="B34" s="138" t="s">
        <v>113</v>
      </c>
      <c r="C34" s="142">
        <v>13</v>
      </c>
      <c r="D34" s="140">
        <v>702700641.4831</v>
      </c>
      <c r="E34" s="140">
        <v>0</v>
      </c>
      <c r="F34" s="141">
        <f t="shared" si="1"/>
        <v>702700641.4831</v>
      </c>
      <c r="G34" s="140">
        <v>460734705.09</v>
      </c>
      <c r="H34" s="140">
        <v>0</v>
      </c>
      <c r="I34" s="140">
        <f>500295106.59-H34-G34</f>
        <v>39560401.5</v>
      </c>
      <c r="J34" s="140">
        <f t="shared" si="2"/>
        <v>202405534.8931</v>
      </c>
      <c r="K34" s="140">
        <v>3314057264.6572</v>
      </c>
      <c r="L34" s="140">
        <v>208771426.7219</v>
      </c>
      <c r="M34" s="140">
        <v>190681944.343</v>
      </c>
      <c r="N34" s="140">
        <v>113312232.165</v>
      </c>
      <c r="O34" s="140">
        <v>113312232.165</v>
      </c>
      <c r="P34" s="140">
        <f t="shared" si="3"/>
        <v>0</v>
      </c>
      <c r="Q34" s="140">
        <v>5457797928.7867</v>
      </c>
      <c r="R34" s="140">
        <v>0</v>
      </c>
      <c r="S34" s="140">
        <f t="shared" si="4"/>
        <v>5457797928.7867</v>
      </c>
      <c r="T34" s="151">
        <f t="shared" si="5"/>
        <v>9987321438.1569</v>
      </c>
      <c r="U34" s="152">
        <f t="shared" si="0"/>
        <v>9373714099.4019</v>
      </c>
      <c r="V34" s="137">
        <v>25</v>
      </c>
      <c r="AI34" s="126">
        <v>0</v>
      </c>
    </row>
    <row r="35" customHeight="1" spans="1:35">
      <c r="A35" s="137">
        <v>26</v>
      </c>
      <c r="B35" s="138" t="s">
        <v>114</v>
      </c>
      <c r="C35" s="142">
        <v>25</v>
      </c>
      <c r="D35" s="140">
        <v>902587686.9298</v>
      </c>
      <c r="E35" s="140">
        <v>0</v>
      </c>
      <c r="F35" s="141">
        <f t="shared" si="1"/>
        <v>902587686.9298</v>
      </c>
      <c r="G35" s="140">
        <v>760084178.9</v>
      </c>
      <c r="H35" s="140">
        <v>514281002.97</v>
      </c>
      <c r="I35" s="140">
        <f>1808319308.78-H35-G35</f>
        <v>533954126.91</v>
      </c>
      <c r="J35" s="140">
        <f t="shared" si="2"/>
        <v>-905731621.8502</v>
      </c>
      <c r="K35" s="140">
        <v>4256759001.3039</v>
      </c>
      <c r="L35" s="140">
        <v>149769145.0118</v>
      </c>
      <c r="M35" s="140">
        <v>238198793.0905</v>
      </c>
      <c r="N35" s="140">
        <v>145544517.1</v>
      </c>
      <c r="O35" s="140">
        <f t="shared" ref="O35:O37" si="9">N35/2</f>
        <v>72772258.55</v>
      </c>
      <c r="P35" s="140">
        <f t="shared" si="3"/>
        <v>72772258.55</v>
      </c>
      <c r="Q35" s="140">
        <v>6916902432.45</v>
      </c>
      <c r="R35" s="140">
        <v>0</v>
      </c>
      <c r="S35" s="140">
        <f t="shared" si="4"/>
        <v>6916902432.45</v>
      </c>
      <c r="T35" s="151">
        <f t="shared" si="5"/>
        <v>12609761575.886</v>
      </c>
      <c r="U35" s="152">
        <f t="shared" si="0"/>
        <v>10728670008.556</v>
      </c>
      <c r="V35" s="137">
        <v>26</v>
      </c>
      <c r="AI35" s="126">
        <v>0</v>
      </c>
    </row>
    <row r="36" customHeight="1" spans="1:35">
      <c r="A36" s="137">
        <v>27</v>
      </c>
      <c r="B36" s="138" t="s">
        <v>115</v>
      </c>
      <c r="C36" s="142">
        <v>20</v>
      </c>
      <c r="D36" s="140">
        <v>707919600.3873</v>
      </c>
      <c r="E36" s="140">
        <v>0</v>
      </c>
      <c r="F36" s="141">
        <f t="shared" si="1"/>
        <v>707919600.3873</v>
      </c>
      <c r="G36" s="140">
        <v>1406692479.79</v>
      </c>
      <c r="H36" s="140">
        <v>500000000</v>
      </c>
      <c r="I36" s="140">
        <f>351594375.91-H36-G36</f>
        <v>-1555098103.88</v>
      </c>
      <c r="J36" s="140">
        <f t="shared" si="2"/>
        <v>356325224.4773</v>
      </c>
      <c r="K36" s="140">
        <v>3338670773.8084</v>
      </c>
      <c r="L36" s="140">
        <v>307539995.9929</v>
      </c>
      <c r="M36" s="140">
        <v>284385837.0675</v>
      </c>
      <c r="N36" s="140">
        <v>114153802.3132</v>
      </c>
      <c r="O36" s="140">
        <v>0</v>
      </c>
      <c r="P36" s="140">
        <f t="shared" si="3"/>
        <v>114153802.3132</v>
      </c>
      <c r="Q36" s="140">
        <v>6671485631.1421</v>
      </c>
      <c r="R36" s="140">
        <v>0</v>
      </c>
      <c r="S36" s="140">
        <f t="shared" si="4"/>
        <v>6671485631.1421</v>
      </c>
      <c r="T36" s="151">
        <f t="shared" si="5"/>
        <v>11424155640.7114</v>
      </c>
      <c r="U36" s="152">
        <f t="shared" si="0"/>
        <v>11072561264.8014</v>
      </c>
      <c r="V36" s="137">
        <v>27</v>
      </c>
      <c r="AI36" s="126">
        <v>0</v>
      </c>
    </row>
    <row r="37" customHeight="1" spans="1:35">
      <c r="A37" s="137">
        <v>28</v>
      </c>
      <c r="B37" s="138" t="s">
        <v>116</v>
      </c>
      <c r="C37" s="142">
        <v>18</v>
      </c>
      <c r="D37" s="140">
        <v>709322068.398</v>
      </c>
      <c r="E37" s="140">
        <v>1489137643.0955</v>
      </c>
      <c r="F37" s="141">
        <f t="shared" si="1"/>
        <v>2198459711.4935</v>
      </c>
      <c r="G37" s="140">
        <v>651616895.57</v>
      </c>
      <c r="H37" s="140">
        <v>644248762.92</v>
      </c>
      <c r="I37" s="140">
        <f>1351155223.93-H37-G37</f>
        <v>55289565.4400001</v>
      </c>
      <c r="J37" s="140">
        <f t="shared" si="2"/>
        <v>847304487.5635</v>
      </c>
      <c r="K37" s="140">
        <v>5139636304.5817</v>
      </c>
      <c r="L37" s="140">
        <v>129194457.5736</v>
      </c>
      <c r="M37" s="140">
        <v>237274844.2582</v>
      </c>
      <c r="N37" s="140">
        <v>114379953.7801</v>
      </c>
      <c r="O37" s="140">
        <f t="shared" si="9"/>
        <v>57189976.89005</v>
      </c>
      <c r="P37" s="140">
        <f t="shared" si="3"/>
        <v>57189976.89005</v>
      </c>
      <c r="Q37" s="140">
        <v>6390414524.471</v>
      </c>
      <c r="R37" s="140">
        <v>0</v>
      </c>
      <c r="S37" s="140">
        <f t="shared" si="4"/>
        <v>6390414524.471</v>
      </c>
      <c r="T37" s="151">
        <f t="shared" si="5"/>
        <v>14209359796.1581</v>
      </c>
      <c r="U37" s="152">
        <f t="shared" si="0"/>
        <v>12801014595.3381</v>
      </c>
      <c r="V37" s="137">
        <v>28</v>
      </c>
      <c r="AI37" s="126">
        <v>0</v>
      </c>
    </row>
    <row r="38" customHeight="1" spans="1:35">
      <c r="A38" s="137">
        <v>29</v>
      </c>
      <c r="B38" s="138" t="s">
        <v>117</v>
      </c>
      <c r="C38" s="142">
        <v>30</v>
      </c>
      <c r="D38" s="140">
        <v>694942026.9933</v>
      </c>
      <c r="E38" s="140">
        <v>0</v>
      </c>
      <c r="F38" s="141">
        <f t="shared" si="1"/>
        <v>694942026.9933</v>
      </c>
      <c r="G38" s="140">
        <v>1091555818.99</v>
      </c>
      <c r="H38" s="140">
        <v>0</v>
      </c>
      <c r="I38" s="140">
        <f>2233826763-H38-G38</f>
        <v>1142270944.01</v>
      </c>
      <c r="J38" s="140">
        <f t="shared" si="2"/>
        <v>-1538884736.0067</v>
      </c>
      <c r="K38" s="140">
        <v>3277466302.3054</v>
      </c>
      <c r="L38" s="140">
        <v>283584358.9359</v>
      </c>
      <c r="M38" s="140">
        <v>236348040.2401</v>
      </c>
      <c r="N38" s="140">
        <v>112061136.2153</v>
      </c>
      <c r="O38" s="140">
        <v>0</v>
      </c>
      <c r="P38" s="140">
        <f t="shared" si="3"/>
        <v>112061136.2153</v>
      </c>
      <c r="Q38" s="140">
        <v>6293530052.1024</v>
      </c>
      <c r="R38" s="140">
        <v>0</v>
      </c>
      <c r="S38" s="140">
        <f t="shared" si="4"/>
        <v>6293530052.1024</v>
      </c>
      <c r="T38" s="151">
        <f t="shared" si="5"/>
        <v>10897931916.7924</v>
      </c>
      <c r="U38" s="152">
        <f t="shared" si="0"/>
        <v>8664105153.7924</v>
      </c>
      <c r="V38" s="137">
        <v>29</v>
      </c>
      <c r="AI38" s="126">
        <v>0</v>
      </c>
    </row>
    <row r="39" customHeight="1" spans="1:35">
      <c r="A39" s="137">
        <v>30</v>
      </c>
      <c r="B39" s="138" t="s">
        <v>118</v>
      </c>
      <c r="C39" s="142">
        <v>33</v>
      </c>
      <c r="D39" s="140">
        <v>854642150.9325</v>
      </c>
      <c r="E39" s="140">
        <v>0</v>
      </c>
      <c r="F39" s="141">
        <f t="shared" si="1"/>
        <v>854642150.9325</v>
      </c>
      <c r="G39" s="140">
        <v>2117344253.8</v>
      </c>
      <c r="H39" s="140">
        <v>0</v>
      </c>
      <c r="I39" s="140">
        <f>3482786991.61-H39-G39</f>
        <v>1365442737.81</v>
      </c>
      <c r="J39" s="140">
        <f t="shared" si="2"/>
        <v>-2628144840.6775</v>
      </c>
      <c r="K39" s="140">
        <v>4030639594.979</v>
      </c>
      <c r="L39" s="140">
        <v>176850564.351</v>
      </c>
      <c r="M39" s="140">
        <v>359671618.01</v>
      </c>
      <c r="N39" s="140">
        <v>137813179.7633</v>
      </c>
      <c r="O39" s="140">
        <v>0</v>
      </c>
      <c r="P39" s="140">
        <f t="shared" si="3"/>
        <v>137813179.7633</v>
      </c>
      <c r="Q39" s="140">
        <v>10378510679.7344</v>
      </c>
      <c r="R39" s="140">
        <v>0</v>
      </c>
      <c r="S39" s="140">
        <f t="shared" si="4"/>
        <v>10378510679.7344</v>
      </c>
      <c r="T39" s="151">
        <f t="shared" si="5"/>
        <v>15938127787.7702</v>
      </c>
      <c r="U39" s="152">
        <f t="shared" si="0"/>
        <v>12455340796.1602</v>
      </c>
      <c r="V39" s="137">
        <v>30</v>
      </c>
      <c r="AI39" s="126">
        <v>0</v>
      </c>
    </row>
    <row r="40" customHeight="1" spans="1:35">
      <c r="A40" s="137">
        <v>31</v>
      </c>
      <c r="B40" s="138" t="s">
        <v>119</v>
      </c>
      <c r="C40" s="142">
        <v>17</v>
      </c>
      <c r="D40" s="140">
        <v>795700006.2994</v>
      </c>
      <c r="E40" s="140">
        <v>0</v>
      </c>
      <c r="F40" s="141">
        <f t="shared" si="1"/>
        <v>795700006.2994</v>
      </c>
      <c r="G40" s="140">
        <v>350391783.98</v>
      </c>
      <c r="H40" s="140">
        <v>1031399422.965</v>
      </c>
      <c r="I40" s="140">
        <f>2021297964.62-H40-G40</f>
        <v>639506757.675</v>
      </c>
      <c r="J40" s="140">
        <f t="shared" si="2"/>
        <v>-1225597958.3206</v>
      </c>
      <c r="K40" s="140">
        <v>3752658288.1699</v>
      </c>
      <c r="L40" s="140">
        <v>153888563.0445</v>
      </c>
      <c r="M40" s="140">
        <v>225198137.7777</v>
      </c>
      <c r="N40" s="140">
        <v>128308611.8396</v>
      </c>
      <c r="O40" s="140">
        <f t="shared" ref="O40:O41" si="10">N40/2</f>
        <v>64154305.9198</v>
      </c>
      <c r="P40" s="140">
        <f t="shared" si="3"/>
        <v>64154305.9198</v>
      </c>
      <c r="Q40" s="140">
        <v>6401750773.3333</v>
      </c>
      <c r="R40" s="140">
        <v>0</v>
      </c>
      <c r="S40" s="140">
        <f t="shared" si="4"/>
        <v>6401750773.3333</v>
      </c>
      <c r="T40" s="151">
        <f t="shared" si="5"/>
        <v>11457504380.4644</v>
      </c>
      <c r="U40" s="152">
        <f t="shared" si="0"/>
        <v>9372052109.9246</v>
      </c>
      <c r="V40" s="137">
        <v>31</v>
      </c>
      <c r="AI40" s="126">
        <v>0</v>
      </c>
    </row>
    <row r="41" customHeight="1" spans="1:35">
      <c r="A41" s="137">
        <v>32</v>
      </c>
      <c r="B41" s="138" t="s">
        <v>120</v>
      </c>
      <c r="C41" s="142">
        <v>23</v>
      </c>
      <c r="D41" s="140">
        <v>821769825.2876</v>
      </c>
      <c r="E41" s="140">
        <v>9495085537.7122</v>
      </c>
      <c r="F41" s="141">
        <f t="shared" si="1"/>
        <v>10316855362.9998</v>
      </c>
      <c r="G41" s="140">
        <v>3566421490.34</v>
      </c>
      <c r="H41" s="140">
        <v>0</v>
      </c>
      <c r="I41" s="140">
        <f>4877653945.48-H41-G41</f>
        <v>1311232455.14</v>
      </c>
      <c r="J41" s="140">
        <f t="shared" si="2"/>
        <v>5439201417.5198</v>
      </c>
      <c r="K41" s="140">
        <v>13868765288.1327</v>
      </c>
      <c r="L41" s="140">
        <v>116936158.6815</v>
      </c>
      <c r="M41" s="140">
        <v>328445361.4356</v>
      </c>
      <c r="N41" s="140">
        <v>132512435.2137</v>
      </c>
      <c r="O41" s="140">
        <f t="shared" si="10"/>
        <v>66256217.60685</v>
      </c>
      <c r="P41" s="140">
        <f t="shared" si="3"/>
        <v>66256217.60685</v>
      </c>
      <c r="Q41" s="140">
        <v>16428473831.3046</v>
      </c>
      <c r="R41" s="140">
        <v>0</v>
      </c>
      <c r="S41" s="140">
        <f t="shared" si="4"/>
        <v>16428473831.3046</v>
      </c>
      <c r="T41" s="151">
        <f t="shared" si="5"/>
        <v>41191988437.7679</v>
      </c>
      <c r="U41" s="152">
        <f t="shared" si="0"/>
        <v>36248078274.681</v>
      </c>
      <c r="V41" s="137">
        <v>32</v>
      </c>
      <c r="AI41" s="126">
        <v>0</v>
      </c>
    </row>
    <row r="42" customHeight="1" spans="1:35">
      <c r="A42" s="137">
        <v>33</v>
      </c>
      <c r="B42" s="138" t="s">
        <v>121</v>
      </c>
      <c r="C42" s="142">
        <v>23</v>
      </c>
      <c r="D42" s="140">
        <v>839774158.9452</v>
      </c>
      <c r="E42" s="140">
        <v>0</v>
      </c>
      <c r="F42" s="141">
        <f t="shared" si="1"/>
        <v>839774158.9452</v>
      </c>
      <c r="G42" s="140">
        <v>348738528.24</v>
      </c>
      <c r="H42" s="140">
        <v>206017834</v>
      </c>
      <c r="I42" s="140">
        <f>1287250674.49-H42-G42</f>
        <v>732494312.25</v>
      </c>
      <c r="J42" s="140">
        <f t="shared" si="2"/>
        <v>-447476515.5448</v>
      </c>
      <c r="K42" s="140">
        <v>3960519583.7747</v>
      </c>
      <c r="L42" s="140">
        <v>93909744.7672</v>
      </c>
      <c r="M42" s="140">
        <v>224661026.6773</v>
      </c>
      <c r="N42" s="140">
        <v>135415678.9495</v>
      </c>
      <c r="O42" s="140">
        <v>0</v>
      </c>
      <c r="P42" s="140">
        <f t="shared" si="3"/>
        <v>135415678.9495</v>
      </c>
      <c r="Q42" s="140">
        <v>6747235148.1014</v>
      </c>
      <c r="R42" s="140">
        <v>0</v>
      </c>
      <c r="S42" s="140">
        <f t="shared" si="4"/>
        <v>6747235148.1014</v>
      </c>
      <c r="T42" s="151">
        <f t="shared" si="5"/>
        <v>12001515341.2153</v>
      </c>
      <c r="U42" s="152">
        <f t="shared" si="0"/>
        <v>10714264666.7253</v>
      </c>
      <c r="V42" s="137">
        <v>33</v>
      </c>
      <c r="AI42" s="126">
        <v>0</v>
      </c>
    </row>
    <row r="43" customHeight="1" spans="1:35">
      <c r="A43" s="137">
        <v>34</v>
      </c>
      <c r="B43" s="138" t="s">
        <v>122</v>
      </c>
      <c r="C43" s="142">
        <v>16</v>
      </c>
      <c r="D43" s="140">
        <v>733997701.4512</v>
      </c>
      <c r="E43" s="140">
        <v>0</v>
      </c>
      <c r="F43" s="141">
        <f t="shared" si="1"/>
        <v>733997701.4512</v>
      </c>
      <c r="G43" s="140">
        <v>300292543.88</v>
      </c>
      <c r="H43" s="140">
        <v>0</v>
      </c>
      <c r="I43" s="140">
        <f>526192428.12-H43-G43</f>
        <v>225899884.24</v>
      </c>
      <c r="J43" s="140">
        <f t="shared" si="2"/>
        <v>207805273.3312</v>
      </c>
      <c r="K43" s="140">
        <v>3461659590.3481</v>
      </c>
      <c r="L43" s="140">
        <v>103740420.6989</v>
      </c>
      <c r="M43" s="140">
        <v>189232330.9428</v>
      </c>
      <c r="N43" s="140">
        <v>118358961.1926</v>
      </c>
      <c r="O43" s="140">
        <v>118358961.1926</v>
      </c>
      <c r="P43" s="140">
        <f t="shared" si="3"/>
        <v>0</v>
      </c>
      <c r="Q43" s="140">
        <v>5625111673.3081</v>
      </c>
      <c r="R43" s="140">
        <v>0</v>
      </c>
      <c r="S43" s="140">
        <f t="shared" si="4"/>
        <v>5625111673.3081</v>
      </c>
      <c r="T43" s="151">
        <f t="shared" si="5"/>
        <v>10232100677.9417</v>
      </c>
      <c r="U43" s="152">
        <f t="shared" si="0"/>
        <v>9587549288.6291</v>
      </c>
      <c r="V43" s="137">
        <v>34</v>
      </c>
      <c r="AI43" s="126">
        <v>0</v>
      </c>
    </row>
    <row r="44" customHeight="1" spans="1:35">
      <c r="A44" s="137">
        <v>35</v>
      </c>
      <c r="B44" s="138" t="s">
        <v>123</v>
      </c>
      <c r="C44" s="142">
        <v>17</v>
      </c>
      <c r="D44" s="140">
        <v>756657407.2862</v>
      </c>
      <c r="E44" s="140">
        <v>0</v>
      </c>
      <c r="F44" s="141">
        <f t="shared" si="1"/>
        <v>756657407.2862</v>
      </c>
      <c r="G44" s="140">
        <v>272113970.53</v>
      </c>
      <c r="H44" s="140">
        <v>0</v>
      </c>
      <c r="I44" s="140">
        <f>934198844.94-H44-G44</f>
        <v>662084874.41</v>
      </c>
      <c r="J44" s="140">
        <f t="shared" si="2"/>
        <v>-177541437.6538</v>
      </c>
      <c r="K44" s="140">
        <v>3568526666.1819</v>
      </c>
      <c r="L44" s="140">
        <v>85102327.6472</v>
      </c>
      <c r="M44" s="140">
        <v>189449269.9518</v>
      </c>
      <c r="N44" s="140">
        <v>122012895.3104</v>
      </c>
      <c r="O44" s="140">
        <v>0</v>
      </c>
      <c r="P44" s="140">
        <f t="shared" si="3"/>
        <v>122012895.3104</v>
      </c>
      <c r="Q44" s="140">
        <v>5746404322.2715</v>
      </c>
      <c r="R44" s="140">
        <v>0</v>
      </c>
      <c r="S44" s="140">
        <f t="shared" si="4"/>
        <v>5746404322.2715</v>
      </c>
      <c r="T44" s="151">
        <f t="shared" si="5"/>
        <v>10468152888.649</v>
      </c>
      <c r="U44" s="152">
        <f t="shared" si="0"/>
        <v>9533954043.709</v>
      </c>
      <c r="V44" s="137">
        <v>35</v>
      </c>
      <c r="AI44" s="126">
        <v>0</v>
      </c>
    </row>
    <row r="45" customHeight="1" spans="1:35">
      <c r="A45" s="137">
        <v>36</v>
      </c>
      <c r="B45" s="138" t="s">
        <v>124</v>
      </c>
      <c r="C45" s="142">
        <v>14</v>
      </c>
      <c r="D45" s="140">
        <v>758268866.6238</v>
      </c>
      <c r="E45" s="140">
        <v>0</v>
      </c>
      <c r="F45" s="141">
        <f t="shared" si="1"/>
        <v>758268866.6238</v>
      </c>
      <c r="G45" s="140">
        <v>303391312.6</v>
      </c>
      <c r="H45" s="140">
        <v>422213140</v>
      </c>
      <c r="I45" s="140">
        <f>1083289245.26-H45-G45</f>
        <v>357684792.66</v>
      </c>
      <c r="J45" s="140">
        <f t="shared" si="2"/>
        <v>-325020378.6362</v>
      </c>
      <c r="K45" s="140">
        <v>3576126585.9843</v>
      </c>
      <c r="L45" s="140">
        <v>92694962.9764</v>
      </c>
      <c r="M45" s="140">
        <v>207134624.1785</v>
      </c>
      <c r="N45" s="140">
        <v>122272747.1502</v>
      </c>
      <c r="O45" s="140">
        <v>0</v>
      </c>
      <c r="P45" s="140">
        <f t="shared" si="3"/>
        <v>122272747.1502</v>
      </c>
      <c r="Q45" s="140">
        <v>6719206655.7264</v>
      </c>
      <c r="R45" s="140">
        <v>0</v>
      </c>
      <c r="S45" s="140">
        <f t="shared" si="4"/>
        <v>6719206655.7264</v>
      </c>
      <c r="T45" s="151">
        <f t="shared" si="5"/>
        <v>11475704442.6396</v>
      </c>
      <c r="U45" s="152">
        <f t="shared" si="0"/>
        <v>10392415197.3796</v>
      </c>
      <c r="V45" s="137">
        <v>36</v>
      </c>
      <c r="AI45" s="126">
        <v>0</v>
      </c>
    </row>
    <row r="46" customHeight="1" spans="1:35">
      <c r="A46" s="137">
        <v>37</v>
      </c>
      <c r="B46" s="138" t="s">
        <v>125</v>
      </c>
      <c r="C46" s="142"/>
      <c r="D46" s="140">
        <v>0</v>
      </c>
      <c r="E46" s="140">
        <v>392975362.33</v>
      </c>
      <c r="F46" s="141">
        <f t="shared" si="1"/>
        <v>392975362.33</v>
      </c>
      <c r="G46" s="140">
        <v>0</v>
      </c>
      <c r="H46" s="140">
        <v>0</v>
      </c>
      <c r="I46" s="140">
        <v>0</v>
      </c>
      <c r="J46" s="140">
        <f t="shared" si="2"/>
        <v>392975362.33</v>
      </c>
      <c r="K46" s="140">
        <v>88435889.81</v>
      </c>
      <c r="L46" s="140">
        <v>107521141.84</v>
      </c>
      <c r="M46" s="140">
        <v>0</v>
      </c>
      <c r="N46" s="140">
        <v>0</v>
      </c>
      <c r="O46" s="140">
        <v>0</v>
      </c>
      <c r="P46" s="140">
        <v>0</v>
      </c>
      <c r="Q46" s="140">
        <v>0</v>
      </c>
      <c r="R46" s="140">
        <v>0</v>
      </c>
      <c r="S46" s="140">
        <f t="shared" si="4"/>
        <v>0</v>
      </c>
      <c r="T46" s="151">
        <f t="shared" si="5"/>
        <v>588932393.98</v>
      </c>
      <c r="U46" s="152">
        <f t="shared" si="0"/>
        <v>588932393.98</v>
      </c>
      <c r="V46" s="137"/>
      <c r="AI46" s="126"/>
    </row>
    <row r="47" customHeight="1" spans="1:22">
      <c r="A47" s="137"/>
      <c r="B47" s="36" t="s">
        <v>28</v>
      </c>
      <c r="C47" s="36"/>
      <c r="D47" s="143">
        <f>SUM(D10:D46)</f>
        <v>28894857836.44</v>
      </c>
      <c r="E47" s="143">
        <f t="shared" ref="E47:U47" si="11">SUM(E10:E46)</f>
        <v>50459504266.8303</v>
      </c>
      <c r="F47" s="143">
        <f t="shared" si="11"/>
        <v>79354362103.2703</v>
      </c>
      <c r="G47" s="143">
        <f t="shared" si="11"/>
        <v>40091763915.98</v>
      </c>
      <c r="H47" s="143">
        <f t="shared" si="11"/>
        <v>8108533240.795</v>
      </c>
      <c r="I47" s="143">
        <f t="shared" si="11"/>
        <v>18596707731.765</v>
      </c>
      <c r="J47" s="143">
        <f t="shared" si="11"/>
        <v>12557357214.7303</v>
      </c>
      <c r="K47" s="143">
        <f t="shared" si="11"/>
        <v>193855871072.554</v>
      </c>
      <c r="L47" s="143">
        <f t="shared" si="11"/>
        <v>4861088873.7701</v>
      </c>
      <c r="M47" s="143">
        <f t="shared" si="11"/>
        <v>9408996396.48</v>
      </c>
      <c r="N47" s="143">
        <f t="shared" si="11"/>
        <v>4659367938.8528</v>
      </c>
      <c r="O47" s="143">
        <f t="shared" si="11"/>
        <v>1444262930.3093</v>
      </c>
      <c r="P47" s="143">
        <f t="shared" si="11"/>
        <v>3215105008.5435</v>
      </c>
      <c r="Q47" s="143">
        <f t="shared" si="11"/>
        <v>291153254347.505</v>
      </c>
      <c r="R47" s="143">
        <f t="shared" si="11"/>
        <v>7667853446.5</v>
      </c>
      <c r="S47" s="143">
        <f t="shared" si="11"/>
        <v>283485400901.005</v>
      </c>
      <c r="T47" s="143">
        <f t="shared" si="11"/>
        <v>583292940732.432</v>
      </c>
      <c r="U47" s="143">
        <f t="shared" si="11"/>
        <v>507383819467.083</v>
      </c>
      <c r="V47" s="143"/>
    </row>
    <row r="48" customHeight="1" spans="3:21">
      <c r="C48" s="144"/>
      <c r="E48" s="126"/>
      <c r="H48" s="120">
        <f>F47-I48</f>
        <v>12557357214.7303</v>
      </c>
      <c r="I48" s="126">
        <f>I47+H47+G47</f>
        <v>66797004888.54</v>
      </c>
      <c r="J48" s="123">
        <f>H48-J47</f>
        <v>0</v>
      </c>
      <c r="K48" s="123">
        <f>K47-136273126664.94-57582744408.04</f>
        <v>-0.426231384277344</v>
      </c>
      <c r="L48" s="123">
        <f>L47-1774120026.75-3086968846.54</f>
        <v>0.480099678039551</v>
      </c>
      <c r="M48" s="123"/>
      <c r="T48" s="120"/>
      <c r="U48" s="120"/>
    </row>
    <row r="49" customHeight="1" spans="3:21">
      <c r="C49" s="144"/>
      <c r="G49" s="123">
        <v>69964004888.54</v>
      </c>
      <c r="J49" s="126"/>
      <c r="K49" s="126"/>
      <c r="L49" s="126"/>
      <c r="M49" s="126"/>
      <c r="U49" s="120"/>
    </row>
    <row r="50" customHeight="1" spans="7:7">
      <c r="G50" s="126">
        <f>G49-G47-H47-I47</f>
        <v>3166999999.99999</v>
      </c>
    </row>
    <row r="52" customHeight="1" spans="1:1">
      <c r="A52" s="145" t="s">
        <v>59</v>
      </c>
    </row>
  </sheetData>
  <mergeCells count="26">
    <mergeCell ref="A1:V1"/>
    <mergeCell ref="A2:V2"/>
    <mergeCell ref="A3:V3"/>
    <mergeCell ref="A4:U4"/>
    <mergeCell ref="D5:U5"/>
    <mergeCell ref="G7:I7"/>
    <mergeCell ref="B47:C47"/>
    <mergeCell ref="A7:A8"/>
    <mergeCell ref="B7:B8"/>
    <mergeCell ref="C7:C8"/>
    <mergeCell ref="D7:D8"/>
    <mergeCell ref="E7:E8"/>
    <mergeCell ref="F7:F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9"/>
  <sheetViews>
    <sheetView zoomScale="98" zoomScaleNormal="98" topLeftCell="A4" workbookViewId="0">
      <selection activeCell="B5" sqref="B5"/>
    </sheetView>
  </sheetViews>
  <sheetFormatPr defaultColWidth="9.1047619047619" defaultRowHeight="12.75"/>
  <cols>
    <col min="1" max="1" width="9.33333333333333" style="20" customWidth="1"/>
    <col min="2" max="2" width="13.8857142857143" style="68" customWidth="1"/>
    <col min="3" max="3" width="6.1047619047619" style="20" customWidth="1"/>
    <col min="4" max="4" width="20.6666666666667" style="20" customWidth="1"/>
    <col min="5" max="12" width="19.8857142857143" style="20" customWidth="1"/>
    <col min="13" max="13" width="18.4380952380952" style="20" customWidth="1"/>
    <col min="14" max="14" width="19.6666666666667" style="20" customWidth="1"/>
    <col min="15" max="15" width="0.666666666666667" style="20" customWidth="1"/>
    <col min="16" max="16" width="4.66666666666667" style="20" customWidth="1"/>
    <col min="17" max="17" width="9.43809523809524" style="20" customWidth="1"/>
    <col min="18" max="18" width="17.8857142857143" style="68" customWidth="1"/>
    <col min="19" max="19" width="18.6666666666667" style="20" customWidth="1"/>
    <col min="20" max="24" width="21.8857142857143" style="20" customWidth="1"/>
    <col min="25" max="27" width="18.552380952381" style="20" customWidth="1"/>
    <col min="28" max="28" width="22.1047619047619" style="20" customWidth="1"/>
    <col min="29" max="29" width="20.6666666666667" style="20" customWidth="1"/>
    <col min="30" max="16384" width="9.1047619047619" style="20"/>
  </cols>
  <sheetData>
    <row r="1" ht="25.5" spans="1:28">
      <c r="A1" s="69" t="s">
        <v>126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ht="25.5" spans="1:29">
      <c r="A2" s="69" t="s">
        <v>65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ht="45" customHeight="1" spans="2:28">
      <c r="B3" s="70" t="s">
        <v>127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5:15">
      <c r="O4" s="20">
        <v>0</v>
      </c>
    </row>
    <row r="5" ht="61.5" customHeight="1" spans="1:29">
      <c r="A5" s="71" t="s">
        <v>21</v>
      </c>
      <c r="B5" s="72" t="s">
        <v>128</v>
      </c>
      <c r="C5" s="72" t="s">
        <v>21</v>
      </c>
      <c r="D5" s="72" t="s">
        <v>129</v>
      </c>
      <c r="E5" s="72" t="s">
        <v>53</v>
      </c>
      <c r="F5" s="72" t="s">
        <v>130</v>
      </c>
      <c r="G5" s="72" t="s">
        <v>24</v>
      </c>
      <c r="H5" s="72" t="s">
        <v>25</v>
      </c>
      <c r="I5" s="72" t="s">
        <v>26</v>
      </c>
      <c r="J5" s="72" t="s">
        <v>78</v>
      </c>
      <c r="K5" s="72" t="s">
        <v>79</v>
      </c>
      <c r="L5" s="72" t="s">
        <v>80</v>
      </c>
      <c r="M5" s="72" t="s">
        <v>27</v>
      </c>
      <c r="N5" s="75" t="s">
        <v>131</v>
      </c>
      <c r="O5" s="86"/>
      <c r="P5" s="73"/>
      <c r="Q5" s="72" t="s">
        <v>21</v>
      </c>
      <c r="R5" s="89" t="s">
        <v>132</v>
      </c>
      <c r="S5" s="72" t="s">
        <v>129</v>
      </c>
      <c r="T5" s="72" t="s">
        <v>53</v>
      </c>
      <c r="U5" s="72" t="s">
        <v>130</v>
      </c>
      <c r="V5" s="72" t="s">
        <v>24</v>
      </c>
      <c r="W5" s="72" t="s">
        <v>25</v>
      </c>
      <c r="X5" s="72" t="s">
        <v>26</v>
      </c>
      <c r="Y5" s="72" t="s">
        <v>78</v>
      </c>
      <c r="Z5" s="72" t="s">
        <v>79</v>
      </c>
      <c r="AA5" s="72" t="s">
        <v>80</v>
      </c>
      <c r="AB5" s="72" t="s">
        <v>27</v>
      </c>
      <c r="AC5" s="72" t="s">
        <v>131</v>
      </c>
    </row>
    <row r="6" ht="15.75" spans="1:29">
      <c r="A6" s="73"/>
      <c r="B6" s="74"/>
      <c r="C6" s="73"/>
      <c r="D6" s="75"/>
      <c r="E6" s="192" t="s">
        <v>29</v>
      </c>
      <c r="F6" s="192" t="s">
        <v>29</v>
      </c>
      <c r="G6" s="192" t="s">
        <v>29</v>
      </c>
      <c r="H6" s="192" t="s">
        <v>29</v>
      </c>
      <c r="I6" s="192" t="s">
        <v>29</v>
      </c>
      <c r="J6" s="192" t="s">
        <v>29</v>
      </c>
      <c r="K6" s="192" t="s">
        <v>29</v>
      </c>
      <c r="L6" s="192" t="s">
        <v>29</v>
      </c>
      <c r="M6" s="192" t="s">
        <v>29</v>
      </c>
      <c r="N6" s="192" t="s">
        <v>29</v>
      </c>
      <c r="O6" s="86"/>
      <c r="P6" s="73"/>
      <c r="Q6" s="75"/>
      <c r="R6" s="76"/>
      <c r="S6" s="75"/>
      <c r="T6" s="192" t="s">
        <v>29</v>
      </c>
      <c r="U6" s="192" t="s">
        <v>29</v>
      </c>
      <c r="V6" s="192" t="s">
        <v>29</v>
      </c>
      <c r="W6" s="192" t="s">
        <v>29</v>
      </c>
      <c r="X6" s="192" t="s">
        <v>29</v>
      </c>
      <c r="Y6" s="192" t="s">
        <v>29</v>
      </c>
      <c r="Z6" s="192" t="s">
        <v>29</v>
      </c>
      <c r="AA6" s="192" t="s">
        <v>29</v>
      </c>
      <c r="AB6" s="192" t="s">
        <v>29</v>
      </c>
      <c r="AC6" s="192" t="s">
        <v>29</v>
      </c>
    </row>
    <row r="7" ht="24.9" customHeight="1" spans="1:29">
      <c r="A7" s="76">
        <v>1</v>
      </c>
      <c r="B7" s="77" t="s">
        <v>89</v>
      </c>
      <c r="C7" s="73">
        <v>1</v>
      </c>
      <c r="D7" s="78" t="s">
        <v>133</v>
      </c>
      <c r="E7" s="78">
        <v>23635005.2539</v>
      </c>
      <c r="F7" s="78">
        <v>0</v>
      </c>
      <c r="G7" s="78">
        <v>111466755.8814</v>
      </c>
      <c r="H7" s="78">
        <v>2525034.9152</v>
      </c>
      <c r="I7" s="78">
        <v>7828232.3298</v>
      </c>
      <c r="J7" s="78">
        <v>4128803.8815</v>
      </c>
      <c r="K7" s="78">
        <f>J7/2</f>
        <v>2064401.94075</v>
      </c>
      <c r="L7" s="78">
        <f t="shared" ref="L7:L23" si="0">J7-K7</f>
        <v>2064401.94075</v>
      </c>
      <c r="M7" s="78">
        <v>185488639.2922</v>
      </c>
      <c r="N7" s="87">
        <f>E7+F7+G7+H7+I7+L7+M7</f>
        <v>333008069.61325</v>
      </c>
      <c r="O7" s="86"/>
      <c r="P7" s="76">
        <v>19</v>
      </c>
      <c r="Q7" s="90">
        <v>26</v>
      </c>
      <c r="R7" s="91" t="s">
        <v>107</v>
      </c>
      <c r="S7" s="78" t="s">
        <v>134</v>
      </c>
      <c r="T7" s="78">
        <v>25020783.7812</v>
      </c>
      <c r="U7" s="78">
        <v>0</v>
      </c>
      <c r="V7" s="78">
        <v>118002326.1147</v>
      </c>
      <c r="W7" s="78">
        <v>2673083.9268</v>
      </c>
      <c r="X7" s="78">
        <v>6887017.8539</v>
      </c>
      <c r="Y7" s="78">
        <v>4370885.8146</v>
      </c>
      <c r="Z7" s="78">
        <v>0</v>
      </c>
      <c r="AA7" s="78">
        <f t="shared" ref="AA7:AA25" si="1">Y7-Z7</f>
        <v>4370885.8146</v>
      </c>
      <c r="AB7" s="78">
        <v>190652915.4245</v>
      </c>
      <c r="AC7" s="87">
        <f>T7+U7+V7+W7+X7+AA7+AB7</f>
        <v>347607012.9157</v>
      </c>
    </row>
    <row r="8" ht="24.9" customHeight="1" spans="1:29">
      <c r="A8" s="76"/>
      <c r="B8" s="79"/>
      <c r="C8" s="73">
        <v>2</v>
      </c>
      <c r="D8" s="78" t="s">
        <v>135</v>
      </c>
      <c r="E8" s="78">
        <v>39431927.3146</v>
      </c>
      <c r="F8" s="78">
        <v>0</v>
      </c>
      <c r="G8" s="78">
        <v>185967761.3219</v>
      </c>
      <c r="H8" s="78">
        <v>4212691.8177</v>
      </c>
      <c r="I8" s="78">
        <v>12294077.9148</v>
      </c>
      <c r="J8" s="78">
        <v>6888371.4136</v>
      </c>
      <c r="K8" s="78">
        <f t="shared" ref="K8:K23" si="2">J8/2</f>
        <v>3444185.7068</v>
      </c>
      <c r="L8" s="78">
        <f t="shared" si="0"/>
        <v>3444185.7068</v>
      </c>
      <c r="M8" s="78">
        <v>323680367.7924</v>
      </c>
      <c r="N8" s="87">
        <f t="shared" ref="N8:N71" si="3">E8+F8+G8+H8+I8+L8+M8</f>
        <v>569031011.8682</v>
      </c>
      <c r="O8" s="86"/>
      <c r="P8" s="76"/>
      <c r="Q8" s="90">
        <v>27</v>
      </c>
      <c r="R8" s="92"/>
      <c r="S8" s="78" t="s">
        <v>136</v>
      </c>
      <c r="T8" s="78">
        <v>24503696.6991</v>
      </c>
      <c r="U8" s="78">
        <v>0</v>
      </c>
      <c r="V8" s="78">
        <v>115563654.368</v>
      </c>
      <c r="W8" s="78">
        <v>2617841.1662</v>
      </c>
      <c r="X8" s="78">
        <v>7361080.934</v>
      </c>
      <c r="Y8" s="78">
        <v>4280555.767</v>
      </c>
      <c r="Z8" s="78">
        <v>0</v>
      </c>
      <c r="AA8" s="78">
        <f t="shared" si="1"/>
        <v>4280555.767</v>
      </c>
      <c r="AB8" s="78">
        <v>205322387.3562</v>
      </c>
      <c r="AC8" s="87">
        <f t="shared" ref="AC8:AC71" si="4">T8+U8+V8+W8+X8+AA8+AB8</f>
        <v>359649216.2905</v>
      </c>
    </row>
    <row r="9" ht="24.9" customHeight="1" spans="1:29">
      <c r="A9" s="76"/>
      <c r="B9" s="79"/>
      <c r="C9" s="73">
        <v>3</v>
      </c>
      <c r="D9" s="78" t="s">
        <v>137</v>
      </c>
      <c r="E9" s="78">
        <v>27744702.3154</v>
      </c>
      <c r="F9" s="78">
        <v>0</v>
      </c>
      <c r="G9" s="78">
        <v>130848795.1143</v>
      </c>
      <c r="H9" s="78">
        <v>2964092.5105</v>
      </c>
      <c r="I9" s="78">
        <v>8713569.7999</v>
      </c>
      <c r="J9" s="78">
        <v>4846727.6982</v>
      </c>
      <c r="K9" s="78">
        <f t="shared" si="2"/>
        <v>2423363.8491</v>
      </c>
      <c r="L9" s="78">
        <f t="shared" si="0"/>
        <v>2423363.8491</v>
      </c>
      <c r="M9" s="78">
        <v>212884641.4545</v>
      </c>
      <c r="N9" s="87">
        <f t="shared" si="3"/>
        <v>385579165.0437</v>
      </c>
      <c r="O9" s="86"/>
      <c r="P9" s="76"/>
      <c r="Q9" s="90">
        <v>28</v>
      </c>
      <c r="R9" s="92"/>
      <c r="S9" s="78" t="s">
        <v>138</v>
      </c>
      <c r="T9" s="78">
        <v>24525877.9963</v>
      </c>
      <c r="U9" s="78">
        <v>0</v>
      </c>
      <c r="V9" s="78">
        <v>115668265.1866</v>
      </c>
      <c r="W9" s="78">
        <v>2620210.8949</v>
      </c>
      <c r="X9" s="78">
        <v>7248462.1908</v>
      </c>
      <c r="Y9" s="78">
        <v>4284430.6223</v>
      </c>
      <c r="Z9" s="78">
        <v>0</v>
      </c>
      <c r="AA9" s="78">
        <f t="shared" si="1"/>
        <v>4284430.6223</v>
      </c>
      <c r="AB9" s="78">
        <v>201837497.7671</v>
      </c>
      <c r="AC9" s="87">
        <f t="shared" si="4"/>
        <v>356184744.658</v>
      </c>
    </row>
    <row r="10" ht="24.9" customHeight="1" spans="1:29">
      <c r="A10" s="76"/>
      <c r="B10" s="79"/>
      <c r="C10" s="73">
        <v>4</v>
      </c>
      <c r="D10" s="78" t="s">
        <v>139</v>
      </c>
      <c r="E10" s="78">
        <v>28268846.7455</v>
      </c>
      <c r="F10" s="78">
        <v>0</v>
      </c>
      <c r="G10" s="78">
        <v>133320750.5299</v>
      </c>
      <c r="H10" s="78">
        <v>3020089.2396</v>
      </c>
      <c r="I10" s="78">
        <v>9022784.3362</v>
      </c>
      <c r="J10" s="78">
        <v>4938290.5955</v>
      </c>
      <c r="K10" s="78">
        <f t="shared" si="2"/>
        <v>2469145.29775</v>
      </c>
      <c r="L10" s="78">
        <f t="shared" si="0"/>
        <v>2469145.29775</v>
      </c>
      <c r="M10" s="78">
        <v>222453017.7957</v>
      </c>
      <c r="N10" s="87">
        <f t="shared" si="3"/>
        <v>398554633.94465</v>
      </c>
      <c r="O10" s="86"/>
      <c r="P10" s="76"/>
      <c r="Q10" s="90">
        <v>29</v>
      </c>
      <c r="R10" s="92"/>
      <c r="S10" s="78" t="s">
        <v>140</v>
      </c>
      <c r="T10" s="78">
        <v>29067235.5279</v>
      </c>
      <c r="U10" s="78">
        <v>0</v>
      </c>
      <c r="V10" s="78">
        <v>137086089.5489</v>
      </c>
      <c r="W10" s="78">
        <v>3105384.738</v>
      </c>
      <c r="X10" s="78">
        <v>8459290.1323</v>
      </c>
      <c r="Y10" s="78">
        <v>5077761.2944</v>
      </c>
      <c r="Z10" s="78">
        <v>0</v>
      </c>
      <c r="AA10" s="78">
        <f t="shared" si="1"/>
        <v>5077761.2944</v>
      </c>
      <c r="AB10" s="78">
        <v>239305521.0056</v>
      </c>
      <c r="AC10" s="87">
        <f t="shared" si="4"/>
        <v>422101282.2471</v>
      </c>
    </row>
    <row r="11" ht="24.9" customHeight="1" spans="1:29">
      <c r="A11" s="76"/>
      <c r="B11" s="79"/>
      <c r="C11" s="73">
        <v>5</v>
      </c>
      <c r="D11" s="78" t="s">
        <v>141</v>
      </c>
      <c r="E11" s="78">
        <v>25730187.0224</v>
      </c>
      <c r="F11" s="78">
        <v>0</v>
      </c>
      <c r="G11" s="78">
        <v>121347993.9946</v>
      </c>
      <c r="H11" s="78">
        <v>2748872.6957</v>
      </c>
      <c r="I11" s="78">
        <v>8258845.8622</v>
      </c>
      <c r="J11" s="78">
        <v>4494811.6114</v>
      </c>
      <c r="K11" s="78">
        <f t="shared" si="2"/>
        <v>2247405.8057</v>
      </c>
      <c r="L11" s="78">
        <f t="shared" si="0"/>
        <v>2247405.8057</v>
      </c>
      <c r="M11" s="78">
        <v>198813602.5558</v>
      </c>
      <c r="N11" s="87">
        <f t="shared" si="3"/>
        <v>359146907.9364</v>
      </c>
      <c r="O11" s="86"/>
      <c r="P11" s="76"/>
      <c r="Q11" s="90">
        <v>30</v>
      </c>
      <c r="R11" s="92"/>
      <c r="S11" s="78" t="s">
        <v>142</v>
      </c>
      <c r="T11" s="78">
        <v>29294627.8631</v>
      </c>
      <c r="U11" s="78">
        <v>0</v>
      </c>
      <c r="V11" s="78">
        <v>138158510.9703</v>
      </c>
      <c r="W11" s="78">
        <v>3129678.0935</v>
      </c>
      <c r="X11" s="78">
        <v>8337820.5553</v>
      </c>
      <c r="Y11" s="78">
        <v>5117484.5078</v>
      </c>
      <c r="Z11" s="78">
        <v>0</v>
      </c>
      <c r="AA11" s="78">
        <f t="shared" si="1"/>
        <v>5117484.5078</v>
      </c>
      <c r="AB11" s="78">
        <v>235546750.0211</v>
      </c>
      <c r="AC11" s="87">
        <f t="shared" si="4"/>
        <v>419584872.0111</v>
      </c>
    </row>
    <row r="12" ht="24.9" customHeight="1" spans="1:29">
      <c r="A12" s="76"/>
      <c r="B12" s="79"/>
      <c r="C12" s="73">
        <v>6</v>
      </c>
      <c r="D12" s="78" t="s">
        <v>143</v>
      </c>
      <c r="E12" s="78">
        <v>26572632.4641</v>
      </c>
      <c r="F12" s="78">
        <v>0</v>
      </c>
      <c r="G12" s="78">
        <v>125321111.8075</v>
      </c>
      <c r="H12" s="78">
        <v>2838874.967</v>
      </c>
      <c r="I12" s="78">
        <v>8481048.3737</v>
      </c>
      <c r="J12" s="78">
        <v>4641978.5771</v>
      </c>
      <c r="K12" s="78">
        <f t="shared" si="2"/>
        <v>2320989.28855</v>
      </c>
      <c r="L12" s="78">
        <f t="shared" si="0"/>
        <v>2320989.28855</v>
      </c>
      <c r="M12" s="78">
        <v>205689467.0609</v>
      </c>
      <c r="N12" s="87">
        <f t="shared" si="3"/>
        <v>371224123.96175</v>
      </c>
      <c r="O12" s="86"/>
      <c r="P12" s="76"/>
      <c r="Q12" s="90">
        <v>31</v>
      </c>
      <c r="R12" s="92"/>
      <c r="S12" s="78" t="s">
        <v>113</v>
      </c>
      <c r="T12" s="78">
        <v>50649635.2281</v>
      </c>
      <c r="U12" s="78">
        <v>0</v>
      </c>
      <c r="V12" s="78">
        <v>238872404.0801</v>
      </c>
      <c r="W12" s="78">
        <v>5411130.4829</v>
      </c>
      <c r="X12" s="78">
        <v>13742546.2142</v>
      </c>
      <c r="Y12" s="78">
        <v>8847995.0937</v>
      </c>
      <c r="Z12" s="78">
        <v>0</v>
      </c>
      <c r="AA12" s="78">
        <f t="shared" si="1"/>
        <v>8847995.0937</v>
      </c>
      <c r="AB12" s="78">
        <v>402791310.2412</v>
      </c>
      <c r="AC12" s="87">
        <f t="shared" si="4"/>
        <v>720315021.3402</v>
      </c>
    </row>
    <row r="13" ht="24.9" customHeight="1" spans="1:29">
      <c r="A13" s="76"/>
      <c r="B13" s="79"/>
      <c r="C13" s="73">
        <v>7</v>
      </c>
      <c r="D13" s="78" t="s">
        <v>144</v>
      </c>
      <c r="E13" s="78">
        <v>25782570.8486</v>
      </c>
      <c r="F13" s="78">
        <v>0</v>
      </c>
      <c r="G13" s="78">
        <v>121595045.1421</v>
      </c>
      <c r="H13" s="78">
        <v>2754469.0978</v>
      </c>
      <c r="I13" s="78">
        <v>8213236.5417</v>
      </c>
      <c r="J13" s="78">
        <v>4503962.5527</v>
      </c>
      <c r="K13" s="78">
        <f t="shared" si="2"/>
        <v>2251981.27635</v>
      </c>
      <c r="L13" s="78">
        <f t="shared" si="0"/>
        <v>2251981.27635</v>
      </c>
      <c r="M13" s="78">
        <v>197402261.5853</v>
      </c>
      <c r="N13" s="87">
        <f t="shared" si="3"/>
        <v>357999564.49185</v>
      </c>
      <c r="O13" s="86"/>
      <c r="P13" s="76"/>
      <c r="Q13" s="90">
        <v>32</v>
      </c>
      <c r="R13" s="92"/>
      <c r="S13" s="78" t="s">
        <v>145</v>
      </c>
      <c r="T13" s="78">
        <v>25369283.9318</v>
      </c>
      <c r="U13" s="78">
        <v>0</v>
      </c>
      <c r="V13" s="78">
        <v>119645912.8543</v>
      </c>
      <c r="W13" s="78">
        <v>2710315.7801</v>
      </c>
      <c r="X13" s="78">
        <v>7372910.2781</v>
      </c>
      <c r="Y13" s="78">
        <v>4431765.377</v>
      </c>
      <c r="Z13" s="78">
        <v>0</v>
      </c>
      <c r="AA13" s="78">
        <f t="shared" si="1"/>
        <v>4431765.377</v>
      </c>
      <c r="AB13" s="78">
        <v>205688436.175</v>
      </c>
      <c r="AC13" s="87">
        <f t="shared" si="4"/>
        <v>365218624.3963</v>
      </c>
    </row>
    <row r="14" ht="24.9" customHeight="1" spans="1:29">
      <c r="A14" s="76"/>
      <c r="B14" s="79"/>
      <c r="C14" s="73">
        <v>8</v>
      </c>
      <c r="D14" s="78" t="s">
        <v>146</v>
      </c>
      <c r="E14" s="78">
        <v>25139614.2729</v>
      </c>
      <c r="F14" s="78">
        <v>0</v>
      </c>
      <c r="G14" s="78">
        <v>118562751.1822</v>
      </c>
      <c r="H14" s="78">
        <v>2685779.1277</v>
      </c>
      <c r="I14" s="78">
        <v>7926396.1228</v>
      </c>
      <c r="J14" s="78">
        <v>4391644.3375</v>
      </c>
      <c r="K14" s="78">
        <f t="shared" si="2"/>
        <v>2195822.16875</v>
      </c>
      <c r="L14" s="78">
        <f t="shared" si="0"/>
        <v>2195822.16875</v>
      </c>
      <c r="M14" s="78">
        <v>188526232.9502</v>
      </c>
      <c r="N14" s="87">
        <f t="shared" si="3"/>
        <v>345036595.82455</v>
      </c>
      <c r="O14" s="86"/>
      <c r="P14" s="76"/>
      <c r="Q14" s="90">
        <v>33</v>
      </c>
      <c r="R14" s="92"/>
      <c r="S14" s="78" t="s">
        <v>147</v>
      </c>
      <c r="T14" s="78">
        <v>25107245.8213</v>
      </c>
      <c r="U14" s="78">
        <v>0</v>
      </c>
      <c r="V14" s="78">
        <v>118410095.9889</v>
      </c>
      <c r="W14" s="78">
        <v>2682321.059</v>
      </c>
      <c r="X14" s="78">
        <v>6799102.3948</v>
      </c>
      <c r="Y14" s="78">
        <v>4385989.8861</v>
      </c>
      <c r="Z14" s="78">
        <v>0</v>
      </c>
      <c r="AA14" s="78">
        <f t="shared" si="1"/>
        <v>4385989.8861</v>
      </c>
      <c r="AB14" s="78">
        <v>187932447.5928</v>
      </c>
      <c r="AC14" s="87">
        <f t="shared" si="4"/>
        <v>345317202.7429</v>
      </c>
    </row>
    <row r="15" ht="24.9" customHeight="1" spans="1:29">
      <c r="A15" s="76"/>
      <c r="B15" s="79"/>
      <c r="C15" s="73">
        <v>9</v>
      </c>
      <c r="D15" s="78" t="s">
        <v>148</v>
      </c>
      <c r="E15" s="78">
        <v>27122063.7835</v>
      </c>
      <c r="F15" s="78">
        <v>0</v>
      </c>
      <c r="G15" s="78">
        <v>127912324.5491</v>
      </c>
      <c r="H15" s="78">
        <v>2897573.2093</v>
      </c>
      <c r="I15" s="78">
        <v>8624948.5327</v>
      </c>
      <c r="J15" s="78">
        <v>4737958.8463</v>
      </c>
      <c r="K15" s="78">
        <f t="shared" si="2"/>
        <v>2368979.42315</v>
      </c>
      <c r="L15" s="78">
        <f t="shared" si="0"/>
        <v>2368979.42315</v>
      </c>
      <c r="M15" s="78">
        <v>210142333.0012</v>
      </c>
      <c r="N15" s="87">
        <f t="shared" si="3"/>
        <v>379068222.49895</v>
      </c>
      <c r="O15" s="86"/>
      <c r="P15" s="76"/>
      <c r="Q15" s="90">
        <v>34</v>
      </c>
      <c r="R15" s="92"/>
      <c r="S15" s="78" t="s">
        <v>149</v>
      </c>
      <c r="T15" s="78">
        <v>30054009.138</v>
      </c>
      <c r="U15" s="78">
        <v>0</v>
      </c>
      <c r="V15" s="78">
        <v>141739883.865</v>
      </c>
      <c r="W15" s="78">
        <v>3210806.2427</v>
      </c>
      <c r="X15" s="78">
        <v>8534712.7878</v>
      </c>
      <c r="Y15" s="78">
        <v>5250140.9774</v>
      </c>
      <c r="Z15" s="78">
        <v>0</v>
      </c>
      <c r="AA15" s="78">
        <f t="shared" si="1"/>
        <v>5250140.9774</v>
      </c>
      <c r="AB15" s="78">
        <v>241639409.8342</v>
      </c>
      <c r="AC15" s="87">
        <f t="shared" si="4"/>
        <v>430428962.8451</v>
      </c>
    </row>
    <row r="16" ht="24.9" customHeight="1" spans="1:29">
      <c r="A16" s="76"/>
      <c r="B16" s="79"/>
      <c r="C16" s="73">
        <v>10</v>
      </c>
      <c r="D16" s="78" t="s">
        <v>150</v>
      </c>
      <c r="E16" s="78">
        <v>27523406.8212</v>
      </c>
      <c r="F16" s="78">
        <v>0</v>
      </c>
      <c r="G16" s="78">
        <v>129805127.4455</v>
      </c>
      <c r="H16" s="78">
        <v>2940450.5082</v>
      </c>
      <c r="I16" s="78">
        <v>8872136.6516</v>
      </c>
      <c r="J16" s="78">
        <v>4808069.5432</v>
      </c>
      <c r="K16" s="78">
        <f t="shared" si="2"/>
        <v>2404034.7716</v>
      </c>
      <c r="L16" s="78">
        <f t="shared" si="0"/>
        <v>2404034.7716</v>
      </c>
      <c r="M16" s="78">
        <v>217791355.5125</v>
      </c>
      <c r="N16" s="87">
        <f t="shared" si="3"/>
        <v>389336511.7106</v>
      </c>
      <c r="O16" s="86"/>
      <c r="P16" s="76"/>
      <c r="Q16" s="90">
        <v>35</v>
      </c>
      <c r="R16" s="92"/>
      <c r="S16" s="78" t="s">
        <v>151</v>
      </c>
      <c r="T16" s="78">
        <v>24797454.3218</v>
      </c>
      <c r="U16" s="78">
        <v>0</v>
      </c>
      <c r="V16" s="78">
        <v>116949065.9164</v>
      </c>
      <c r="W16" s="78">
        <v>2649224.6267</v>
      </c>
      <c r="X16" s="78">
        <v>7304700.9816</v>
      </c>
      <c r="Y16" s="78">
        <v>4331872.346</v>
      </c>
      <c r="Z16" s="78">
        <v>0</v>
      </c>
      <c r="AA16" s="78">
        <f t="shared" si="1"/>
        <v>4331872.346</v>
      </c>
      <c r="AB16" s="78">
        <v>203577758.4995</v>
      </c>
      <c r="AC16" s="87">
        <f t="shared" si="4"/>
        <v>359610076.692</v>
      </c>
    </row>
    <row r="17" ht="24.9" customHeight="1" spans="1:29">
      <c r="A17" s="76"/>
      <c r="B17" s="79"/>
      <c r="C17" s="73">
        <v>11</v>
      </c>
      <c r="D17" s="78" t="s">
        <v>152</v>
      </c>
      <c r="E17" s="78">
        <v>30099046.9173</v>
      </c>
      <c r="F17" s="78">
        <v>0</v>
      </c>
      <c r="G17" s="78">
        <v>141952289.7898</v>
      </c>
      <c r="H17" s="78">
        <v>3215617.8331</v>
      </c>
      <c r="I17" s="78">
        <v>9771406.7739</v>
      </c>
      <c r="J17" s="78">
        <v>5258008.6362</v>
      </c>
      <c r="K17" s="78">
        <f t="shared" si="2"/>
        <v>2629004.3181</v>
      </c>
      <c r="L17" s="78">
        <f t="shared" si="0"/>
        <v>2629004.3181</v>
      </c>
      <c r="M17" s="78">
        <v>245618491.546</v>
      </c>
      <c r="N17" s="87">
        <f t="shared" si="3"/>
        <v>433285857.1782</v>
      </c>
      <c r="O17" s="86"/>
      <c r="P17" s="76"/>
      <c r="Q17" s="90">
        <v>36</v>
      </c>
      <c r="R17" s="92"/>
      <c r="S17" s="78" t="s">
        <v>153</v>
      </c>
      <c r="T17" s="78">
        <v>31385711.5336</v>
      </c>
      <c r="U17" s="78">
        <v>0</v>
      </c>
      <c r="V17" s="78">
        <v>148020421.7469</v>
      </c>
      <c r="W17" s="78">
        <v>3353078.0556</v>
      </c>
      <c r="X17" s="78">
        <v>8900589.5997</v>
      </c>
      <c r="Y17" s="78">
        <v>5482776.3401</v>
      </c>
      <c r="Z17" s="78">
        <v>0</v>
      </c>
      <c r="AA17" s="78">
        <f t="shared" si="1"/>
        <v>5482776.3401</v>
      </c>
      <c r="AB17" s="78">
        <v>252961151.2808</v>
      </c>
      <c r="AC17" s="87">
        <f t="shared" si="4"/>
        <v>450103728.5567</v>
      </c>
    </row>
    <row r="18" ht="24.9" customHeight="1" spans="1:29">
      <c r="A18" s="76"/>
      <c r="B18" s="79"/>
      <c r="C18" s="73">
        <v>12</v>
      </c>
      <c r="D18" s="78" t="s">
        <v>154</v>
      </c>
      <c r="E18" s="78">
        <v>28980031.5187</v>
      </c>
      <c r="F18" s="78">
        <v>0</v>
      </c>
      <c r="G18" s="78">
        <v>136674820.4213</v>
      </c>
      <c r="H18" s="78">
        <v>3096068.3377</v>
      </c>
      <c r="I18" s="78">
        <v>9411275.2401</v>
      </c>
      <c r="J18" s="78">
        <v>5062527.6083</v>
      </c>
      <c r="K18" s="78">
        <f t="shared" si="2"/>
        <v>2531263.80415</v>
      </c>
      <c r="L18" s="78">
        <f t="shared" si="0"/>
        <v>2531263.80415</v>
      </c>
      <c r="M18" s="78">
        <v>234474532.7596</v>
      </c>
      <c r="N18" s="87">
        <f t="shared" si="3"/>
        <v>415167992.08155</v>
      </c>
      <c r="O18" s="86"/>
      <c r="P18" s="76"/>
      <c r="Q18" s="90">
        <v>37</v>
      </c>
      <c r="R18" s="92"/>
      <c r="S18" s="78" t="s">
        <v>155</v>
      </c>
      <c r="T18" s="78">
        <v>27561686.2365</v>
      </c>
      <c r="U18" s="78">
        <v>0</v>
      </c>
      <c r="V18" s="78">
        <v>129985659.7618</v>
      </c>
      <c r="W18" s="78">
        <v>2944540.0718</v>
      </c>
      <c r="X18" s="78">
        <v>8181822.8452</v>
      </c>
      <c r="Y18" s="78">
        <v>4814756.5822</v>
      </c>
      <c r="Z18" s="78">
        <v>0</v>
      </c>
      <c r="AA18" s="78">
        <f t="shared" si="1"/>
        <v>4814756.5822</v>
      </c>
      <c r="AB18" s="78">
        <v>230719535.8259</v>
      </c>
      <c r="AC18" s="87">
        <f t="shared" si="4"/>
        <v>404208001.3234</v>
      </c>
    </row>
    <row r="19" ht="24.9" customHeight="1" spans="1:29">
      <c r="A19" s="76"/>
      <c r="B19" s="79"/>
      <c r="C19" s="73">
        <v>13</v>
      </c>
      <c r="D19" s="78" t="s">
        <v>156</v>
      </c>
      <c r="E19" s="78">
        <v>22129791.2983</v>
      </c>
      <c r="F19" s="78">
        <v>0</v>
      </c>
      <c r="G19" s="78">
        <v>104367907.5954</v>
      </c>
      <c r="H19" s="78">
        <v>2364226.0746</v>
      </c>
      <c r="I19" s="78">
        <v>7477163.3722</v>
      </c>
      <c r="J19" s="78">
        <v>3865857.7491</v>
      </c>
      <c r="K19" s="78">
        <f t="shared" si="2"/>
        <v>1932928.87455</v>
      </c>
      <c r="L19" s="78">
        <f t="shared" si="0"/>
        <v>1932928.87455</v>
      </c>
      <c r="M19" s="78">
        <v>174625114.0877</v>
      </c>
      <c r="N19" s="87">
        <f t="shared" si="3"/>
        <v>312897131.30275</v>
      </c>
      <c r="O19" s="86"/>
      <c r="P19" s="76"/>
      <c r="Q19" s="90">
        <v>38</v>
      </c>
      <c r="R19" s="92"/>
      <c r="S19" s="78" t="s">
        <v>157</v>
      </c>
      <c r="T19" s="78">
        <v>28660119.5481</v>
      </c>
      <c r="U19" s="78">
        <v>0</v>
      </c>
      <c r="V19" s="78">
        <v>135166060.4628</v>
      </c>
      <c r="W19" s="78">
        <v>3061890.6895</v>
      </c>
      <c r="X19" s="78">
        <v>8444722.2528</v>
      </c>
      <c r="Y19" s="78">
        <v>5006642.121</v>
      </c>
      <c r="Z19" s="78">
        <v>0</v>
      </c>
      <c r="AA19" s="78">
        <f t="shared" si="1"/>
        <v>5006642.121</v>
      </c>
      <c r="AB19" s="78">
        <v>238854730.5749</v>
      </c>
      <c r="AC19" s="87">
        <f t="shared" si="4"/>
        <v>419194165.6491</v>
      </c>
    </row>
    <row r="20" ht="24.9" customHeight="1" spans="1:29">
      <c r="A20" s="76"/>
      <c r="B20" s="79"/>
      <c r="C20" s="73">
        <v>14</v>
      </c>
      <c r="D20" s="78" t="s">
        <v>158</v>
      </c>
      <c r="E20" s="78">
        <v>20909630.0606</v>
      </c>
      <c r="F20" s="78">
        <v>0</v>
      </c>
      <c r="G20" s="78">
        <v>98613417.0267</v>
      </c>
      <c r="H20" s="78">
        <v>2233870.71</v>
      </c>
      <c r="I20" s="78">
        <v>7141862.168</v>
      </c>
      <c r="J20" s="78">
        <v>3652707.5339</v>
      </c>
      <c r="K20" s="78">
        <f t="shared" si="2"/>
        <v>1826353.76695</v>
      </c>
      <c r="L20" s="78">
        <f t="shared" si="0"/>
        <v>1826353.76695</v>
      </c>
      <c r="M20" s="78">
        <v>164249508.3707</v>
      </c>
      <c r="N20" s="87">
        <f t="shared" si="3"/>
        <v>294974642.10295</v>
      </c>
      <c r="O20" s="86"/>
      <c r="P20" s="76"/>
      <c r="Q20" s="90">
        <v>39</v>
      </c>
      <c r="R20" s="92"/>
      <c r="S20" s="78" t="s">
        <v>159</v>
      </c>
      <c r="T20" s="78">
        <v>22562780.0433</v>
      </c>
      <c r="U20" s="78">
        <v>0</v>
      </c>
      <c r="V20" s="78">
        <v>106409957.0985</v>
      </c>
      <c r="W20" s="78">
        <v>2410484.228</v>
      </c>
      <c r="X20" s="78">
        <v>6699498.7533</v>
      </c>
      <c r="Y20" s="78">
        <v>3941496.6411</v>
      </c>
      <c r="Z20" s="78">
        <v>0</v>
      </c>
      <c r="AA20" s="78">
        <f t="shared" si="1"/>
        <v>3941496.6411</v>
      </c>
      <c r="AB20" s="78">
        <v>184850299.0668</v>
      </c>
      <c r="AC20" s="87">
        <f t="shared" si="4"/>
        <v>326874515.831</v>
      </c>
    </row>
    <row r="21" ht="24.9" customHeight="1" spans="1:29">
      <c r="A21" s="76"/>
      <c r="B21" s="79"/>
      <c r="C21" s="73">
        <v>15</v>
      </c>
      <c r="D21" s="78" t="s">
        <v>160</v>
      </c>
      <c r="E21" s="78">
        <v>21773049.6242</v>
      </c>
      <c r="F21" s="78">
        <v>0</v>
      </c>
      <c r="G21" s="78">
        <v>102685452.4117</v>
      </c>
      <c r="H21" s="78">
        <v>2326113.7419</v>
      </c>
      <c r="I21" s="78">
        <v>7560971.0281</v>
      </c>
      <c r="J21" s="78">
        <v>3803538.4734</v>
      </c>
      <c r="K21" s="78">
        <f t="shared" si="2"/>
        <v>1901769.2367</v>
      </c>
      <c r="L21" s="78">
        <f t="shared" si="0"/>
        <v>1901769.2367</v>
      </c>
      <c r="M21" s="78">
        <v>177218469.5015</v>
      </c>
      <c r="N21" s="87">
        <f t="shared" si="3"/>
        <v>313465825.5441</v>
      </c>
      <c r="O21" s="86"/>
      <c r="P21" s="76"/>
      <c r="Q21" s="90">
        <v>40</v>
      </c>
      <c r="R21" s="92"/>
      <c r="S21" s="78" t="s">
        <v>161</v>
      </c>
      <c r="T21" s="78">
        <v>24876266.2692</v>
      </c>
      <c r="U21" s="78">
        <v>0</v>
      </c>
      <c r="V21" s="78">
        <v>117320756.6356</v>
      </c>
      <c r="W21" s="78">
        <v>2657644.4649</v>
      </c>
      <c r="X21" s="78">
        <v>7545706.2214</v>
      </c>
      <c r="Y21" s="78">
        <v>4345640.0211</v>
      </c>
      <c r="Z21" s="78">
        <v>0</v>
      </c>
      <c r="AA21" s="78">
        <f t="shared" si="1"/>
        <v>4345640.0211</v>
      </c>
      <c r="AB21" s="78">
        <v>211035457.1652</v>
      </c>
      <c r="AC21" s="87">
        <f t="shared" si="4"/>
        <v>367781470.7774</v>
      </c>
    </row>
    <row r="22" ht="24.9" customHeight="1" spans="1:29">
      <c r="A22" s="76"/>
      <c r="B22" s="79"/>
      <c r="C22" s="73">
        <v>16</v>
      </c>
      <c r="D22" s="78" t="s">
        <v>162</v>
      </c>
      <c r="E22" s="78">
        <v>32456595.6922</v>
      </c>
      <c r="F22" s="78">
        <v>0</v>
      </c>
      <c r="G22" s="78">
        <v>153070895.8981</v>
      </c>
      <c r="H22" s="78">
        <v>3467485.4721</v>
      </c>
      <c r="I22" s="78">
        <v>9425786.655</v>
      </c>
      <c r="J22" s="78">
        <v>5669849.3119</v>
      </c>
      <c r="K22" s="78">
        <f t="shared" si="2"/>
        <v>2834924.65595</v>
      </c>
      <c r="L22" s="78">
        <f t="shared" si="0"/>
        <v>2834924.65595</v>
      </c>
      <c r="M22" s="78">
        <v>234923575.9406</v>
      </c>
      <c r="N22" s="87">
        <f t="shared" si="3"/>
        <v>436179264.31395</v>
      </c>
      <c r="O22" s="86"/>
      <c r="P22" s="76"/>
      <c r="Q22" s="90">
        <v>41</v>
      </c>
      <c r="R22" s="92"/>
      <c r="S22" s="78" t="s">
        <v>163</v>
      </c>
      <c r="T22" s="78">
        <v>30673319.769</v>
      </c>
      <c r="U22" s="78">
        <v>0</v>
      </c>
      <c r="V22" s="78">
        <v>144660659.4768</v>
      </c>
      <c r="W22" s="78">
        <v>3276970.0091</v>
      </c>
      <c r="X22" s="78">
        <v>8591177.4372</v>
      </c>
      <c r="Y22" s="78">
        <v>5358328.4777</v>
      </c>
      <c r="Z22" s="78">
        <v>0</v>
      </c>
      <c r="AA22" s="78">
        <f t="shared" si="1"/>
        <v>5358328.4777</v>
      </c>
      <c r="AB22" s="78">
        <v>243386659.5656</v>
      </c>
      <c r="AC22" s="87">
        <f t="shared" si="4"/>
        <v>435947114.7354</v>
      </c>
    </row>
    <row r="23" ht="24.9" customHeight="1" spans="1:29">
      <c r="A23" s="76"/>
      <c r="B23" s="80"/>
      <c r="C23" s="73">
        <v>17</v>
      </c>
      <c r="D23" s="78" t="s">
        <v>164</v>
      </c>
      <c r="E23" s="78">
        <v>28044402.6552</v>
      </c>
      <c r="F23" s="78">
        <v>0</v>
      </c>
      <c r="G23" s="78">
        <v>132262233.5398</v>
      </c>
      <c r="H23" s="78">
        <v>2996110.8584</v>
      </c>
      <c r="I23" s="78">
        <v>8266990.8879</v>
      </c>
      <c r="J23" s="78">
        <v>4899082.4117</v>
      </c>
      <c r="K23" s="78">
        <f t="shared" si="2"/>
        <v>2449541.20585</v>
      </c>
      <c r="L23" s="78">
        <f t="shared" si="0"/>
        <v>2449541.20585</v>
      </c>
      <c r="M23" s="78">
        <v>199065643.3295</v>
      </c>
      <c r="N23" s="87">
        <f t="shared" si="3"/>
        <v>373084922.47665</v>
      </c>
      <c r="O23" s="86"/>
      <c r="P23" s="76"/>
      <c r="Q23" s="90">
        <v>42</v>
      </c>
      <c r="R23" s="92"/>
      <c r="S23" s="78" t="s">
        <v>165</v>
      </c>
      <c r="T23" s="78">
        <v>35862377.0399</v>
      </c>
      <c r="U23" s="78">
        <v>0</v>
      </c>
      <c r="V23" s="78">
        <v>169133147.3755</v>
      </c>
      <c r="W23" s="78">
        <v>3831340.5559</v>
      </c>
      <c r="X23" s="78">
        <v>10538007.9673</v>
      </c>
      <c r="Y23" s="78">
        <v>6264805.9492</v>
      </c>
      <c r="Z23" s="78">
        <v>0</v>
      </c>
      <c r="AA23" s="78">
        <f t="shared" si="1"/>
        <v>6264805.9492</v>
      </c>
      <c r="AB23" s="78">
        <v>303629646.2394</v>
      </c>
      <c r="AC23" s="87">
        <f t="shared" si="4"/>
        <v>529259325.1272</v>
      </c>
    </row>
    <row r="24" ht="24.9" customHeight="1" spans="1:29">
      <c r="A24" s="73"/>
      <c r="B24" s="81" t="s">
        <v>166</v>
      </c>
      <c r="C24" s="82"/>
      <c r="D24" s="83"/>
      <c r="E24" s="83">
        <f>SUM(E7:E23)</f>
        <v>461343504.6086</v>
      </c>
      <c r="F24" s="83">
        <f>SUM(F7:F23)</f>
        <v>0</v>
      </c>
      <c r="G24" s="83">
        <f t="shared" ref="G24:H24" si="5">SUM(G7:G23)</f>
        <v>2175775433.6513</v>
      </c>
      <c r="H24" s="83">
        <f t="shared" si="5"/>
        <v>49287421.1165</v>
      </c>
      <c r="I24" s="83">
        <f t="shared" ref="I24:N24" si="6">SUM(I7:I23)</f>
        <v>147290732.5906</v>
      </c>
      <c r="J24" s="83">
        <f t="shared" si="6"/>
        <v>80592190.7815</v>
      </c>
      <c r="K24" s="83">
        <f t="shared" si="6"/>
        <v>40296095.39075</v>
      </c>
      <c r="L24" s="83">
        <f t="shared" si="6"/>
        <v>40296095.39075</v>
      </c>
      <c r="M24" s="83">
        <f t="shared" si="6"/>
        <v>3593047254.5363</v>
      </c>
      <c r="N24" s="83">
        <f t="shared" si="6"/>
        <v>6467040441.89405</v>
      </c>
      <c r="O24" s="86"/>
      <c r="P24" s="76"/>
      <c r="Q24" s="90">
        <v>43</v>
      </c>
      <c r="R24" s="92"/>
      <c r="S24" s="78" t="s">
        <v>167</v>
      </c>
      <c r="T24" s="78">
        <v>23403857.9635</v>
      </c>
      <c r="U24" s="78">
        <v>0</v>
      </c>
      <c r="V24" s="78">
        <v>110376625.445</v>
      </c>
      <c r="W24" s="78">
        <v>2500340.4008</v>
      </c>
      <c r="X24" s="78">
        <v>7137847.9426</v>
      </c>
      <c r="Y24" s="78">
        <v>4088424.7142</v>
      </c>
      <c r="Z24" s="78">
        <v>0</v>
      </c>
      <c r="AA24" s="78">
        <f t="shared" si="1"/>
        <v>4088424.7142</v>
      </c>
      <c r="AB24" s="78">
        <v>198414635.5435</v>
      </c>
      <c r="AC24" s="87">
        <f t="shared" si="4"/>
        <v>345921732.0096</v>
      </c>
    </row>
    <row r="25" ht="24.9" customHeight="1" spans="1:29">
      <c r="A25" s="76">
        <v>2</v>
      </c>
      <c r="B25" s="77" t="s">
        <v>168</v>
      </c>
      <c r="C25" s="73">
        <v>1</v>
      </c>
      <c r="D25" s="78" t="s">
        <v>169</v>
      </c>
      <c r="E25" s="78">
        <v>28760450.0272</v>
      </c>
      <c r="F25" s="78">
        <v>0</v>
      </c>
      <c r="G25" s="78">
        <v>135639236.2843</v>
      </c>
      <c r="H25" s="78">
        <v>3072609.4501</v>
      </c>
      <c r="I25" s="78">
        <v>7358656.7222</v>
      </c>
      <c r="J25" s="78">
        <v>5024168.8728</v>
      </c>
      <c r="K25" s="78">
        <v>0</v>
      </c>
      <c r="L25" s="78">
        <f t="shared" ref="L25:L56" si="7">J25-K25</f>
        <v>5024168.8728</v>
      </c>
      <c r="M25" s="78">
        <v>220105886.1476</v>
      </c>
      <c r="N25" s="87">
        <f t="shared" si="3"/>
        <v>399961007.5042</v>
      </c>
      <c r="O25" s="86"/>
      <c r="P25" s="76"/>
      <c r="Q25" s="90">
        <v>44</v>
      </c>
      <c r="R25" s="93"/>
      <c r="S25" s="78" t="s">
        <v>170</v>
      </c>
      <c r="T25" s="78">
        <v>27519679.0629</v>
      </c>
      <c r="U25" s="78">
        <v>0</v>
      </c>
      <c r="V25" s="78">
        <v>129787546.6953</v>
      </c>
      <c r="W25" s="78">
        <v>2940052.2548</v>
      </c>
      <c r="X25" s="78">
        <v>7934027.7314</v>
      </c>
      <c r="Y25" s="78">
        <v>4807418.3404</v>
      </c>
      <c r="Z25" s="78">
        <v>0</v>
      </c>
      <c r="AA25" s="78">
        <f t="shared" si="1"/>
        <v>4807418.3404</v>
      </c>
      <c r="AB25" s="78">
        <v>223051730.38</v>
      </c>
      <c r="AC25" s="87">
        <f t="shared" si="4"/>
        <v>396040454.4648</v>
      </c>
    </row>
    <row r="26" ht="24.9" customHeight="1" spans="1:29">
      <c r="A26" s="76"/>
      <c r="B26" s="79"/>
      <c r="C26" s="73">
        <v>2</v>
      </c>
      <c r="D26" s="78" t="s">
        <v>171</v>
      </c>
      <c r="E26" s="78">
        <v>35135128.6771</v>
      </c>
      <c r="F26" s="78">
        <v>0</v>
      </c>
      <c r="G26" s="78">
        <v>165703318.8286</v>
      </c>
      <c r="H26" s="78">
        <v>3753645.3116</v>
      </c>
      <c r="I26" s="78">
        <v>7740301.2874</v>
      </c>
      <c r="J26" s="78">
        <v>6137762.7845</v>
      </c>
      <c r="K26" s="78">
        <v>0</v>
      </c>
      <c r="L26" s="78">
        <f t="shared" si="7"/>
        <v>6137762.7845</v>
      </c>
      <c r="M26" s="78">
        <v>231915547.0816</v>
      </c>
      <c r="N26" s="87">
        <f t="shared" si="3"/>
        <v>450385703.9708</v>
      </c>
      <c r="O26" s="86"/>
      <c r="P26" s="88"/>
      <c r="Q26" s="82"/>
      <c r="R26" s="94"/>
      <c r="S26" s="83"/>
      <c r="T26" s="83">
        <f>SUM(T7:T25)+729369092.19</f>
        <v>1270264739.9646</v>
      </c>
      <c r="U26" s="83">
        <f>SUM(U7:U25)</f>
        <v>0</v>
      </c>
      <c r="V26" s="83">
        <f>SUM(V7:V25)+3439830271.8</f>
        <v>5990787315.3914</v>
      </c>
      <c r="W26" s="83">
        <f>SUM(W7:W25)+77921811.49</f>
        <v>135708149.2312</v>
      </c>
      <c r="X26" s="83">
        <f>SUM(X7:X25)+210514802.12</f>
        <v>366535847.1937</v>
      </c>
      <c r="Y26" s="83">
        <f>SUM(Y7:Y25)+127413635.26</f>
        <v>221902806.1333</v>
      </c>
      <c r="Z26" s="83">
        <v>0</v>
      </c>
      <c r="AA26" s="83">
        <f>SUM(AA7:AA25)+127413635.26</f>
        <v>221902806.1333</v>
      </c>
      <c r="AB26" s="83">
        <f>SUM(AB7:AB25)+5952701085.06</f>
        <v>10353899364.6193</v>
      </c>
      <c r="AC26" s="95">
        <f t="shared" si="4"/>
        <v>18339098222.5335</v>
      </c>
    </row>
    <row r="27" ht="24.9" customHeight="1" spans="1:29">
      <c r="A27" s="76"/>
      <c r="B27" s="79"/>
      <c r="C27" s="73">
        <v>3</v>
      </c>
      <c r="D27" s="78" t="s">
        <v>172</v>
      </c>
      <c r="E27" s="78">
        <v>29917572.134</v>
      </c>
      <c r="F27" s="78">
        <v>0</v>
      </c>
      <c r="G27" s="78">
        <v>141096423.4533</v>
      </c>
      <c r="H27" s="78">
        <v>3196230.0582</v>
      </c>
      <c r="I27" s="78">
        <v>7130483.074</v>
      </c>
      <c r="J27" s="78">
        <v>5226306.7693</v>
      </c>
      <c r="K27" s="78">
        <v>0</v>
      </c>
      <c r="L27" s="78">
        <f t="shared" si="7"/>
        <v>5226306.7693</v>
      </c>
      <c r="M27" s="78">
        <v>213045249.9833</v>
      </c>
      <c r="N27" s="87">
        <f t="shared" si="3"/>
        <v>399612265.4721</v>
      </c>
      <c r="O27" s="86"/>
      <c r="P27" s="77">
        <v>20</v>
      </c>
      <c r="Q27" s="90">
        <v>1</v>
      </c>
      <c r="R27" s="77" t="s">
        <v>108</v>
      </c>
      <c r="S27" s="78" t="s">
        <v>173</v>
      </c>
      <c r="T27" s="78">
        <v>27964021.0142</v>
      </c>
      <c r="U27" s="78">
        <v>0</v>
      </c>
      <c r="V27" s="78">
        <v>131883139.8752</v>
      </c>
      <c r="W27" s="78">
        <v>2987523.3228</v>
      </c>
      <c r="X27" s="78">
        <v>6829234.8075</v>
      </c>
      <c r="Y27" s="78">
        <v>4885040.5264</v>
      </c>
      <c r="Z27" s="78">
        <v>0</v>
      </c>
      <c r="AA27" s="78">
        <f t="shared" ref="AA27:AA58" si="8">Y27-Z27</f>
        <v>4885040.5264</v>
      </c>
      <c r="AB27" s="78">
        <v>200738821.1985</v>
      </c>
      <c r="AC27" s="87">
        <f t="shared" si="4"/>
        <v>375287780.7446</v>
      </c>
    </row>
    <row r="28" ht="24.9" customHeight="1" spans="1:29">
      <c r="A28" s="76"/>
      <c r="B28" s="79"/>
      <c r="C28" s="73">
        <v>4</v>
      </c>
      <c r="D28" s="78" t="s">
        <v>174</v>
      </c>
      <c r="E28" s="78">
        <v>26193265.4731</v>
      </c>
      <c r="F28" s="78">
        <v>0</v>
      </c>
      <c r="G28" s="78">
        <v>123531951.7324</v>
      </c>
      <c r="H28" s="78">
        <v>2798345.469</v>
      </c>
      <c r="I28" s="78">
        <v>6649234.8672</v>
      </c>
      <c r="J28" s="78">
        <v>4575706.8803</v>
      </c>
      <c r="K28" s="78">
        <v>0</v>
      </c>
      <c r="L28" s="78">
        <f t="shared" si="7"/>
        <v>4575706.8803</v>
      </c>
      <c r="M28" s="78">
        <v>198153440.5232</v>
      </c>
      <c r="N28" s="87">
        <f t="shared" si="3"/>
        <v>361901944.9452</v>
      </c>
      <c r="O28" s="86"/>
      <c r="P28" s="79"/>
      <c r="Q28" s="90">
        <v>2</v>
      </c>
      <c r="R28" s="79"/>
      <c r="S28" s="78" t="s">
        <v>175</v>
      </c>
      <c r="T28" s="78">
        <v>28815284.2161</v>
      </c>
      <c r="U28" s="78">
        <v>0</v>
      </c>
      <c r="V28" s="78">
        <v>135897843.7647</v>
      </c>
      <c r="W28" s="78">
        <v>3078467.6354</v>
      </c>
      <c r="X28" s="78">
        <v>7326180.1868</v>
      </c>
      <c r="Y28" s="78">
        <v>5033747.8685</v>
      </c>
      <c r="Z28" s="78">
        <v>0</v>
      </c>
      <c r="AA28" s="78">
        <f t="shared" si="8"/>
        <v>5033747.8685</v>
      </c>
      <c r="AB28" s="78">
        <v>216116366.0839</v>
      </c>
      <c r="AC28" s="87">
        <f t="shared" si="4"/>
        <v>396267889.7554</v>
      </c>
    </row>
    <row r="29" ht="24.9" customHeight="1" spans="1:29">
      <c r="A29" s="76"/>
      <c r="B29" s="79"/>
      <c r="C29" s="73">
        <v>5</v>
      </c>
      <c r="D29" s="78" t="s">
        <v>176</v>
      </c>
      <c r="E29" s="78">
        <v>25919174.8144</v>
      </c>
      <c r="F29" s="78">
        <v>0</v>
      </c>
      <c r="G29" s="78">
        <v>122239292.9743</v>
      </c>
      <c r="H29" s="78">
        <v>2769063.1196</v>
      </c>
      <c r="I29" s="78">
        <v>6881219.8793</v>
      </c>
      <c r="J29" s="78">
        <v>4527825.9272</v>
      </c>
      <c r="K29" s="78">
        <v>0</v>
      </c>
      <c r="L29" s="78">
        <f t="shared" si="7"/>
        <v>4527825.9272</v>
      </c>
      <c r="M29" s="78">
        <v>205332016.0443</v>
      </c>
      <c r="N29" s="87">
        <f t="shared" si="3"/>
        <v>367668592.7591</v>
      </c>
      <c r="O29" s="86"/>
      <c r="P29" s="79"/>
      <c r="Q29" s="90">
        <v>3</v>
      </c>
      <c r="R29" s="79"/>
      <c r="S29" s="78" t="s">
        <v>177</v>
      </c>
      <c r="T29" s="78">
        <v>31348306.9728</v>
      </c>
      <c r="U29" s="78">
        <v>0</v>
      </c>
      <c r="V29" s="78">
        <v>147844015.3954</v>
      </c>
      <c r="W29" s="78">
        <v>3349081.9565</v>
      </c>
      <c r="X29" s="78">
        <v>7670656.8965</v>
      </c>
      <c r="Y29" s="78">
        <v>5476242.1298</v>
      </c>
      <c r="Z29" s="78">
        <v>0</v>
      </c>
      <c r="AA29" s="78">
        <f t="shared" si="8"/>
        <v>5476242.1298</v>
      </c>
      <c r="AB29" s="78">
        <v>226775899.8822</v>
      </c>
      <c r="AC29" s="87">
        <f t="shared" si="4"/>
        <v>422464203.2332</v>
      </c>
    </row>
    <row r="30" ht="24.9" customHeight="1" spans="1:29">
      <c r="A30" s="76"/>
      <c r="B30" s="79"/>
      <c r="C30" s="73">
        <v>6</v>
      </c>
      <c r="D30" s="78" t="s">
        <v>178</v>
      </c>
      <c r="E30" s="78">
        <v>27711332.8523</v>
      </c>
      <c r="F30" s="78">
        <v>0</v>
      </c>
      <c r="G30" s="78">
        <v>130691418.9783</v>
      </c>
      <c r="H30" s="78">
        <v>2960527.4992</v>
      </c>
      <c r="I30" s="78">
        <v>7323846.2658</v>
      </c>
      <c r="J30" s="78">
        <v>4840898.38</v>
      </c>
      <c r="K30" s="78">
        <v>0</v>
      </c>
      <c r="L30" s="78">
        <f t="shared" si="7"/>
        <v>4840898.38</v>
      </c>
      <c r="M30" s="78">
        <v>219028706.6882</v>
      </c>
      <c r="N30" s="87">
        <f t="shared" si="3"/>
        <v>392556730.6638</v>
      </c>
      <c r="O30" s="86"/>
      <c r="P30" s="79"/>
      <c r="Q30" s="90">
        <v>4</v>
      </c>
      <c r="R30" s="79"/>
      <c r="S30" s="78" t="s">
        <v>179</v>
      </c>
      <c r="T30" s="78">
        <v>29392155.47</v>
      </c>
      <c r="U30" s="78">
        <v>0</v>
      </c>
      <c r="V30" s="78">
        <v>138618467.9633</v>
      </c>
      <c r="W30" s="78">
        <v>3140097.4105</v>
      </c>
      <c r="X30" s="78">
        <v>7507572.8729</v>
      </c>
      <c r="Y30" s="78">
        <v>5134521.6253</v>
      </c>
      <c r="Z30" s="78">
        <v>0</v>
      </c>
      <c r="AA30" s="78">
        <f t="shared" si="8"/>
        <v>5134521.6253</v>
      </c>
      <c r="AB30" s="78">
        <v>221729405.8457</v>
      </c>
      <c r="AC30" s="87">
        <f t="shared" si="4"/>
        <v>405522221.1877</v>
      </c>
    </row>
    <row r="31" ht="24.9" customHeight="1" spans="1:29">
      <c r="A31" s="76"/>
      <c r="B31" s="79"/>
      <c r="C31" s="73">
        <v>7</v>
      </c>
      <c r="D31" s="78" t="s">
        <v>180</v>
      </c>
      <c r="E31" s="78">
        <v>30184285.5603</v>
      </c>
      <c r="F31" s="78">
        <v>0</v>
      </c>
      <c r="G31" s="78">
        <v>142354289.9126</v>
      </c>
      <c r="H31" s="78">
        <v>3224724.2644</v>
      </c>
      <c r="I31" s="78">
        <v>7201614.4161</v>
      </c>
      <c r="J31" s="78">
        <v>5272898.9921</v>
      </c>
      <c r="K31" s="78">
        <v>0</v>
      </c>
      <c r="L31" s="78">
        <f t="shared" si="7"/>
        <v>5272898.9921</v>
      </c>
      <c r="M31" s="78">
        <v>215246347.8323</v>
      </c>
      <c r="N31" s="87">
        <f t="shared" si="3"/>
        <v>403484160.9778</v>
      </c>
      <c r="O31" s="86"/>
      <c r="P31" s="79"/>
      <c r="Q31" s="90">
        <v>5</v>
      </c>
      <c r="R31" s="79"/>
      <c r="S31" s="78" t="s">
        <v>181</v>
      </c>
      <c r="T31" s="78">
        <v>27488078.6366</v>
      </c>
      <c r="U31" s="78">
        <v>0</v>
      </c>
      <c r="V31" s="78">
        <v>129638513.6418</v>
      </c>
      <c r="W31" s="78">
        <v>2936676.2378</v>
      </c>
      <c r="X31" s="78">
        <v>6871371.5521</v>
      </c>
      <c r="Y31" s="78">
        <v>4801898.0555</v>
      </c>
      <c r="Z31" s="78">
        <v>0</v>
      </c>
      <c r="AA31" s="78">
        <f t="shared" si="8"/>
        <v>4801898.0555</v>
      </c>
      <c r="AB31" s="78">
        <v>202042706.3105</v>
      </c>
      <c r="AC31" s="87">
        <f t="shared" si="4"/>
        <v>373779244.4343</v>
      </c>
    </row>
    <row r="32" ht="24.9" customHeight="1" spans="1:29">
      <c r="A32" s="76"/>
      <c r="B32" s="79"/>
      <c r="C32" s="73">
        <v>8</v>
      </c>
      <c r="D32" s="78" t="s">
        <v>182</v>
      </c>
      <c r="E32" s="78">
        <v>31575280.6484</v>
      </c>
      <c r="F32" s="78">
        <v>0</v>
      </c>
      <c r="G32" s="78">
        <v>148914462.346</v>
      </c>
      <c r="H32" s="78">
        <v>3373330.5848</v>
      </c>
      <c r="I32" s="78">
        <v>7192396.5621</v>
      </c>
      <c r="J32" s="78">
        <v>5515892.2074</v>
      </c>
      <c r="K32" s="78">
        <v>0</v>
      </c>
      <c r="L32" s="78">
        <f t="shared" si="7"/>
        <v>5515892.2074</v>
      </c>
      <c r="M32" s="78">
        <v>214961109.3137</v>
      </c>
      <c r="N32" s="87">
        <f t="shared" si="3"/>
        <v>411532471.6624</v>
      </c>
      <c r="O32" s="86"/>
      <c r="P32" s="79"/>
      <c r="Q32" s="90">
        <v>6</v>
      </c>
      <c r="R32" s="79"/>
      <c r="S32" s="78" t="s">
        <v>183</v>
      </c>
      <c r="T32" s="78">
        <v>25711928.8114</v>
      </c>
      <c r="U32" s="78">
        <v>0</v>
      </c>
      <c r="V32" s="78">
        <v>121261885.126</v>
      </c>
      <c r="W32" s="78">
        <v>2746922.0882</v>
      </c>
      <c r="X32" s="78">
        <v>6663256.9706</v>
      </c>
      <c r="Y32" s="78">
        <v>4491622.0807</v>
      </c>
      <c r="Z32" s="78">
        <v>0</v>
      </c>
      <c r="AA32" s="78">
        <f t="shared" si="8"/>
        <v>4491622.0807</v>
      </c>
      <c r="AB32" s="78">
        <v>195602780.6132</v>
      </c>
      <c r="AC32" s="87">
        <f t="shared" si="4"/>
        <v>356478395.6901</v>
      </c>
    </row>
    <row r="33" ht="24.9" customHeight="1" spans="1:29">
      <c r="A33" s="76"/>
      <c r="B33" s="79"/>
      <c r="C33" s="73">
        <v>9</v>
      </c>
      <c r="D33" s="78" t="s">
        <v>184</v>
      </c>
      <c r="E33" s="78">
        <v>27453135.505</v>
      </c>
      <c r="F33" s="78">
        <v>0</v>
      </c>
      <c r="G33" s="78">
        <v>129473715.8144</v>
      </c>
      <c r="H33" s="78">
        <v>2932943.1044</v>
      </c>
      <c r="I33" s="78">
        <v>7612691.1798</v>
      </c>
      <c r="J33" s="78">
        <v>4795793.8327</v>
      </c>
      <c r="K33" s="78">
        <v>0</v>
      </c>
      <c r="L33" s="78">
        <f t="shared" si="7"/>
        <v>4795793.8327</v>
      </c>
      <c r="M33" s="78">
        <v>227966762.6888</v>
      </c>
      <c r="N33" s="87">
        <f t="shared" si="3"/>
        <v>400235042.1251</v>
      </c>
      <c r="O33" s="86"/>
      <c r="P33" s="79"/>
      <c r="Q33" s="90">
        <v>7</v>
      </c>
      <c r="R33" s="79"/>
      <c r="S33" s="78" t="s">
        <v>185</v>
      </c>
      <c r="T33" s="78">
        <v>25796071.9319</v>
      </c>
      <c r="U33" s="78">
        <v>0</v>
      </c>
      <c r="V33" s="78">
        <v>121658718.5763</v>
      </c>
      <c r="W33" s="78">
        <v>2755911.4797</v>
      </c>
      <c r="X33" s="78">
        <v>6325570.1349</v>
      </c>
      <c r="Y33" s="78">
        <v>4506321.0597</v>
      </c>
      <c r="Z33" s="78">
        <v>0</v>
      </c>
      <c r="AA33" s="78">
        <f t="shared" si="8"/>
        <v>4506321.0597</v>
      </c>
      <c r="AB33" s="78">
        <v>185153353.5951</v>
      </c>
      <c r="AC33" s="87">
        <f t="shared" si="4"/>
        <v>346195946.7776</v>
      </c>
    </row>
    <row r="34" ht="24.9" customHeight="1" spans="1:29">
      <c r="A34" s="76"/>
      <c r="B34" s="79"/>
      <c r="C34" s="73">
        <v>10</v>
      </c>
      <c r="D34" s="78" t="s">
        <v>186</v>
      </c>
      <c r="E34" s="78">
        <v>24580672.5073</v>
      </c>
      <c r="F34" s="78">
        <v>0</v>
      </c>
      <c r="G34" s="78">
        <v>115926685.5384</v>
      </c>
      <c r="H34" s="78">
        <v>2626064.8413</v>
      </c>
      <c r="I34" s="78">
        <v>6406549.8042</v>
      </c>
      <c r="J34" s="78">
        <v>4294002.6866</v>
      </c>
      <c r="K34" s="78">
        <v>0</v>
      </c>
      <c r="L34" s="78">
        <f t="shared" si="7"/>
        <v>4294002.6866</v>
      </c>
      <c r="M34" s="78">
        <v>190643761.178</v>
      </c>
      <c r="N34" s="87">
        <f t="shared" si="3"/>
        <v>344477736.5558</v>
      </c>
      <c r="O34" s="86"/>
      <c r="P34" s="79"/>
      <c r="Q34" s="90">
        <v>8</v>
      </c>
      <c r="R34" s="79"/>
      <c r="S34" s="78" t="s">
        <v>187</v>
      </c>
      <c r="T34" s="78">
        <v>27619850.559</v>
      </c>
      <c r="U34" s="78">
        <v>0</v>
      </c>
      <c r="V34" s="78">
        <v>130259972.7258</v>
      </c>
      <c r="W34" s="78">
        <v>2950754.0305</v>
      </c>
      <c r="X34" s="78">
        <v>6777964.9058</v>
      </c>
      <c r="Y34" s="78">
        <v>4824917.3195</v>
      </c>
      <c r="Z34" s="78">
        <v>0</v>
      </c>
      <c r="AA34" s="78">
        <f t="shared" si="8"/>
        <v>4824917.3195</v>
      </c>
      <c r="AB34" s="78">
        <v>199152318.4424</v>
      </c>
      <c r="AC34" s="87">
        <f t="shared" si="4"/>
        <v>371585777.983</v>
      </c>
    </row>
    <row r="35" ht="24.9" customHeight="1" spans="1:29">
      <c r="A35" s="76"/>
      <c r="B35" s="79"/>
      <c r="C35" s="73">
        <v>11</v>
      </c>
      <c r="D35" s="78" t="s">
        <v>188</v>
      </c>
      <c r="E35" s="78">
        <v>24979459.4905</v>
      </c>
      <c r="F35" s="78">
        <v>0</v>
      </c>
      <c r="G35" s="78">
        <v>117807433.642</v>
      </c>
      <c r="H35" s="78">
        <v>2668669.0651</v>
      </c>
      <c r="I35" s="78">
        <v>6717444.1637</v>
      </c>
      <c r="J35" s="78">
        <v>4363666.866</v>
      </c>
      <c r="K35" s="78">
        <v>0</v>
      </c>
      <c r="L35" s="78">
        <f t="shared" si="7"/>
        <v>4363666.866</v>
      </c>
      <c r="M35" s="78">
        <v>200264118.1986</v>
      </c>
      <c r="N35" s="87">
        <f t="shared" si="3"/>
        <v>356800791.4259</v>
      </c>
      <c r="O35" s="86"/>
      <c r="P35" s="79"/>
      <c r="Q35" s="90">
        <v>9</v>
      </c>
      <c r="R35" s="79"/>
      <c r="S35" s="78" t="s">
        <v>189</v>
      </c>
      <c r="T35" s="78">
        <v>25906106.645</v>
      </c>
      <c r="U35" s="78">
        <v>0</v>
      </c>
      <c r="V35" s="78">
        <v>122177661.2369</v>
      </c>
      <c r="W35" s="78">
        <v>2767666.9877</v>
      </c>
      <c r="X35" s="78">
        <v>6495133.477</v>
      </c>
      <c r="Y35" s="78">
        <v>4525543.0461</v>
      </c>
      <c r="Z35" s="78">
        <v>0</v>
      </c>
      <c r="AA35" s="78">
        <f t="shared" si="8"/>
        <v>4525543.0461</v>
      </c>
      <c r="AB35" s="78">
        <v>190400344.5382</v>
      </c>
      <c r="AC35" s="87">
        <f t="shared" si="4"/>
        <v>352272455.9309</v>
      </c>
    </row>
    <row r="36" ht="24.9" customHeight="1" spans="1:29">
      <c r="A36" s="76"/>
      <c r="B36" s="79"/>
      <c r="C36" s="73">
        <v>12</v>
      </c>
      <c r="D36" s="78" t="s">
        <v>190</v>
      </c>
      <c r="E36" s="78">
        <v>24456498.9321</v>
      </c>
      <c r="F36" s="78">
        <v>0</v>
      </c>
      <c r="G36" s="78">
        <v>115341061.5692</v>
      </c>
      <c r="H36" s="78">
        <v>2612798.8145</v>
      </c>
      <c r="I36" s="78">
        <v>6384133.3384</v>
      </c>
      <c r="J36" s="78">
        <v>4272310.7795</v>
      </c>
      <c r="K36" s="78">
        <v>0</v>
      </c>
      <c r="L36" s="78">
        <f t="shared" si="7"/>
        <v>4272310.7795</v>
      </c>
      <c r="M36" s="78">
        <v>189950103.0346</v>
      </c>
      <c r="N36" s="87">
        <f t="shared" si="3"/>
        <v>343016906.4683</v>
      </c>
      <c r="O36" s="86"/>
      <c r="P36" s="79"/>
      <c r="Q36" s="90">
        <v>10</v>
      </c>
      <c r="R36" s="79"/>
      <c r="S36" s="78" t="s">
        <v>191</v>
      </c>
      <c r="T36" s="78">
        <v>31234825.6759</v>
      </c>
      <c r="U36" s="78">
        <v>0</v>
      </c>
      <c r="V36" s="78">
        <v>147308818.0525</v>
      </c>
      <c r="W36" s="78">
        <v>3336958.2344</v>
      </c>
      <c r="X36" s="78">
        <v>7822306.8286</v>
      </c>
      <c r="Y36" s="78">
        <v>5456418.0589</v>
      </c>
      <c r="Z36" s="78">
        <v>0</v>
      </c>
      <c r="AA36" s="78">
        <f t="shared" si="8"/>
        <v>5456418.0589</v>
      </c>
      <c r="AB36" s="78">
        <v>231468575.8481</v>
      </c>
      <c r="AC36" s="87">
        <f t="shared" si="4"/>
        <v>426627902.6984</v>
      </c>
    </row>
    <row r="37" ht="24.9" customHeight="1" spans="1:29">
      <c r="A37" s="76"/>
      <c r="B37" s="79"/>
      <c r="C37" s="73">
        <v>13</v>
      </c>
      <c r="D37" s="78" t="s">
        <v>192</v>
      </c>
      <c r="E37" s="78">
        <v>28357836.2968</v>
      </c>
      <c r="F37" s="78">
        <v>0</v>
      </c>
      <c r="G37" s="78">
        <v>133740440.5823</v>
      </c>
      <c r="H37" s="78">
        <v>3029596.3974</v>
      </c>
      <c r="I37" s="78">
        <v>6975798.167</v>
      </c>
      <c r="J37" s="78">
        <v>4953836.1983</v>
      </c>
      <c r="K37" s="78">
        <v>0</v>
      </c>
      <c r="L37" s="78">
        <f t="shared" si="7"/>
        <v>4953836.1983</v>
      </c>
      <c r="M37" s="78">
        <v>208258659.3443</v>
      </c>
      <c r="N37" s="87">
        <f t="shared" si="3"/>
        <v>385316166.9861</v>
      </c>
      <c r="O37" s="86"/>
      <c r="P37" s="79"/>
      <c r="Q37" s="90">
        <v>11</v>
      </c>
      <c r="R37" s="79"/>
      <c r="S37" s="78" t="s">
        <v>193</v>
      </c>
      <c r="T37" s="78">
        <v>25778635.9548</v>
      </c>
      <c r="U37" s="78">
        <v>0</v>
      </c>
      <c r="V37" s="78">
        <v>121576487.5049</v>
      </c>
      <c r="W37" s="78">
        <v>2754048.7151</v>
      </c>
      <c r="X37" s="78">
        <v>6414953.6749</v>
      </c>
      <c r="Y37" s="78">
        <v>4503275.1652</v>
      </c>
      <c r="Z37" s="78">
        <v>0</v>
      </c>
      <c r="AA37" s="78">
        <f t="shared" si="8"/>
        <v>4503275.1652</v>
      </c>
      <c r="AB37" s="78">
        <v>187919249.9198</v>
      </c>
      <c r="AC37" s="87">
        <f t="shared" si="4"/>
        <v>348946650.9347</v>
      </c>
    </row>
    <row r="38" ht="24.9" customHeight="1" spans="1:29">
      <c r="A38" s="76"/>
      <c r="B38" s="79"/>
      <c r="C38" s="73">
        <v>14</v>
      </c>
      <c r="D38" s="78" t="s">
        <v>194</v>
      </c>
      <c r="E38" s="78">
        <v>27491242.846</v>
      </c>
      <c r="F38" s="78">
        <v>0</v>
      </c>
      <c r="G38" s="78">
        <v>129653436.5986</v>
      </c>
      <c r="H38" s="78">
        <v>2937014.2847</v>
      </c>
      <c r="I38" s="78">
        <v>7006472.5878</v>
      </c>
      <c r="J38" s="78">
        <v>4802450.8119</v>
      </c>
      <c r="K38" s="78">
        <v>0</v>
      </c>
      <c r="L38" s="78">
        <f t="shared" si="7"/>
        <v>4802450.8119</v>
      </c>
      <c r="M38" s="78">
        <v>209207852.7609</v>
      </c>
      <c r="N38" s="87">
        <f t="shared" si="3"/>
        <v>381098469.8899</v>
      </c>
      <c r="O38" s="86"/>
      <c r="P38" s="79"/>
      <c r="Q38" s="90">
        <v>12</v>
      </c>
      <c r="R38" s="79"/>
      <c r="S38" s="78" t="s">
        <v>195</v>
      </c>
      <c r="T38" s="78">
        <v>28631607.4745</v>
      </c>
      <c r="U38" s="78">
        <v>0</v>
      </c>
      <c r="V38" s="78">
        <v>135031592.6127</v>
      </c>
      <c r="W38" s="78">
        <v>3058844.6152</v>
      </c>
      <c r="X38" s="78">
        <v>7115792.9031</v>
      </c>
      <c r="Y38" s="78">
        <v>5001661.3411</v>
      </c>
      <c r="Z38" s="78">
        <v>0</v>
      </c>
      <c r="AA38" s="78">
        <f t="shared" si="8"/>
        <v>5001661.3411</v>
      </c>
      <c r="AB38" s="78">
        <v>209606113.5849</v>
      </c>
      <c r="AC38" s="87">
        <f t="shared" si="4"/>
        <v>388445612.5315</v>
      </c>
    </row>
    <row r="39" ht="24.9" customHeight="1" spans="1:29">
      <c r="A39" s="76"/>
      <c r="B39" s="79"/>
      <c r="C39" s="73">
        <v>15</v>
      </c>
      <c r="D39" s="78" t="s">
        <v>196</v>
      </c>
      <c r="E39" s="78">
        <v>26233260.319</v>
      </c>
      <c r="F39" s="78">
        <v>0</v>
      </c>
      <c r="G39" s="78">
        <v>123720574.3149</v>
      </c>
      <c r="H39" s="78">
        <v>2802618.3</v>
      </c>
      <c r="I39" s="78">
        <v>6946761.2211</v>
      </c>
      <c r="J39" s="78">
        <v>4582693.588</v>
      </c>
      <c r="K39" s="78">
        <v>0</v>
      </c>
      <c r="L39" s="78">
        <f t="shared" si="7"/>
        <v>4582693.588</v>
      </c>
      <c r="M39" s="78">
        <v>207360136.17</v>
      </c>
      <c r="N39" s="87">
        <f t="shared" si="3"/>
        <v>371646043.913</v>
      </c>
      <c r="O39" s="86"/>
      <c r="P39" s="79"/>
      <c r="Q39" s="90">
        <v>13</v>
      </c>
      <c r="R39" s="79"/>
      <c r="S39" s="78" t="s">
        <v>197</v>
      </c>
      <c r="T39" s="78">
        <v>31201961.2683</v>
      </c>
      <c r="U39" s="78">
        <v>0</v>
      </c>
      <c r="V39" s="78">
        <v>147153823.845</v>
      </c>
      <c r="W39" s="78">
        <v>3333447.1805</v>
      </c>
      <c r="X39" s="78">
        <v>7487951.4073</v>
      </c>
      <c r="Y39" s="78">
        <v>5450676.9688</v>
      </c>
      <c r="Z39" s="78">
        <v>0</v>
      </c>
      <c r="AA39" s="78">
        <f t="shared" si="8"/>
        <v>5450676.9688</v>
      </c>
      <c r="AB39" s="78">
        <v>221122236.5641</v>
      </c>
      <c r="AC39" s="87">
        <f t="shared" si="4"/>
        <v>415750097.234</v>
      </c>
    </row>
    <row r="40" ht="24.9" customHeight="1" spans="1:29">
      <c r="A40" s="76"/>
      <c r="B40" s="79"/>
      <c r="C40" s="73">
        <v>16</v>
      </c>
      <c r="D40" s="78" t="s">
        <v>198</v>
      </c>
      <c r="E40" s="78">
        <v>24439560.5426</v>
      </c>
      <c r="F40" s="78">
        <v>0</v>
      </c>
      <c r="G40" s="78">
        <v>115261177.2067</v>
      </c>
      <c r="H40" s="78">
        <v>2610989.2094</v>
      </c>
      <c r="I40" s="78">
        <v>6634299.9675</v>
      </c>
      <c r="J40" s="78">
        <v>4269351.8088</v>
      </c>
      <c r="K40" s="78">
        <v>0</v>
      </c>
      <c r="L40" s="78">
        <f t="shared" si="7"/>
        <v>4269351.8088</v>
      </c>
      <c r="M40" s="78">
        <v>197691292.9693</v>
      </c>
      <c r="N40" s="87">
        <f t="shared" si="3"/>
        <v>350906671.7043</v>
      </c>
      <c r="O40" s="86"/>
      <c r="P40" s="79"/>
      <c r="Q40" s="90">
        <v>14</v>
      </c>
      <c r="R40" s="79"/>
      <c r="S40" s="78" t="s">
        <v>199</v>
      </c>
      <c r="T40" s="78">
        <v>31129004.6463</v>
      </c>
      <c r="U40" s="78">
        <v>0</v>
      </c>
      <c r="V40" s="78">
        <v>146809747.8491</v>
      </c>
      <c r="W40" s="78">
        <v>3325652.8934</v>
      </c>
      <c r="X40" s="78">
        <v>7904886.3784</v>
      </c>
      <c r="Y40" s="78">
        <v>5437932.1617</v>
      </c>
      <c r="Z40" s="78">
        <v>0</v>
      </c>
      <c r="AA40" s="78">
        <f t="shared" si="8"/>
        <v>5437932.1617</v>
      </c>
      <c r="AB40" s="78">
        <v>234023928.5802</v>
      </c>
      <c r="AC40" s="87">
        <f t="shared" si="4"/>
        <v>428631152.5091</v>
      </c>
    </row>
    <row r="41" ht="24.9" customHeight="1" spans="1:29">
      <c r="A41" s="76"/>
      <c r="B41" s="79"/>
      <c r="C41" s="73">
        <v>17</v>
      </c>
      <c r="D41" s="78" t="s">
        <v>200</v>
      </c>
      <c r="E41" s="78">
        <v>23226307.7953</v>
      </c>
      <c r="F41" s="78">
        <v>0</v>
      </c>
      <c r="G41" s="78">
        <v>109539268.269</v>
      </c>
      <c r="H41" s="78">
        <v>2481371.9102</v>
      </c>
      <c r="I41" s="78">
        <v>6094864.9395</v>
      </c>
      <c r="J41" s="78">
        <v>4057408.4393</v>
      </c>
      <c r="K41" s="78">
        <v>0</v>
      </c>
      <c r="L41" s="78">
        <f t="shared" si="7"/>
        <v>4057408.4393</v>
      </c>
      <c r="M41" s="78">
        <v>180998942.6611</v>
      </c>
      <c r="N41" s="87">
        <f t="shared" si="3"/>
        <v>326398164.0144</v>
      </c>
      <c r="O41" s="86"/>
      <c r="P41" s="79"/>
      <c r="Q41" s="90">
        <v>15</v>
      </c>
      <c r="R41" s="79"/>
      <c r="S41" s="78" t="s">
        <v>201</v>
      </c>
      <c r="T41" s="78">
        <v>27183571.1617</v>
      </c>
      <c r="U41" s="78">
        <v>0</v>
      </c>
      <c r="V41" s="78">
        <v>128202403.9392</v>
      </c>
      <c r="W41" s="78">
        <v>2904144.3217</v>
      </c>
      <c r="X41" s="78">
        <v>7116950.4285</v>
      </c>
      <c r="Y41" s="78">
        <v>4748703.5828</v>
      </c>
      <c r="Z41" s="78">
        <v>0</v>
      </c>
      <c r="AA41" s="78">
        <f t="shared" si="8"/>
        <v>4748703.5828</v>
      </c>
      <c r="AB41" s="78">
        <v>209641932.2044</v>
      </c>
      <c r="AC41" s="87">
        <f t="shared" si="4"/>
        <v>379797705.6383</v>
      </c>
    </row>
    <row r="42" ht="24.9" customHeight="1" spans="1:29">
      <c r="A42" s="76"/>
      <c r="B42" s="79"/>
      <c r="C42" s="73">
        <v>18</v>
      </c>
      <c r="D42" s="78" t="s">
        <v>202</v>
      </c>
      <c r="E42" s="78">
        <v>26311583.0591</v>
      </c>
      <c r="F42" s="78">
        <v>0</v>
      </c>
      <c r="G42" s="78">
        <v>124089957.8483</v>
      </c>
      <c r="H42" s="78">
        <v>2810985.8739</v>
      </c>
      <c r="I42" s="78">
        <v>6918486.5479</v>
      </c>
      <c r="J42" s="78">
        <v>4596375.8035</v>
      </c>
      <c r="K42" s="78">
        <v>0</v>
      </c>
      <c r="L42" s="78">
        <f t="shared" si="7"/>
        <v>4596375.8035</v>
      </c>
      <c r="M42" s="78">
        <v>206485200.867</v>
      </c>
      <c r="N42" s="87">
        <f t="shared" si="3"/>
        <v>371212589.9997</v>
      </c>
      <c r="O42" s="86"/>
      <c r="P42" s="79"/>
      <c r="Q42" s="90">
        <v>16</v>
      </c>
      <c r="R42" s="79"/>
      <c r="S42" s="78" t="s">
        <v>203</v>
      </c>
      <c r="T42" s="78">
        <v>30624339.8957</v>
      </c>
      <c r="U42" s="78">
        <v>0</v>
      </c>
      <c r="V42" s="78">
        <v>144429661.9575</v>
      </c>
      <c r="W42" s="78">
        <v>3271737.2669</v>
      </c>
      <c r="X42" s="78">
        <v>7116879.8476</v>
      </c>
      <c r="Y42" s="78">
        <v>5349772.1736</v>
      </c>
      <c r="Z42" s="78">
        <v>0</v>
      </c>
      <c r="AA42" s="78">
        <f t="shared" si="8"/>
        <v>5349772.1736</v>
      </c>
      <c r="AB42" s="78">
        <v>209639748.1423</v>
      </c>
      <c r="AC42" s="87">
        <f t="shared" si="4"/>
        <v>400432139.2836</v>
      </c>
    </row>
    <row r="43" ht="24.9" customHeight="1" spans="1:29">
      <c r="A43" s="76"/>
      <c r="B43" s="79"/>
      <c r="C43" s="73">
        <v>19</v>
      </c>
      <c r="D43" s="78" t="s">
        <v>204</v>
      </c>
      <c r="E43" s="78">
        <v>33118860.7721</v>
      </c>
      <c r="F43" s="78">
        <v>0</v>
      </c>
      <c r="G43" s="78">
        <v>156194252.0893</v>
      </c>
      <c r="H43" s="78">
        <v>3538238.2573</v>
      </c>
      <c r="I43" s="78">
        <v>7534346.4788</v>
      </c>
      <c r="J43" s="78">
        <v>5785540.5336</v>
      </c>
      <c r="K43" s="78">
        <v>0</v>
      </c>
      <c r="L43" s="78">
        <f t="shared" si="7"/>
        <v>5785540.5336</v>
      </c>
      <c r="M43" s="78">
        <v>225542453.6866</v>
      </c>
      <c r="N43" s="87">
        <f t="shared" si="3"/>
        <v>431713691.8177</v>
      </c>
      <c r="O43" s="86"/>
      <c r="P43" s="79"/>
      <c r="Q43" s="90">
        <v>17</v>
      </c>
      <c r="R43" s="79"/>
      <c r="S43" s="78" t="s">
        <v>205</v>
      </c>
      <c r="T43" s="78">
        <v>31613082.7434</v>
      </c>
      <c r="U43" s="78">
        <v>0</v>
      </c>
      <c r="V43" s="78">
        <v>149092743.5368</v>
      </c>
      <c r="W43" s="78">
        <v>3377369.1542</v>
      </c>
      <c r="X43" s="78">
        <v>7584633.0032</v>
      </c>
      <c r="Y43" s="78">
        <v>5522495.863</v>
      </c>
      <c r="Z43" s="78">
        <v>0</v>
      </c>
      <c r="AA43" s="78">
        <f t="shared" si="8"/>
        <v>5522495.863</v>
      </c>
      <c r="AB43" s="78">
        <v>224113964.9166</v>
      </c>
      <c r="AC43" s="87">
        <f t="shared" si="4"/>
        <v>421304289.2172</v>
      </c>
    </row>
    <row r="44" ht="24.9" customHeight="1" spans="1:29">
      <c r="A44" s="76"/>
      <c r="B44" s="79"/>
      <c r="C44" s="73">
        <v>20</v>
      </c>
      <c r="D44" s="78" t="s">
        <v>206</v>
      </c>
      <c r="E44" s="78">
        <v>28375606.0984</v>
      </c>
      <c r="F44" s="78">
        <v>0</v>
      </c>
      <c r="G44" s="78">
        <v>133824246.0275</v>
      </c>
      <c r="H44" s="78">
        <v>3031494.8259</v>
      </c>
      <c r="I44" s="78">
        <v>5548809.4314</v>
      </c>
      <c r="J44" s="78">
        <v>4956940.4086</v>
      </c>
      <c r="K44" s="78">
        <v>0</v>
      </c>
      <c r="L44" s="78">
        <f t="shared" si="7"/>
        <v>4956940.4086</v>
      </c>
      <c r="M44" s="78">
        <v>164101727.3219</v>
      </c>
      <c r="N44" s="87">
        <f t="shared" si="3"/>
        <v>339838824.1137</v>
      </c>
      <c r="O44" s="86"/>
      <c r="P44" s="79"/>
      <c r="Q44" s="90">
        <v>18</v>
      </c>
      <c r="R44" s="79"/>
      <c r="S44" s="78" t="s">
        <v>207</v>
      </c>
      <c r="T44" s="78">
        <v>30262411.7023</v>
      </c>
      <c r="U44" s="78">
        <v>0</v>
      </c>
      <c r="V44" s="78">
        <v>142722746.2557</v>
      </c>
      <c r="W44" s="78">
        <v>3233070.8348</v>
      </c>
      <c r="X44" s="78">
        <v>7323723.9745</v>
      </c>
      <c r="Y44" s="78">
        <v>5286546.8638</v>
      </c>
      <c r="Z44" s="78">
        <v>0</v>
      </c>
      <c r="AA44" s="78">
        <f t="shared" si="8"/>
        <v>5286546.8638</v>
      </c>
      <c r="AB44" s="78">
        <v>216040360.7205</v>
      </c>
      <c r="AC44" s="87">
        <f t="shared" si="4"/>
        <v>404868860.3516</v>
      </c>
    </row>
    <row r="45" ht="24.9" customHeight="1" spans="1:29">
      <c r="A45" s="76"/>
      <c r="B45" s="79"/>
      <c r="C45" s="84">
        <v>21</v>
      </c>
      <c r="D45" s="78" t="s">
        <v>208</v>
      </c>
      <c r="E45" s="78">
        <v>27498103.1314</v>
      </c>
      <c r="F45" s="78">
        <v>0</v>
      </c>
      <c r="G45" s="78">
        <v>129685790.8858</v>
      </c>
      <c r="H45" s="78">
        <v>2937747.2001</v>
      </c>
      <c r="I45" s="78">
        <v>7561308.3489</v>
      </c>
      <c r="J45" s="78">
        <v>4803649.2365</v>
      </c>
      <c r="K45" s="78">
        <v>0</v>
      </c>
      <c r="L45" s="78">
        <f t="shared" si="7"/>
        <v>4803649.2365</v>
      </c>
      <c r="M45" s="78">
        <v>226376765.4333</v>
      </c>
      <c r="N45" s="87">
        <f t="shared" si="3"/>
        <v>398863364.236</v>
      </c>
      <c r="O45" s="86"/>
      <c r="P45" s="79"/>
      <c r="Q45" s="90">
        <v>19</v>
      </c>
      <c r="R45" s="79"/>
      <c r="S45" s="78" t="s">
        <v>209</v>
      </c>
      <c r="T45" s="78">
        <v>33186186.1607</v>
      </c>
      <c r="U45" s="78">
        <v>0</v>
      </c>
      <c r="V45" s="78">
        <v>156511770.2182</v>
      </c>
      <c r="W45" s="78">
        <v>3545430.9343</v>
      </c>
      <c r="X45" s="78">
        <v>8189581.1406</v>
      </c>
      <c r="Y45" s="78">
        <v>5797301.6193</v>
      </c>
      <c r="Z45" s="78">
        <v>0</v>
      </c>
      <c r="AA45" s="78">
        <f t="shared" si="8"/>
        <v>5797301.6193</v>
      </c>
      <c r="AB45" s="78">
        <v>242833561.7255</v>
      </c>
      <c r="AC45" s="87">
        <f t="shared" si="4"/>
        <v>450063831.7986</v>
      </c>
    </row>
    <row r="46" ht="24.9" customHeight="1" spans="1:29">
      <c r="A46" s="73"/>
      <c r="B46" s="75" t="s">
        <v>210</v>
      </c>
      <c r="C46" s="75"/>
      <c r="D46" s="83"/>
      <c r="E46" s="83">
        <f>SUM(E25:E45)</f>
        <v>581918617.4824</v>
      </c>
      <c r="F46" s="83">
        <f t="shared" ref="F46:N46" si="9">SUM(F25:F45)</f>
        <v>0</v>
      </c>
      <c r="G46" s="83">
        <f t="shared" si="9"/>
        <v>2744428434.8962</v>
      </c>
      <c r="H46" s="83">
        <f t="shared" si="9"/>
        <v>62169007.8411</v>
      </c>
      <c r="I46" s="83">
        <f t="shared" si="9"/>
        <v>145819719.2501</v>
      </c>
      <c r="J46" s="83">
        <f t="shared" si="9"/>
        <v>101655481.8069</v>
      </c>
      <c r="K46" s="83">
        <f t="shared" si="9"/>
        <v>0</v>
      </c>
      <c r="L46" s="83">
        <f t="shared" si="9"/>
        <v>101655481.8069</v>
      </c>
      <c r="M46" s="83">
        <f t="shared" si="9"/>
        <v>4352636079.9286</v>
      </c>
      <c r="N46" s="83">
        <f t="shared" si="9"/>
        <v>7988627341.2053</v>
      </c>
      <c r="O46" s="86"/>
      <c r="P46" s="79"/>
      <c r="Q46" s="90">
        <v>20</v>
      </c>
      <c r="R46" s="79"/>
      <c r="S46" s="78" t="s">
        <v>211</v>
      </c>
      <c r="T46" s="78">
        <v>26426906.4648</v>
      </c>
      <c r="U46" s="78">
        <v>0</v>
      </c>
      <c r="V46" s="78">
        <v>124633842.8936</v>
      </c>
      <c r="W46" s="78">
        <v>2823306.3969</v>
      </c>
      <c r="X46" s="78">
        <v>6858356.4504</v>
      </c>
      <c r="Y46" s="78">
        <v>4616521.6726</v>
      </c>
      <c r="Z46" s="78">
        <v>0</v>
      </c>
      <c r="AA46" s="78">
        <f t="shared" si="8"/>
        <v>4616521.6726</v>
      </c>
      <c r="AB46" s="78">
        <v>201639965.2474</v>
      </c>
      <c r="AC46" s="87">
        <f t="shared" si="4"/>
        <v>366998899.1257</v>
      </c>
    </row>
    <row r="47" ht="24.9" customHeight="1" spans="1:29">
      <c r="A47" s="76">
        <v>3</v>
      </c>
      <c r="B47" s="77" t="s">
        <v>212</v>
      </c>
      <c r="C47" s="85">
        <v>1</v>
      </c>
      <c r="D47" s="78" t="s">
        <v>213</v>
      </c>
      <c r="E47" s="78">
        <v>26404679.6254</v>
      </c>
      <c r="F47" s="78">
        <v>0</v>
      </c>
      <c r="G47" s="78">
        <v>124529017.291</v>
      </c>
      <c r="H47" s="78">
        <v>2820931.8027</v>
      </c>
      <c r="I47" s="78">
        <v>6734076.8924</v>
      </c>
      <c r="J47" s="78">
        <v>4612638.8616</v>
      </c>
      <c r="K47" s="78">
        <f>J47/2</f>
        <v>2306319.4308</v>
      </c>
      <c r="L47" s="78">
        <f t="shared" si="7"/>
        <v>2306319.4308</v>
      </c>
      <c r="M47" s="78">
        <v>204865318.4226</v>
      </c>
      <c r="N47" s="87">
        <f t="shared" si="3"/>
        <v>367660343.4649</v>
      </c>
      <c r="O47" s="86"/>
      <c r="P47" s="79"/>
      <c r="Q47" s="90">
        <v>21</v>
      </c>
      <c r="R47" s="79"/>
      <c r="S47" s="78" t="s">
        <v>108</v>
      </c>
      <c r="T47" s="78">
        <v>36396834.5139</v>
      </c>
      <c r="U47" s="78">
        <v>0</v>
      </c>
      <c r="V47" s="78">
        <v>171653740.8824</v>
      </c>
      <c r="W47" s="78">
        <v>3888439.0743</v>
      </c>
      <c r="X47" s="78">
        <v>9216108.4665</v>
      </c>
      <c r="Y47" s="78">
        <v>6358170.4341</v>
      </c>
      <c r="Z47" s="78">
        <v>0</v>
      </c>
      <c r="AA47" s="78">
        <f t="shared" si="8"/>
        <v>6358170.4341</v>
      </c>
      <c r="AB47" s="78">
        <v>274598561.841</v>
      </c>
      <c r="AC47" s="87">
        <f t="shared" si="4"/>
        <v>502111855.2122</v>
      </c>
    </row>
    <row r="48" ht="24.9" customHeight="1" spans="1:29">
      <c r="A48" s="76"/>
      <c r="B48" s="79"/>
      <c r="C48" s="73">
        <v>2</v>
      </c>
      <c r="D48" s="78" t="s">
        <v>214</v>
      </c>
      <c r="E48" s="78">
        <v>20616733.7045</v>
      </c>
      <c r="F48" s="78">
        <v>0</v>
      </c>
      <c r="G48" s="78">
        <v>97232067.3602</v>
      </c>
      <c r="H48" s="78">
        <v>2202579.2625</v>
      </c>
      <c r="I48" s="78">
        <v>5625294.6884</v>
      </c>
      <c r="J48" s="78">
        <v>3601541.4098</v>
      </c>
      <c r="K48" s="78">
        <f t="shared" ref="K48:K77" si="10">J48/2</f>
        <v>1800770.7049</v>
      </c>
      <c r="L48" s="78">
        <f t="shared" si="7"/>
        <v>1800770.7049</v>
      </c>
      <c r="M48" s="78">
        <v>170555012.261</v>
      </c>
      <c r="N48" s="87">
        <f t="shared" si="3"/>
        <v>298032457.9815</v>
      </c>
      <c r="O48" s="86"/>
      <c r="P48" s="79"/>
      <c r="Q48" s="90">
        <v>22</v>
      </c>
      <c r="R48" s="79"/>
      <c r="S48" s="78" t="s">
        <v>215</v>
      </c>
      <c r="T48" s="78">
        <v>25610377.1739</v>
      </c>
      <c r="U48" s="78">
        <v>0</v>
      </c>
      <c r="V48" s="78">
        <v>120782950.1118</v>
      </c>
      <c r="W48" s="78">
        <v>2736072.8657</v>
      </c>
      <c r="X48" s="78">
        <v>6380482.0064</v>
      </c>
      <c r="Y48" s="78">
        <v>4473882.0046</v>
      </c>
      <c r="Z48" s="78">
        <v>0</v>
      </c>
      <c r="AA48" s="78">
        <f t="shared" si="8"/>
        <v>4473882.0046</v>
      </c>
      <c r="AB48" s="78">
        <v>186852553.9588</v>
      </c>
      <c r="AC48" s="87">
        <f t="shared" si="4"/>
        <v>346836318.1212</v>
      </c>
    </row>
    <row r="49" ht="24.9" customHeight="1" spans="1:29">
      <c r="A49" s="76"/>
      <c r="B49" s="79"/>
      <c r="C49" s="73">
        <v>3</v>
      </c>
      <c r="D49" s="78" t="s">
        <v>216</v>
      </c>
      <c r="E49" s="78">
        <v>27219929.1364</v>
      </c>
      <c r="F49" s="78">
        <v>0</v>
      </c>
      <c r="G49" s="78">
        <v>128373874.4103</v>
      </c>
      <c r="H49" s="78">
        <v>2908028.6092</v>
      </c>
      <c r="I49" s="78">
        <v>7206502.4976</v>
      </c>
      <c r="J49" s="78">
        <v>4755054.9647</v>
      </c>
      <c r="K49" s="78">
        <f t="shared" si="10"/>
        <v>2377527.48235</v>
      </c>
      <c r="L49" s="78">
        <f t="shared" si="7"/>
        <v>2377527.48235</v>
      </c>
      <c r="M49" s="78">
        <v>219484120.1121</v>
      </c>
      <c r="N49" s="87">
        <f t="shared" si="3"/>
        <v>387569982.24795</v>
      </c>
      <c r="O49" s="86"/>
      <c r="P49" s="79"/>
      <c r="Q49" s="90">
        <v>23</v>
      </c>
      <c r="R49" s="79"/>
      <c r="S49" s="78" t="s">
        <v>217</v>
      </c>
      <c r="T49" s="78">
        <v>24195017.4278</v>
      </c>
      <c r="U49" s="78">
        <v>0</v>
      </c>
      <c r="V49" s="78">
        <v>114107869.7548</v>
      </c>
      <c r="W49" s="78">
        <v>2584863.5583</v>
      </c>
      <c r="X49" s="78">
        <v>6121958.6092</v>
      </c>
      <c r="Y49" s="78">
        <v>4226632.5221</v>
      </c>
      <c r="Z49" s="78">
        <v>0</v>
      </c>
      <c r="AA49" s="78">
        <f t="shared" si="8"/>
        <v>4226632.5221</v>
      </c>
      <c r="AB49" s="78">
        <v>178852771.0639</v>
      </c>
      <c r="AC49" s="87">
        <f t="shared" si="4"/>
        <v>330089112.9361</v>
      </c>
    </row>
    <row r="50" ht="24.9" customHeight="1" spans="1:29">
      <c r="A50" s="76"/>
      <c r="B50" s="79"/>
      <c r="C50" s="73">
        <v>4</v>
      </c>
      <c r="D50" s="78" t="s">
        <v>218</v>
      </c>
      <c r="E50" s="78">
        <v>20867167.4093</v>
      </c>
      <c r="F50" s="78">
        <v>0</v>
      </c>
      <c r="G50" s="78">
        <v>98413155.8492</v>
      </c>
      <c r="H50" s="78">
        <v>2229334.2321</v>
      </c>
      <c r="I50" s="78">
        <v>5823655.0017</v>
      </c>
      <c r="J50" s="78">
        <v>3645289.7248</v>
      </c>
      <c r="K50" s="78">
        <f t="shared" si="10"/>
        <v>1822644.8624</v>
      </c>
      <c r="L50" s="78">
        <f t="shared" si="7"/>
        <v>1822644.8624</v>
      </c>
      <c r="M50" s="78">
        <v>176693100.5671</v>
      </c>
      <c r="N50" s="87">
        <f t="shared" si="3"/>
        <v>305849057.9218</v>
      </c>
      <c r="O50" s="86"/>
      <c r="P50" s="79"/>
      <c r="Q50" s="90">
        <v>24</v>
      </c>
      <c r="R50" s="79"/>
      <c r="S50" s="78" t="s">
        <v>219</v>
      </c>
      <c r="T50" s="78">
        <v>29432876.0446</v>
      </c>
      <c r="U50" s="78">
        <v>0</v>
      </c>
      <c r="V50" s="78">
        <v>138810513.2069</v>
      </c>
      <c r="W50" s="78">
        <v>3144447.7744</v>
      </c>
      <c r="X50" s="78">
        <v>7560550.8302</v>
      </c>
      <c r="Y50" s="78">
        <v>5141635.1107</v>
      </c>
      <c r="Z50" s="78">
        <v>0</v>
      </c>
      <c r="AA50" s="78">
        <f t="shared" si="8"/>
        <v>5141635.1107</v>
      </c>
      <c r="AB50" s="78">
        <v>223368762.9061</v>
      </c>
      <c r="AC50" s="87">
        <f t="shared" si="4"/>
        <v>407458785.8729</v>
      </c>
    </row>
    <row r="51" ht="24.9" customHeight="1" spans="1:29">
      <c r="A51" s="76"/>
      <c r="B51" s="79"/>
      <c r="C51" s="73">
        <v>5</v>
      </c>
      <c r="D51" s="78" t="s">
        <v>220</v>
      </c>
      <c r="E51" s="78">
        <v>28042046.4994</v>
      </c>
      <c r="F51" s="78">
        <v>0</v>
      </c>
      <c r="G51" s="78">
        <v>132251121.5032</v>
      </c>
      <c r="H51" s="78">
        <v>2995859.1396</v>
      </c>
      <c r="I51" s="78">
        <v>7490392.6386</v>
      </c>
      <c r="J51" s="78">
        <v>4898670.8143</v>
      </c>
      <c r="K51" s="78">
        <f t="shared" si="10"/>
        <v>2449335.40715</v>
      </c>
      <c r="L51" s="78">
        <f t="shared" si="7"/>
        <v>2449335.40715</v>
      </c>
      <c r="M51" s="78">
        <v>228268854.9488</v>
      </c>
      <c r="N51" s="87">
        <f t="shared" si="3"/>
        <v>401497610.13675</v>
      </c>
      <c r="O51" s="86"/>
      <c r="P51" s="79"/>
      <c r="Q51" s="90">
        <v>25</v>
      </c>
      <c r="R51" s="79"/>
      <c r="S51" s="78" t="s">
        <v>221</v>
      </c>
      <c r="T51" s="78">
        <v>29289246.0506</v>
      </c>
      <c r="U51" s="78">
        <v>0</v>
      </c>
      <c r="V51" s="78">
        <v>138133129.4151</v>
      </c>
      <c r="W51" s="78">
        <v>3129103.13</v>
      </c>
      <c r="X51" s="78">
        <v>7302817.9381</v>
      </c>
      <c r="Y51" s="78">
        <v>5116544.3579</v>
      </c>
      <c r="Z51" s="78">
        <v>0</v>
      </c>
      <c r="AA51" s="78">
        <f t="shared" si="8"/>
        <v>5116544.3579</v>
      </c>
      <c r="AB51" s="78">
        <v>215393441.5075</v>
      </c>
      <c r="AC51" s="87">
        <f t="shared" si="4"/>
        <v>398364282.3992</v>
      </c>
    </row>
    <row r="52" ht="24.9" customHeight="1" spans="1:29">
      <c r="A52" s="76"/>
      <c r="B52" s="79"/>
      <c r="C52" s="73">
        <v>6</v>
      </c>
      <c r="D52" s="78" t="s">
        <v>222</v>
      </c>
      <c r="E52" s="78">
        <v>24441802.3758</v>
      </c>
      <c r="F52" s="78">
        <v>0</v>
      </c>
      <c r="G52" s="78">
        <v>115271750.0782</v>
      </c>
      <c r="H52" s="78">
        <v>2611228.7147</v>
      </c>
      <c r="I52" s="78">
        <v>6258757.4738</v>
      </c>
      <c r="J52" s="78">
        <v>4269743.435</v>
      </c>
      <c r="K52" s="78">
        <f t="shared" si="10"/>
        <v>2134871.7175</v>
      </c>
      <c r="L52" s="78">
        <f t="shared" si="7"/>
        <v>2134871.7175</v>
      </c>
      <c r="M52" s="78">
        <v>190156970.1843</v>
      </c>
      <c r="N52" s="87">
        <f t="shared" si="3"/>
        <v>340875380.5443</v>
      </c>
      <c r="O52" s="86"/>
      <c r="P52" s="79"/>
      <c r="Q52" s="90">
        <v>26</v>
      </c>
      <c r="R52" s="79"/>
      <c r="S52" s="78" t="s">
        <v>223</v>
      </c>
      <c r="T52" s="78">
        <v>27782954.7245</v>
      </c>
      <c r="U52" s="78">
        <v>0</v>
      </c>
      <c r="V52" s="78">
        <v>131029200.0642</v>
      </c>
      <c r="W52" s="78">
        <v>2968179.189</v>
      </c>
      <c r="X52" s="78">
        <v>7218770.3075</v>
      </c>
      <c r="Y52" s="78">
        <v>4853410.0193</v>
      </c>
      <c r="Z52" s="78">
        <v>0</v>
      </c>
      <c r="AA52" s="78">
        <f t="shared" si="8"/>
        <v>4853410.0193</v>
      </c>
      <c r="AB52" s="78">
        <v>212792660.2824</v>
      </c>
      <c r="AC52" s="87">
        <f t="shared" si="4"/>
        <v>386645174.5869</v>
      </c>
    </row>
    <row r="53" ht="24.9" customHeight="1" spans="1:29">
      <c r="A53" s="76"/>
      <c r="B53" s="79"/>
      <c r="C53" s="73">
        <v>7</v>
      </c>
      <c r="D53" s="78" t="s">
        <v>224</v>
      </c>
      <c r="E53" s="78">
        <v>27721260.7997</v>
      </c>
      <c r="F53" s="78">
        <v>0</v>
      </c>
      <c r="G53" s="78">
        <v>130738240.8884</v>
      </c>
      <c r="H53" s="78">
        <v>2961588.1469</v>
      </c>
      <c r="I53" s="78">
        <v>7160300.2983</v>
      </c>
      <c r="J53" s="78">
        <v>4842632.695</v>
      </c>
      <c r="K53" s="78">
        <f t="shared" si="10"/>
        <v>2421316.3475</v>
      </c>
      <c r="L53" s="78">
        <f t="shared" si="7"/>
        <v>2421316.3475</v>
      </c>
      <c r="M53" s="78">
        <v>218054433.0195</v>
      </c>
      <c r="N53" s="87">
        <f t="shared" si="3"/>
        <v>389057139.5003</v>
      </c>
      <c r="O53" s="86"/>
      <c r="P53" s="79"/>
      <c r="Q53" s="90">
        <v>27</v>
      </c>
      <c r="R53" s="79"/>
      <c r="S53" s="78" t="s">
        <v>225</v>
      </c>
      <c r="T53" s="78">
        <v>28366459.9286</v>
      </c>
      <c r="U53" s="78">
        <v>0</v>
      </c>
      <c r="V53" s="78">
        <v>133781111.1154</v>
      </c>
      <c r="W53" s="78">
        <v>3030517.6991</v>
      </c>
      <c r="X53" s="78">
        <v>7164677.1734</v>
      </c>
      <c r="Y53" s="78">
        <v>4955342.6624</v>
      </c>
      <c r="Z53" s="78">
        <v>0</v>
      </c>
      <c r="AA53" s="78">
        <f t="shared" si="8"/>
        <v>4955342.6624</v>
      </c>
      <c r="AB53" s="78">
        <v>211118795.0398</v>
      </c>
      <c r="AC53" s="87">
        <f t="shared" si="4"/>
        <v>388416903.6187</v>
      </c>
    </row>
    <row r="54" ht="24.9" customHeight="1" spans="1:29">
      <c r="A54" s="76"/>
      <c r="B54" s="79"/>
      <c r="C54" s="73">
        <v>8</v>
      </c>
      <c r="D54" s="78" t="s">
        <v>226</v>
      </c>
      <c r="E54" s="78">
        <v>22211634.1106</v>
      </c>
      <c r="F54" s="78">
        <v>0</v>
      </c>
      <c r="G54" s="78">
        <v>104753892.3955</v>
      </c>
      <c r="H54" s="78">
        <v>2372969.7138</v>
      </c>
      <c r="I54" s="78">
        <v>5834736.1892</v>
      </c>
      <c r="J54" s="78">
        <v>3880154.8866</v>
      </c>
      <c r="K54" s="78">
        <f t="shared" si="10"/>
        <v>1940077.4433</v>
      </c>
      <c r="L54" s="78">
        <f t="shared" si="7"/>
        <v>1940077.4433</v>
      </c>
      <c r="M54" s="78">
        <v>177035998.3269</v>
      </c>
      <c r="N54" s="87">
        <f t="shared" si="3"/>
        <v>314149308.1793</v>
      </c>
      <c r="O54" s="86"/>
      <c r="P54" s="79"/>
      <c r="Q54" s="90">
        <v>28</v>
      </c>
      <c r="R54" s="79"/>
      <c r="S54" s="78" t="s">
        <v>227</v>
      </c>
      <c r="T54" s="78">
        <v>23893482.8183</v>
      </c>
      <c r="U54" s="78">
        <v>0</v>
      </c>
      <c r="V54" s="78">
        <v>112685780.5978</v>
      </c>
      <c r="W54" s="78">
        <v>2552649.2469</v>
      </c>
      <c r="X54" s="78">
        <v>6348635.9442</v>
      </c>
      <c r="Y54" s="78">
        <v>4173957.3799</v>
      </c>
      <c r="Z54" s="78">
        <v>0</v>
      </c>
      <c r="AA54" s="78">
        <f t="shared" si="8"/>
        <v>4173957.3799</v>
      </c>
      <c r="AB54" s="78">
        <v>185867105.1103</v>
      </c>
      <c r="AC54" s="87">
        <f t="shared" si="4"/>
        <v>335521611.0974</v>
      </c>
    </row>
    <row r="55" ht="24.9" customHeight="1" spans="1:29">
      <c r="A55" s="76"/>
      <c r="B55" s="79"/>
      <c r="C55" s="73">
        <v>9</v>
      </c>
      <c r="D55" s="78" t="s">
        <v>228</v>
      </c>
      <c r="E55" s="78">
        <v>25777369.9243</v>
      </c>
      <c r="F55" s="78">
        <v>0</v>
      </c>
      <c r="G55" s="78">
        <v>121570516.6868</v>
      </c>
      <c r="H55" s="78">
        <v>2753913.4593</v>
      </c>
      <c r="I55" s="78">
        <v>6705999.8454</v>
      </c>
      <c r="J55" s="78">
        <v>4503054.0021</v>
      </c>
      <c r="K55" s="78">
        <f t="shared" si="10"/>
        <v>2251527.00105</v>
      </c>
      <c r="L55" s="78">
        <f t="shared" si="7"/>
        <v>2251527.00105</v>
      </c>
      <c r="M55" s="78">
        <v>203996498.4937</v>
      </c>
      <c r="N55" s="87">
        <f t="shared" si="3"/>
        <v>363055825.41055</v>
      </c>
      <c r="O55" s="86"/>
      <c r="P55" s="79"/>
      <c r="Q55" s="90">
        <v>29</v>
      </c>
      <c r="R55" s="79"/>
      <c r="S55" s="78" t="s">
        <v>229</v>
      </c>
      <c r="T55" s="78">
        <v>28590063.8725</v>
      </c>
      <c r="U55" s="78">
        <v>0</v>
      </c>
      <c r="V55" s="78">
        <v>134835665.8304</v>
      </c>
      <c r="W55" s="78">
        <v>3054406.3236</v>
      </c>
      <c r="X55" s="78">
        <v>7144632.2228</v>
      </c>
      <c r="Y55" s="78">
        <v>4994404.0808</v>
      </c>
      <c r="Z55" s="78">
        <v>0</v>
      </c>
      <c r="AA55" s="78">
        <f t="shared" si="8"/>
        <v>4994404.0808</v>
      </c>
      <c r="AB55" s="78">
        <v>210498521.3852</v>
      </c>
      <c r="AC55" s="87">
        <f t="shared" si="4"/>
        <v>389117693.7153</v>
      </c>
    </row>
    <row r="56" ht="24.9" customHeight="1" spans="1:29">
      <c r="A56" s="76"/>
      <c r="B56" s="79"/>
      <c r="C56" s="73">
        <v>10</v>
      </c>
      <c r="D56" s="78" t="s">
        <v>230</v>
      </c>
      <c r="E56" s="78">
        <v>28044585.1179</v>
      </c>
      <c r="F56" s="78">
        <v>0</v>
      </c>
      <c r="G56" s="78">
        <v>132263094.0652</v>
      </c>
      <c r="H56" s="78">
        <v>2996130.3517</v>
      </c>
      <c r="I56" s="78">
        <v>7447648.899</v>
      </c>
      <c r="J56" s="78">
        <v>4899114.2861</v>
      </c>
      <c r="K56" s="78">
        <f t="shared" si="10"/>
        <v>2449557.14305</v>
      </c>
      <c r="L56" s="78">
        <f t="shared" si="7"/>
        <v>2449557.14305</v>
      </c>
      <c r="M56" s="78">
        <v>226946186.9022</v>
      </c>
      <c r="N56" s="87">
        <f t="shared" si="3"/>
        <v>400147202.47905</v>
      </c>
      <c r="O56" s="86"/>
      <c r="P56" s="79"/>
      <c r="Q56" s="90">
        <v>30</v>
      </c>
      <c r="R56" s="79"/>
      <c r="S56" s="78" t="s">
        <v>231</v>
      </c>
      <c r="T56" s="78">
        <v>25789958.4246</v>
      </c>
      <c r="U56" s="78">
        <v>0</v>
      </c>
      <c r="V56" s="78">
        <v>121629886.2225</v>
      </c>
      <c r="W56" s="78">
        <v>2755258.346</v>
      </c>
      <c r="X56" s="78">
        <v>6890964.7854</v>
      </c>
      <c r="Y56" s="78">
        <v>4505253.0898</v>
      </c>
      <c r="Z56" s="78">
        <v>0</v>
      </c>
      <c r="AA56" s="78">
        <f t="shared" si="8"/>
        <v>4505253.0898</v>
      </c>
      <c r="AB56" s="78">
        <v>202649001.9672</v>
      </c>
      <c r="AC56" s="87">
        <f t="shared" si="4"/>
        <v>364220322.8355</v>
      </c>
    </row>
    <row r="57" ht="24.9" customHeight="1" spans="1:29">
      <c r="A57" s="76"/>
      <c r="B57" s="79"/>
      <c r="C57" s="73">
        <v>11</v>
      </c>
      <c r="D57" s="78" t="s">
        <v>232</v>
      </c>
      <c r="E57" s="78">
        <v>21583889.2802</v>
      </c>
      <c r="F57" s="78">
        <v>0</v>
      </c>
      <c r="G57" s="78">
        <v>101793339.6471</v>
      </c>
      <c r="H57" s="78">
        <v>2305904.8836</v>
      </c>
      <c r="I57" s="78">
        <v>5800278.6369</v>
      </c>
      <c r="J57" s="78">
        <v>3770494.0143</v>
      </c>
      <c r="K57" s="78">
        <f t="shared" si="10"/>
        <v>1885247.00715</v>
      </c>
      <c r="L57" s="78">
        <f t="shared" ref="L57:L77" si="11">J57-K57</f>
        <v>1885247.00715</v>
      </c>
      <c r="M57" s="78">
        <v>175969739.1784</v>
      </c>
      <c r="N57" s="87">
        <f t="shared" si="3"/>
        <v>309338398.63335</v>
      </c>
      <c r="O57" s="86"/>
      <c r="P57" s="79"/>
      <c r="Q57" s="90">
        <v>31</v>
      </c>
      <c r="R57" s="79"/>
      <c r="S57" s="78" t="s">
        <v>233</v>
      </c>
      <c r="T57" s="78">
        <v>26720657.7073</v>
      </c>
      <c r="U57" s="78">
        <v>0</v>
      </c>
      <c r="V57" s="78">
        <v>126019224.3517</v>
      </c>
      <c r="W57" s="78">
        <v>2854689.1758</v>
      </c>
      <c r="X57" s="78">
        <v>6641193.4088</v>
      </c>
      <c r="Y57" s="78">
        <v>4667837.1371</v>
      </c>
      <c r="Z57" s="78">
        <v>0</v>
      </c>
      <c r="AA57" s="78">
        <f t="shared" si="8"/>
        <v>4667837.1371</v>
      </c>
      <c r="AB57" s="78">
        <v>194920042.7807</v>
      </c>
      <c r="AC57" s="87">
        <f t="shared" si="4"/>
        <v>361823644.5614</v>
      </c>
    </row>
    <row r="58" ht="24.9" customHeight="1" spans="1:29">
      <c r="A58" s="76"/>
      <c r="B58" s="79"/>
      <c r="C58" s="73">
        <v>12</v>
      </c>
      <c r="D58" s="78" t="s">
        <v>234</v>
      </c>
      <c r="E58" s="78">
        <v>25529862.533</v>
      </c>
      <c r="F58" s="78">
        <v>0</v>
      </c>
      <c r="G58" s="78">
        <v>120403229.1967</v>
      </c>
      <c r="H58" s="78">
        <v>2727471.1211</v>
      </c>
      <c r="I58" s="78">
        <v>6632638.1497</v>
      </c>
      <c r="J58" s="78">
        <v>4459816.8855</v>
      </c>
      <c r="K58" s="78">
        <f t="shared" si="10"/>
        <v>2229908.44275</v>
      </c>
      <c r="L58" s="78">
        <f t="shared" si="11"/>
        <v>2229908.44275</v>
      </c>
      <c r="M58" s="78">
        <v>201726384.2802</v>
      </c>
      <c r="N58" s="87">
        <f t="shared" si="3"/>
        <v>359249493.72345</v>
      </c>
      <c r="O58" s="86"/>
      <c r="P58" s="79"/>
      <c r="Q58" s="90">
        <v>32</v>
      </c>
      <c r="R58" s="79"/>
      <c r="S58" s="78" t="s">
        <v>235</v>
      </c>
      <c r="T58" s="78">
        <v>28670717.1857</v>
      </c>
      <c r="U58" s="78">
        <v>0</v>
      </c>
      <c r="V58" s="78">
        <v>135216040.7478</v>
      </c>
      <c r="W58" s="78">
        <v>3063022.8832</v>
      </c>
      <c r="X58" s="78">
        <v>7314943.7215</v>
      </c>
      <c r="Y58" s="78">
        <v>5008493.4245</v>
      </c>
      <c r="Z58" s="78">
        <v>0</v>
      </c>
      <c r="AA58" s="78">
        <f t="shared" si="8"/>
        <v>5008493.4245</v>
      </c>
      <c r="AB58" s="78">
        <v>215768663.3873</v>
      </c>
      <c r="AC58" s="87">
        <f t="shared" si="4"/>
        <v>395041881.35</v>
      </c>
    </row>
    <row r="59" ht="24.9" customHeight="1" spans="1:29">
      <c r="A59" s="76"/>
      <c r="B59" s="79"/>
      <c r="C59" s="73">
        <v>13</v>
      </c>
      <c r="D59" s="78" t="s">
        <v>236</v>
      </c>
      <c r="E59" s="78">
        <v>25537060.5019</v>
      </c>
      <c r="F59" s="78">
        <v>0</v>
      </c>
      <c r="G59" s="78">
        <v>120437176.0582</v>
      </c>
      <c r="H59" s="78">
        <v>2728240.1127</v>
      </c>
      <c r="I59" s="78">
        <v>6634317.973</v>
      </c>
      <c r="J59" s="78">
        <v>4461074.3002</v>
      </c>
      <c r="K59" s="78">
        <f t="shared" si="10"/>
        <v>2230537.1501</v>
      </c>
      <c r="L59" s="78">
        <f t="shared" si="11"/>
        <v>2230537.1501</v>
      </c>
      <c r="M59" s="78">
        <v>201778364.9598</v>
      </c>
      <c r="N59" s="87">
        <f t="shared" si="3"/>
        <v>359345696.7557</v>
      </c>
      <c r="O59" s="86"/>
      <c r="P59" s="79"/>
      <c r="Q59" s="90">
        <v>33</v>
      </c>
      <c r="R59" s="79"/>
      <c r="S59" s="78" t="s">
        <v>237</v>
      </c>
      <c r="T59" s="78">
        <v>27787325.8052</v>
      </c>
      <c r="U59" s="78">
        <v>0</v>
      </c>
      <c r="V59" s="78">
        <v>131049814.8343</v>
      </c>
      <c r="W59" s="78">
        <v>2968646.1715</v>
      </c>
      <c r="X59" s="78">
        <v>6658655.1017</v>
      </c>
      <c r="Y59" s="78">
        <v>4854173.6043</v>
      </c>
      <c r="Z59" s="78">
        <v>0</v>
      </c>
      <c r="AA59" s="78">
        <f t="shared" ref="AA59:AA82" si="12">Y59-Z59</f>
        <v>4854173.6043</v>
      </c>
      <c r="AB59" s="78">
        <v>195460379.7601</v>
      </c>
      <c r="AC59" s="87">
        <f t="shared" si="4"/>
        <v>368778995.2771</v>
      </c>
    </row>
    <row r="60" ht="24.9" customHeight="1" spans="1:29">
      <c r="A60" s="76"/>
      <c r="B60" s="79"/>
      <c r="C60" s="73">
        <v>14</v>
      </c>
      <c r="D60" s="78" t="s">
        <v>238</v>
      </c>
      <c r="E60" s="78">
        <v>26337678.9948</v>
      </c>
      <c r="F60" s="78">
        <v>0</v>
      </c>
      <c r="G60" s="78">
        <v>124213030.7758</v>
      </c>
      <c r="H60" s="78">
        <v>2813773.8212</v>
      </c>
      <c r="I60" s="78">
        <v>6790358.0316</v>
      </c>
      <c r="J60" s="78">
        <v>4600934.5077</v>
      </c>
      <c r="K60" s="78">
        <f t="shared" si="10"/>
        <v>2300467.25385</v>
      </c>
      <c r="L60" s="78">
        <f t="shared" si="11"/>
        <v>2300467.25385</v>
      </c>
      <c r="M60" s="78">
        <v>206606889.5923</v>
      </c>
      <c r="N60" s="87">
        <f t="shared" si="3"/>
        <v>369062198.46955</v>
      </c>
      <c r="O60" s="86"/>
      <c r="P60" s="80"/>
      <c r="Q60" s="90">
        <v>34</v>
      </c>
      <c r="R60" s="80"/>
      <c r="S60" s="78" t="s">
        <v>239</v>
      </c>
      <c r="T60" s="78">
        <v>27233859.1764</v>
      </c>
      <c r="U60" s="78">
        <v>0</v>
      </c>
      <c r="V60" s="78">
        <v>128439570.8784</v>
      </c>
      <c r="W60" s="78">
        <v>2909516.8186</v>
      </c>
      <c r="X60" s="78">
        <v>6905066.8316</v>
      </c>
      <c r="Y60" s="78">
        <v>4757488.4063</v>
      </c>
      <c r="Z60" s="78">
        <v>0</v>
      </c>
      <c r="AA60" s="78">
        <f t="shared" si="12"/>
        <v>4757488.4063</v>
      </c>
      <c r="AB60" s="78">
        <v>203085377.5876</v>
      </c>
      <c r="AC60" s="87">
        <f t="shared" si="4"/>
        <v>373330879.6989</v>
      </c>
    </row>
    <row r="61" ht="24.9" customHeight="1" spans="1:29">
      <c r="A61" s="76"/>
      <c r="B61" s="79"/>
      <c r="C61" s="73">
        <v>15</v>
      </c>
      <c r="D61" s="78" t="s">
        <v>240</v>
      </c>
      <c r="E61" s="78">
        <v>24062050.8248</v>
      </c>
      <c r="F61" s="78">
        <v>0</v>
      </c>
      <c r="G61" s="78">
        <v>113480776.3517</v>
      </c>
      <c r="H61" s="78">
        <v>2570658.1323</v>
      </c>
      <c r="I61" s="78">
        <v>6170926.7117</v>
      </c>
      <c r="J61" s="78">
        <v>4203404.5592</v>
      </c>
      <c r="K61" s="78">
        <f t="shared" si="10"/>
        <v>2101702.2796</v>
      </c>
      <c r="L61" s="78">
        <f t="shared" si="11"/>
        <v>2101702.2796</v>
      </c>
      <c r="M61" s="78">
        <v>187439123.2272</v>
      </c>
      <c r="N61" s="87">
        <f t="shared" si="3"/>
        <v>335825237.5273</v>
      </c>
      <c r="O61" s="86"/>
      <c r="P61" s="73"/>
      <c r="Q61" s="82" t="s">
        <v>241</v>
      </c>
      <c r="R61" s="94"/>
      <c r="S61" s="83"/>
      <c r="T61" s="83">
        <f>SUM(T27:T60)</f>
        <v>967074168.2593</v>
      </c>
      <c r="U61" s="83">
        <f t="shared" ref="U61:AC61" si="13">SUM(U27:U60)</f>
        <v>0</v>
      </c>
      <c r="V61" s="83">
        <f t="shared" si="13"/>
        <v>4560888354.9841</v>
      </c>
      <c r="W61" s="83">
        <f t="shared" si="13"/>
        <v>103316923.9529</v>
      </c>
      <c r="X61" s="83">
        <f t="shared" si="13"/>
        <v>242272415.1885</v>
      </c>
      <c r="Y61" s="83">
        <f t="shared" si="13"/>
        <v>168938383.4161</v>
      </c>
      <c r="Z61" s="83">
        <f t="shared" si="13"/>
        <v>0</v>
      </c>
      <c r="AA61" s="83">
        <f t="shared" si="13"/>
        <v>168938383.4161</v>
      </c>
      <c r="AB61" s="83">
        <f t="shared" si="13"/>
        <v>7136988272.5414</v>
      </c>
      <c r="AC61" s="83">
        <f t="shared" si="13"/>
        <v>13179478518.3423</v>
      </c>
    </row>
    <row r="62" ht="24.9" customHeight="1" spans="1:29">
      <c r="A62" s="76"/>
      <c r="B62" s="79"/>
      <c r="C62" s="73">
        <v>16</v>
      </c>
      <c r="D62" s="78" t="s">
        <v>242</v>
      </c>
      <c r="E62" s="78">
        <v>24568566.037</v>
      </c>
      <c r="F62" s="78">
        <v>0</v>
      </c>
      <c r="G62" s="78">
        <v>115869589.3393</v>
      </c>
      <c r="H62" s="78">
        <v>2624771.452</v>
      </c>
      <c r="I62" s="78">
        <v>6563878.3229</v>
      </c>
      <c r="J62" s="78">
        <v>4291887.8049</v>
      </c>
      <c r="K62" s="78">
        <f t="shared" si="10"/>
        <v>2145943.90245</v>
      </c>
      <c r="L62" s="78">
        <f t="shared" si="11"/>
        <v>2145943.90245</v>
      </c>
      <c r="M62" s="78">
        <v>199598670.9199</v>
      </c>
      <c r="N62" s="87">
        <f t="shared" si="3"/>
        <v>351371419.97355</v>
      </c>
      <c r="O62" s="86"/>
      <c r="P62" s="77">
        <v>21</v>
      </c>
      <c r="Q62" s="90">
        <v>1</v>
      </c>
      <c r="R62" s="77" t="s">
        <v>109</v>
      </c>
      <c r="S62" s="78" t="s">
        <v>243</v>
      </c>
      <c r="T62" s="78">
        <v>21805166.3462</v>
      </c>
      <c r="U62" s="78">
        <v>0</v>
      </c>
      <c r="V62" s="78">
        <v>102836920.405</v>
      </c>
      <c r="W62" s="78">
        <v>2329544.9172</v>
      </c>
      <c r="X62" s="78">
        <v>5571758.1962</v>
      </c>
      <c r="Y62" s="78">
        <v>3809148.9501</v>
      </c>
      <c r="Z62" s="78">
        <f>Y62/2</f>
        <v>1904574.47505</v>
      </c>
      <c r="AA62" s="78">
        <f t="shared" si="12"/>
        <v>1904574.47505</v>
      </c>
      <c r="AB62" s="78">
        <v>167287952.072</v>
      </c>
      <c r="AC62" s="87">
        <f t="shared" si="4"/>
        <v>301735916.41165</v>
      </c>
    </row>
    <row r="63" ht="24.9" customHeight="1" spans="1:29">
      <c r="A63" s="76"/>
      <c r="B63" s="79"/>
      <c r="C63" s="73">
        <v>17</v>
      </c>
      <c r="D63" s="78" t="s">
        <v>244</v>
      </c>
      <c r="E63" s="78">
        <v>22933295.9735</v>
      </c>
      <c r="F63" s="78">
        <v>0</v>
      </c>
      <c r="G63" s="78">
        <v>108157374.0461</v>
      </c>
      <c r="H63" s="78">
        <v>2450068.127</v>
      </c>
      <c r="I63" s="78">
        <v>6238910.1495</v>
      </c>
      <c r="J63" s="78">
        <v>4006222.1444</v>
      </c>
      <c r="K63" s="78">
        <f t="shared" si="10"/>
        <v>2003111.0722</v>
      </c>
      <c r="L63" s="78">
        <f t="shared" si="11"/>
        <v>2003111.0722</v>
      </c>
      <c r="M63" s="78">
        <v>189542811.9037</v>
      </c>
      <c r="N63" s="87">
        <f t="shared" si="3"/>
        <v>331325571.272</v>
      </c>
      <c r="O63" s="86"/>
      <c r="P63" s="79"/>
      <c r="Q63" s="90">
        <v>2</v>
      </c>
      <c r="R63" s="79"/>
      <c r="S63" s="78" t="s">
        <v>245</v>
      </c>
      <c r="T63" s="78">
        <v>35628778.337</v>
      </c>
      <c r="U63" s="78">
        <v>0</v>
      </c>
      <c r="V63" s="78">
        <v>168031455.6557</v>
      </c>
      <c r="W63" s="78">
        <v>3806384.1459</v>
      </c>
      <c r="X63" s="78">
        <v>7238269.9745</v>
      </c>
      <c r="Y63" s="78">
        <v>6223998.5442</v>
      </c>
      <c r="Z63" s="78">
        <f t="shared" ref="Z63:Z121" si="14">Y63/2</f>
        <v>3111999.2721</v>
      </c>
      <c r="AA63" s="78">
        <f t="shared" si="12"/>
        <v>3111999.2721</v>
      </c>
      <c r="AB63" s="78">
        <v>218856717.4547</v>
      </c>
      <c r="AC63" s="87">
        <f t="shared" si="4"/>
        <v>436673604.8399</v>
      </c>
    </row>
    <row r="64" ht="24.9" customHeight="1" spans="1:29">
      <c r="A64" s="76"/>
      <c r="B64" s="79"/>
      <c r="C64" s="73">
        <v>18</v>
      </c>
      <c r="D64" s="78" t="s">
        <v>246</v>
      </c>
      <c r="E64" s="78">
        <v>28492432.3853</v>
      </c>
      <c r="F64" s="78">
        <v>0</v>
      </c>
      <c r="G64" s="78">
        <v>134375218.9199</v>
      </c>
      <c r="H64" s="78">
        <v>3043975.9085</v>
      </c>
      <c r="I64" s="78">
        <v>7283844.9511</v>
      </c>
      <c r="J64" s="78">
        <v>4977348.8165</v>
      </c>
      <c r="K64" s="78">
        <f t="shared" si="10"/>
        <v>2488674.40825</v>
      </c>
      <c r="L64" s="78">
        <f t="shared" si="11"/>
        <v>2488674.40825</v>
      </c>
      <c r="M64" s="78">
        <v>221877415.4316</v>
      </c>
      <c r="N64" s="87">
        <f t="shared" si="3"/>
        <v>397561562.00465</v>
      </c>
      <c r="O64" s="86"/>
      <c r="P64" s="79"/>
      <c r="Q64" s="90">
        <v>3</v>
      </c>
      <c r="R64" s="79"/>
      <c r="S64" s="78" t="s">
        <v>247</v>
      </c>
      <c r="T64" s="78">
        <v>30009826.2123</v>
      </c>
      <c r="U64" s="78">
        <v>0</v>
      </c>
      <c r="V64" s="78">
        <v>141531509.5774</v>
      </c>
      <c r="W64" s="78">
        <v>3206085.9802</v>
      </c>
      <c r="X64" s="78">
        <v>7399956.4981</v>
      </c>
      <c r="Y64" s="78">
        <v>5242422.6531</v>
      </c>
      <c r="Z64" s="78">
        <f t="shared" si="14"/>
        <v>2621211.32655</v>
      </c>
      <c r="AA64" s="78">
        <f t="shared" si="12"/>
        <v>2621211.32655</v>
      </c>
      <c r="AB64" s="78">
        <v>223859967.0604</v>
      </c>
      <c r="AC64" s="87">
        <f t="shared" si="4"/>
        <v>408628556.65495</v>
      </c>
    </row>
    <row r="65" ht="24.9" customHeight="1" spans="1:29">
      <c r="A65" s="76"/>
      <c r="B65" s="79"/>
      <c r="C65" s="73">
        <v>19</v>
      </c>
      <c r="D65" s="78" t="s">
        <v>248</v>
      </c>
      <c r="E65" s="78">
        <v>23774825.2545</v>
      </c>
      <c r="F65" s="78">
        <v>0</v>
      </c>
      <c r="G65" s="78">
        <v>112126171.088</v>
      </c>
      <c r="H65" s="78">
        <v>2539972.5207</v>
      </c>
      <c r="I65" s="78">
        <v>6303830.3802</v>
      </c>
      <c r="J65" s="78">
        <v>4153229.0658</v>
      </c>
      <c r="K65" s="78">
        <f t="shared" si="10"/>
        <v>2076614.5329</v>
      </c>
      <c r="L65" s="78">
        <f t="shared" si="11"/>
        <v>2076614.5329</v>
      </c>
      <c r="M65" s="78">
        <v>191551712.2823</v>
      </c>
      <c r="N65" s="87">
        <f t="shared" si="3"/>
        <v>338373126.0586</v>
      </c>
      <c r="O65" s="86"/>
      <c r="P65" s="79"/>
      <c r="Q65" s="90">
        <v>4</v>
      </c>
      <c r="R65" s="79"/>
      <c r="S65" s="78" t="s">
        <v>249</v>
      </c>
      <c r="T65" s="78">
        <v>24778165.3885</v>
      </c>
      <c r="U65" s="78">
        <v>0</v>
      </c>
      <c r="V65" s="78">
        <v>116858095.9844</v>
      </c>
      <c r="W65" s="78">
        <v>2647163.9023</v>
      </c>
      <c r="X65" s="78">
        <v>6296114.951</v>
      </c>
      <c r="Y65" s="78">
        <v>4328502.7583</v>
      </c>
      <c r="Z65" s="78">
        <f t="shared" si="14"/>
        <v>2164251.37915</v>
      </c>
      <c r="AA65" s="78">
        <f t="shared" si="12"/>
        <v>2164251.37915</v>
      </c>
      <c r="AB65" s="78">
        <v>189702545.2503</v>
      </c>
      <c r="AC65" s="87">
        <f t="shared" si="4"/>
        <v>342446336.85565</v>
      </c>
    </row>
    <row r="66" ht="24.9" customHeight="1" spans="1:29">
      <c r="A66" s="76"/>
      <c r="B66" s="79"/>
      <c r="C66" s="73">
        <v>20</v>
      </c>
      <c r="D66" s="78" t="s">
        <v>250</v>
      </c>
      <c r="E66" s="78">
        <v>25015080.2048</v>
      </c>
      <c r="F66" s="78">
        <v>0</v>
      </c>
      <c r="G66" s="78">
        <v>117975427.0657</v>
      </c>
      <c r="H66" s="78">
        <v>2672474.5878</v>
      </c>
      <c r="I66" s="78">
        <v>6580789.4854</v>
      </c>
      <c r="J66" s="78">
        <v>4369889.4557</v>
      </c>
      <c r="K66" s="78">
        <f t="shared" si="10"/>
        <v>2184944.72785</v>
      </c>
      <c r="L66" s="78">
        <f t="shared" si="11"/>
        <v>2184944.72785</v>
      </c>
      <c r="M66" s="78">
        <v>200121972.2145</v>
      </c>
      <c r="N66" s="87">
        <f t="shared" si="3"/>
        <v>354550688.28605</v>
      </c>
      <c r="O66" s="86"/>
      <c r="P66" s="79"/>
      <c r="Q66" s="90">
        <v>5</v>
      </c>
      <c r="R66" s="79"/>
      <c r="S66" s="78" t="s">
        <v>251</v>
      </c>
      <c r="T66" s="78">
        <v>32999686.173</v>
      </c>
      <c r="U66" s="78">
        <v>0</v>
      </c>
      <c r="V66" s="78">
        <v>155632204.1522</v>
      </c>
      <c r="W66" s="78">
        <v>3525506.2939</v>
      </c>
      <c r="X66" s="78">
        <v>7997535.9987</v>
      </c>
      <c r="Y66" s="78">
        <v>5764721.8986</v>
      </c>
      <c r="Z66" s="78">
        <f t="shared" si="14"/>
        <v>2882360.9493</v>
      </c>
      <c r="AA66" s="78">
        <f t="shared" si="12"/>
        <v>2882360.9493</v>
      </c>
      <c r="AB66" s="78">
        <v>242351547.7794</v>
      </c>
      <c r="AC66" s="87">
        <f t="shared" si="4"/>
        <v>445388841.3465</v>
      </c>
    </row>
    <row r="67" ht="24.9" customHeight="1" spans="1:29">
      <c r="A67" s="76"/>
      <c r="B67" s="79"/>
      <c r="C67" s="73">
        <v>21</v>
      </c>
      <c r="D67" s="78" t="s">
        <v>252</v>
      </c>
      <c r="E67" s="78">
        <v>26019316.701</v>
      </c>
      <c r="F67" s="78">
        <v>0</v>
      </c>
      <c r="G67" s="78">
        <v>122711579.3608</v>
      </c>
      <c r="H67" s="78">
        <v>2779761.7319</v>
      </c>
      <c r="I67" s="78">
        <v>6863818.5405</v>
      </c>
      <c r="J67" s="78">
        <v>4545319.7338</v>
      </c>
      <c r="K67" s="78">
        <f t="shared" si="10"/>
        <v>2272659.8669</v>
      </c>
      <c r="L67" s="78">
        <f t="shared" si="11"/>
        <v>2272659.8669</v>
      </c>
      <c r="M67" s="78">
        <v>208880061.4927</v>
      </c>
      <c r="N67" s="87">
        <f t="shared" si="3"/>
        <v>369527197.6938</v>
      </c>
      <c r="O67" s="86"/>
      <c r="P67" s="79"/>
      <c r="Q67" s="90">
        <v>6</v>
      </c>
      <c r="R67" s="79"/>
      <c r="S67" s="78" t="s">
        <v>253</v>
      </c>
      <c r="T67" s="78">
        <v>40373119.799</v>
      </c>
      <c r="U67" s="78">
        <v>0</v>
      </c>
      <c r="V67" s="78">
        <v>190406587.198</v>
      </c>
      <c r="W67" s="78">
        <v>4313243.6838</v>
      </c>
      <c r="X67" s="78">
        <v>8429532.9151</v>
      </c>
      <c r="Y67" s="78">
        <v>7052788.5204</v>
      </c>
      <c r="Z67" s="78">
        <f t="shared" si="14"/>
        <v>3526394.2602</v>
      </c>
      <c r="AA67" s="78">
        <f t="shared" si="12"/>
        <v>3526394.2602</v>
      </c>
      <c r="AB67" s="78">
        <v>255719318.6613</v>
      </c>
      <c r="AC67" s="87">
        <f t="shared" si="4"/>
        <v>502768196.5174</v>
      </c>
    </row>
    <row r="68" ht="24.9" customHeight="1" spans="1:29">
      <c r="A68" s="76"/>
      <c r="B68" s="79"/>
      <c r="C68" s="73">
        <v>22</v>
      </c>
      <c r="D68" s="78" t="s">
        <v>254</v>
      </c>
      <c r="E68" s="78">
        <v>22364283.7117</v>
      </c>
      <c r="F68" s="78">
        <v>0</v>
      </c>
      <c r="G68" s="78">
        <v>105473814.208</v>
      </c>
      <c r="H68" s="78">
        <v>2389277.9637</v>
      </c>
      <c r="I68" s="78">
        <v>6239545.3768</v>
      </c>
      <c r="J68" s="78">
        <v>3906821.2765</v>
      </c>
      <c r="K68" s="78">
        <f t="shared" si="10"/>
        <v>1953410.63825</v>
      </c>
      <c r="L68" s="78">
        <f t="shared" si="11"/>
        <v>1953410.63825</v>
      </c>
      <c r="M68" s="78">
        <v>189562468.4632</v>
      </c>
      <c r="N68" s="87">
        <f t="shared" si="3"/>
        <v>327982800.36165</v>
      </c>
      <c r="O68" s="86"/>
      <c r="P68" s="79"/>
      <c r="Q68" s="90">
        <v>7</v>
      </c>
      <c r="R68" s="79"/>
      <c r="S68" s="78" t="s">
        <v>255</v>
      </c>
      <c r="T68" s="78">
        <v>27505089.2684</v>
      </c>
      <c r="U68" s="78">
        <v>0</v>
      </c>
      <c r="V68" s="78">
        <v>129718738.7118</v>
      </c>
      <c r="W68" s="78">
        <v>2938493.5608</v>
      </c>
      <c r="X68" s="78">
        <v>6355035.8126</v>
      </c>
      <c r="Y68" s="78">
        <v>4804869.6463</v>
      </c>
      <c r="Z68" s="78">
        <f t="shared" si="14"/>
        <v>2402434.82315</v>
      </c>
      <c r="AA68" s="78">
        <f t="shared" si="12"/>
        <v>2402434.82315</v>
      </c>
      <c r="AB68" s="78">
        <v>191525800.3449</v>
      </c>
      <c r="AC68" s="87">
        <f t="shared" si="4"/>
        <v>360445592.52165</v>
      </c>
    </row>
    <row r="69" ht="24.9" customHeight="1" spans="1:29">
      <c r="A69" s="76"/>
      <c r="B69" s="79"/>
      <c r="C69" s="73">
        <v>23</v>
      </c>
      <c r="D69" s="78" t="s">
        <v>256</v>
      </c>
      <c r="E69" s="78">
        <v>23352662.7722</v>
      </c>
      <c r="F69" s="78">
        <v>0</v>
      </c>
      <c r="G69" s="78">
        <v>110135180.1044</v>
      </c>
      <c r="H69" s="78">
        <v>2494870.986</v>
      </c>
      <c r="I69" s="78">
        <v>6512213.1687</v>
      </c>
      <c r="J69" s="78">
        <v>4079481.4159</v>
      </c>
      <c r="K69" s="78">
        <f t="shared" si="10"/>
        <v>2039740.70795</v>
      </c>
      <c r="L69" s="78">
        <f t="shared" si="11"/>
        <v>2039740.70795</v>
      </c>
      <c r="M69" s="78">
        <v>197999937.4158</v>
      </c>
      <c r="N69" s="87">
        <f t="shared" si="3"/>
        <v>342534605.15505</v>
      </c>
      <c r="O69" s="86"/>
      <c r="P69" s="79"/>
      <c r="Q69" s="90">
        <v>8</v>
      </c>
      <c r="R69" s="79"/>
      <c r="S69" s="78" t="s">
        <v>257</v>
      </c>
      <c r="T69" s="78">
        <v>29220162.67</v>
      </c>
      <c r="U69" s="78">
        <v>0</v>
      </c>
      <c r="V69" s="78">
        <v>137807320.2927</v>
      </c>
      <c r="W69" s="78">
        <v>3121722.6388</v>
      </c>
      <c r="X69" s="78">
        <v>6677053.7081</v>
      </c>
      <c r="Y69" s="78">
        <v>5104476.1681</v>
      </c>
      <c r="Z69" s="78">
        <f t="shared" si="14"/>
        <v>2552238.08405</v>
      </c>
      <c r="AA69" s="78">
        <f t="shared" si="12"/>
        <v>2552238.08405</v>
      </c>
      <c r="AB69" s="78">
        <v>201490365.5627</v>
      </c>
      <c r="AC69" s="87">
        <f t="shared" si="4"/>
        <v>380868862.95635</v>
      </c>
    </row>
    <row r="70" ht="24.9" customHeight="1" spans="1:29">
      <c r="A70" s="76"/>
      <c r="B70" s="79"/>
      <c r="C70" s="73">
        <v>24</v>
      </c>
      <c r="D70" s="78" t="s">
        <v>258</v>
      </c>
      <c r="E70" s="78">
        <v>23919694.5071</v>
      </c>
      <c r="F70" s="78">
        <v>0</v>
      </c>
      <c r="G70" s="78">
        <v>112809399.4369</v>
      </c>
      <c r="H70" s="78">
        <v>2555449.5606</v>
      </c>
      <c r="I70" s="78">
        <v>6005273.5465</v>
      </c>
      <c r="J70" s="78">
        <v>4178536.3051</v>
      </c>
      <c r="K70" s="78">
        <f t="shared" si="10"/>
        <v>2089268.15255</v>
      </c>
      <c r="L70" s="78">
        <f t="shared" si="11"/>
        <v>2089268.15255</v>
      </c>
      <c r="M70" s="78">
        <v>182313129.3279</v>
      </c>
      <c r="N70" s="87">
        <f t="shared" si="3"/>
        <v>329692214.53155</v>
      </c>
      <c r="O70" s="86"/>
      <c r="P70" s="79"/>
      <c r="Q70" s="90">
        <v>9</v>
      </c>
      <c r="R70" s="79"/>
      <c r="S70" s="78" t="s">
        <v>259</v>
      </c>
      <c r="T70" s="78">
        <v>36300614.4053</v>
      </c>
      <c r="U70" s="78">
        <v>0</v>
      </c>
      <c r="V70" s="78">
        <v>171199950.277</v>
      </c>
      <c r="W70" s="78">
        <v>3878159.4432</v>
      </c>
      <c r="X70" s="78">
        <v>8384121.2208</v>
      </c>
      <c r="Y70" s="78">
        <v>6341361.7238</v>
      </c>
      <c r="Z70" s="78">
        <f t="shared" si="14"/>
        <v>3170680.8619</v>
      </c>
      <c r="AA70" s="78">
        <f t="shared" si="12"/>
        <v>3170680.8619</v>
      </c>
      <c r="AB70" s="78">
        <v>254314093.0649</v>
      </c>
      <c r="AC70" s="87">
        <f t="shared" si="4"/>
        <v>477247619.2731</v>
      </c>
    </row>
    <row r="71" ht="24.9" customHeight="1" spans="1:29">
      <c r="A71" s="76"/>
      <c r="B71" s="79"/>
      <c r="C71" s="73">
        <v>25</v>
      </c>
      <c r="D71" s="78" t="s">
        <v>260</v>
      </c>
      <c r="E71" s="78">
        <v>28182698.9671</v>
      </c>
      <c r="F71" s="78">
        <v>0</v>
      </c>
      <c r="G71" s="78">
        <v>132914462.7681</v>
      </c>
      <c r="H71" s="78">
        <v>3010885.6813</v>
      </c>
      <c r="I71" s="78">
        <v>7207871.7654</v>
      </c>
      <c r="J71" s="78">
        <v>4923241.4224</v>
      </c>
      <c r="K71" s="78">
        <f t="shared" si="10"/>
        <v>2461620.7112</v>
      </c>
      <c r="L71" s="78">
        <f t="shared" si="11"/>
        <v>2461620.7112</v>
      </c>
      <c r="M71" s="78">
        <v>219526490.9181</v>
      </c>
      <c r="N71" s="87">
        <f t="shared" si="3"/>
        <v>393304030.8112</v>
      </c>
      <c r="O71" s="86"/>
      <c r="P71" s="79"/>
      <c r="Q71" s="90">
        <v>10</v>
      </c>
      <c r="R71" s="79"/>
      <c r="S71" s="78" t="s">
        <v>261</v>
      </c>
      <c r="T71" s="78">
        <v>25276385.0672</v>
      </c>
      <c r="U71" s="78">
        <v>0</v>
      </c>
      <c r="V71" s="78">
        <v>119207785.8068</v>
      </c>
      <c r="W71" s="78">
        <v>2700390.9726</v>
      </c>
      <c r="X71" s="78">
        <v>6351520.8882</v>
      </c>
      <c r="Y71" s="78">
        <v>4415536.8554</v>
      </c>
      <c r="Z71" s="78">
        <f t="shared" si="14"/>
        <v>2207768.4277</v>
      </c>
      <c r="AA71" s="78">
        <f t="shared" si="12"/>
        <v>2207768.4277</v>
      </c>
      <c r="AB71" s="78">
        <v>191417034.0492</v>
      </c>
      <c r="AC71" s="87">
        <f t="shared" si="4"/>
        <v>347160885.2117</v>
      </c>
    </row>
    <row r="72" ht="24.9" customHeight="1" spans="1:29">
      <c r="A72" s="76"/>
      <c r="B72" s="79"/>
      <c r="C72" s="73">
        <v>26</v>
      </c>
      <c r="D72" s="78" t="s">
        <v>262</v>
      </c>
      <c r="E72" s="78">
        <v>20993481.5173</v>
      </c>
      <c r="F72" s="78">
        <v>0</v>
      </c>
      <c r="G72" s="78">
        <v>99008874.9398</v>
      </c>
      <c r="H72" s="78">
        <v>2242828.9417</v>
      </c>
      <c r="I72" s="78">
        <v>5522740.769</v>
      </c>
      <c r="J72" s="78">
        <v>3667355.562</v>
      </c>
      <c r="K72" s="78">
        <f t="shared" si="10"/>
        <v>1833677.781</v>
      </c>
      <c r="L72" s="78">
        <f t="shared" si="11"/>
        <v>1833677.781</v>
      </c>
      <c r="M72" s="78">
        <v>167381569.9365</v>
      </c>
      <c r="N72" s="87">
        <f t="shared" ref="N72:N135" si="15">E72+F72+G72+H72+I72+L72+M72</f>
        <v>296983173.8853</v>
      </c>
      <c r="O72" s="86"/>
      <c r="P72" s="79"/>
      <c r="Q72" s="90">
        <v>11</v>
      </c>
      <c r="R72" s="79"/>
      <c r="S72" s="78" t="s">
        <v>263</v>
      </c>
      <c r="T72" s="78">
        <v>26698459.3873</v>
      </c>
      <c r="U72" s="78">
        <v>0</v>
      </c>
      <c r="V72" s="78">
        <v>125914533.251</v>
      </c>
      <c r="W72" s="78">
        <v>2852317.6284</v>
      </c>
      <c r="X72" s="78">
        <v>6772281.3393</v>
      </c>
      <c r="Y72" s="78">
        <v>4663959.308</v>
      </c>
      <c r="Z72" s="78">
        <f t="shared" si="14"/>
        <v>2331979.654</v>
      </c>
      <c r="AA72" s="78">
        <f t="shared" si="12"/>
        <v>2331979.654</v>
      </c>
      <c r="AB72" s="78">
        <v>204437102.2345</v>
      </c>
      <c r="AC72" s="87">
        <f t="shared" ref="AC72:AC135" si="16">T72+U72+V72+W72+X72+AA72+AB72</f>
        <v>369006673.4945</v>
      </c>
    </row>
    <row r="73" ht="24.9" customHeight="1" spans="1:29">
      <c r="A73" s="76"/>
      <c r="B73" s="79"/>
      <c r="C73" s="73">
        <v>27</v>
      </c>
      <c r="D73" s="78" t="s">
        <v>264</v>
      </c>
      <c r="E73" s="78">
        <v>25759173.262</v>
      </c>
      <c r="F73" s="78">
        <v>0</v>
      </c>
      <c r="G73" s="78">
        <v>121484698.0932</v>
      </c>
      <c r="H73" s="78">
        <v>2751969.4273</v>
      </c>
      <c r="I73" s="78">
        <v>6563878.3229</v>
      </c>
      <c r="J73" s="78">
        <v>4499875.2235</v>
      </c>
      <c r="K73" s="78">
        <f t="shared" si="10"/>
        <v>2249937.61175</v>
      </c>
      <c r="L73" s="78">
        <f t="shared" si="11"/>
        <v>2249937.61175</v>
      </c>
      <c r="M73" s="78">
        <v>199598670.9199</v>
      </c>
      <c r="N73" s="87">
        <f t="shared" si="15"/>
        <v>358408327.63705</v>
      </c>
      <c r="O73" s="86"/>
      <c r="P73" s="79"/>
      <c r="Q73" s="90">
        <v>12</v>
      </c>
      <c r="R73" s="79"/>
      <c r="S73" s="78" t="s">
        <v>265</v>
      </c>
      <c r="T73" s="78">
        <v>29454203.972</v>
      </c>
      <c r="U73" s="78">
        <v>0</v>
      </c>
      <c r="V73" s="78">
        <v>138911099.3867</v>
      </c>
      <c r="W73" s="78">
        <v>3146726.3337</v>
      </c>
      <c r="X73" s="78">
        <v>7369860.8399</v>
      </c>
      <c r="Y73" s="78">
        <v>5145360.8908</v>
      </c>
      <c r="Z73" s="78">
        <f t="shared" si="14"/>
        <v>2572680.4454</v>
      </c>
      <c r="AA73" s="78">
        <f t="shared" si="12"/>
        <v>2572680.4454</v>
      </c>
      <c r="AB73" s="78">
        <v>222928682.9536</v>
      </c>
      <c r="AC73" s="87">
        <f t="shared" si="16"/>
        <v>404383253.9313</v>
      </c>
    </row>
    <row r="74" ht="24.9" customHeight="1" spans="1:29">
      <c r="A74" s="76"/>
      <c r="B74" s="79"/>
      <c r="C74" s="73">
        <v>28</v>
      </c>
      <c r="D74" s="78" t="s">
        <v>266</v>
      </c>
      <c r="E74" s="78">
        <v>21000957.5527</v>
      </c>
      <c r="F74" s="78">
        <v>0</v>
      </c>
      <c r="G74" s="78">
        <v>99044133.2108</v>
      </c>
      <c r="H74" s="78">
        <v>2243627.6406</v>
      </c>
      <c r="I74" s="78">
        <v>5669873.5291</v>
      </c>
      <c r="J74" s="78">
        <v>3668661.5521</v>
      </c>
      <c r="K74" s="78">
        <f t="shared" si="10"/>
        <v>1834330.77605</v>
      </c>
      <c r="L74" s="78">
        <f t="shared" si="11"/>
        <v>1834330.77605</v>
      </c>
      <c r="M74" s="78">
        <v>171934465.9239</v>
      </c>
      <c r="N74" s="87">
        <f t="shared" si="15"/>
        <v>301727388.63315</v>
      </c>
      <c r="O74" s="86"/>
      <c r="P74" s="79"/>
      <c r="Q74" s="90">
        <v>13</v>
      </c>
      <c r="R74" s="79"/>
      <c r="S74" s="78" t="s">
        <v>267</v>
      </c>
      <c r="T74" s="78">
        <v>24512331.4412</v>
      </c>
      <c r="U74" s="78">
        <v>0</v>
      </c>
      <c r="V74" s="78">
        <v>115604377.299</v>
      </c>
      <c r="W74" s="78">
        <v>2618763.6549</v>
      </c>
      <c r="X74" s="78">
        <v>5846035.2307</v>
      </c>
      <c r="Y74" s="78">
        <v>4282064.1718</v>
      </c>
      <c r="Z74" s="78">
        <f t="shared" si="14"/>
        <v>2141032.0859</v>
      </c>
      <c r="AA74" s="78">
        <f t="shared" si="12"/>
        <v>2141032.0859</v>
      </c>
      <c r="AB74" s="78">
        <v>175775217.6419</v>
      </c>
      <c r="AC74" s="87">
        <f t="shared" si="16"/>
        <v>326497757.3536</v>
      </c>
    </row>
    <row r="75" ht="24.9" customHeight="1" spans="1:29">
      <c r="A75" s="76"/>
      <c r="B75" s="79"/>
      <c r="C75" s="73">
        <v>29</v>
      </c>
      <c r="D75" s="78" t="s">
        <v>268</v>
      </c>
      <c r="E75" s="78">
        <v>27388620.082</v>
      </c>
      <c r="F75" s="78">
        <v>0</v>
      </c>
      <c r="G75" s="78">
        <v>129169449.9667</v>
      </c>
      <c r="H75" s="78">
        <v>2926050.6288</v>
      </c>
      <c r="I75" s="78">
        <v>6440601.8771</v>
      </c>
      <c r="J75" s="78">
        <v>4784523.6204</v>
      </c>
      <c r="K75" s="78">
        <f t="shared" si="10"/>
        <v>2392261.8102</v>
      </c>
      <c r="L75" s="78">
        <f t="shared" si="11"/>
        <v>2392261.8102</v>
      </c>
      <c r="M75" s="78">
        <v>195783987.944</v>
      </c>
      <c r="N75" s="87">
        <f t="shared" si="15"/>
        <v>364100972.3088</v>
      </c>
      <c r="O75" s="86"/>
      <c r="P75" s="79"/>
      <c r="Q75" s="90">
        <v>14</v>
      </c>
      <c r="R75" s="79"/>
      <c r="S75" s="78" t="s">
        <v>269</v>
      </c>
      <c r="T75" s="78">
        <v>28129502.2837</v>
      </c>
      <c r="U75" s="78">
        <v>0</v>
      </c>
      <c r="V75" s="78">
        <v>132663578.0461</v>
      </c>
      <c r="W75" s="78">
        <v>3005202.4381</v>
      </c>
      <c r="X75" s="78">
        <v>6822901.8974</v>
      </c>
      <c r="Y75" s="78">
        <v>4913948.483</v>
      </c>
      <c r="Z75" s="78">
        <f t="shared" si="14"/>
        <v>2456974.2415</v>
      </c>
      <c r="AA75" s="78">
        <f t="shared" si="12"/>
        <v>2456974.2415</v>
      </c>
      <c r="AB75" s="78">
        <v>206003511.6187</v>
      </c>
      <c r="AC75" s="87">
        <f t="shared" si="16"/>
        <v>379081670.5255</v>
      </c>
    </row>
    <row r="76" ht="24.9" customHeight="1" spans="1:29">
      <c r="A76" s="76"/>
      <c r="B76" s="79"/>
      <c r="C76" s="73">
        <v>30</v>
      </c>
      <c r="D76" s="78" t="s">
        <v>270</v>
      </c>
      <c r="E76" s="78">
        <v>22662734.8056</v>
      </c>
      <c r="F76" s="78">
        <v>0</v>
      </c>
      <c r="G76" s="78">
        <v>106881360.9746</v>
      </c>
      <c r="H76" s="78">
        <v>2421162.849</v>
      </c>
      <c r="I76" s="78">
        <v>5775151.8679</v>
      </c>
      <c r="J76" s="78">
        <v>3958957.7589</v>
      </c>
      <c r="K76" s="78">
        <f t="shared" si="10"/>
        <v>1979478.87945</v>
      </c>
      <c r="L76" s="78">
        <f t="shared" si="11"/>
        <v>1979478.87945</v>
      </c>
      <c r="M76" s="78">
        <v>175192213.0479</v>
      </c>
      <c r="N76" s="87">
        <f t="shared" si="15"/>
        <v>314912102.42445</v>
      </c>
      <c r="O76" s="86"/>
      <c r="P76" s="79"/>
      <c r="Q76" s="90">
        <v>15</v>
      </c>
      <c r="R76" s="79"/>
      <c r="S76" s="78" t="s">
        <v>271</v>
      </c>
      <c r="T76" s="78">
        <v>32543170.6181</v>
      </c>
      <c r="U76" s="78">
        <v>0</v>
      </c>
      <c r="V76" s="78">
        <v>153479198.1606</v>
      </c>
      <c r="W76" s="78">
        <v>3476734.6645</v>
      </c>
      <c r="X76" s="78">
        <v>7120484.7159</v>
      </c>
      <c r="Y76" s="78">
        <v>5684973.1032</v>
      </c>
      <c r="Z76" s="78">
        <f t="shared" si="14"/>
        <v>2842486.5516</v>
      </c>
      <c r="AA76" s="78">
        <f t="shared" si="12"/>
        <v>2842486.5516</v>
      </c>
      <c r="AB76" s="78">
        <v>215211954.5152</v>
      </c>
      <c r="AC76" s="87">
        <f t="shared" si="16"/>
        <v>414674029.2259</v>
      </c>
    </row>
    <row r="77" ht="24.9" customHeight="1" spans="1:29">
      <c r="A77" s="76"/>
      <c r="B77" s="80"/>
      <c r="C77" s="73">
        <v>31</v>
      </c>
      <c r="D77" s="78" t="s">
        <v>272</v>
      </c>
      <c r="E77" s="78">
        <v>34255828.7753</v>
      </c>
      <c r="F77" s="78">
        <v>0</v>
      </c>
      <c r="G77" s="78">
        <v>161556389.0338</v>
      </c>
      <c r="H77" s="78">
        <v>3659705.711</v>
      </c>
      <c r="I77" s="78">
        <v>9140642.5979</v>
      </c>
      <c r="J77" s="78">
        <v>5984157.7056</v>
      </c>
      <c r="K77" s="78">
        <f t="shared" si="10"/>
        <v>2992078.8528</v>
      </c>
      <c r="L77" s="78">
        <f t="shared" si="11"/>
        <v>2992078.8528</v>
      </c>
      <c r="M77" s="78">
        <v>279334412.4089</v>
      </c>
      <c r="N77" s="87">
        <f t="shared" si="15"/>
        <v>490939057.3797</v>
      </c>
      <c r="O77" s="86"/>
      <c r="P77" s="79"/>
      <c r="Q77" s="90">
        <v>16</v>
      </c>
      <c r="R77" s="79"/>
      <c r="S77" s="78" t="s">
        <v>273</v>
      </c>
      <c r="T77" s="78">
        <v>26073386.2135</v>
      </c>
      <c r="U77" s="78">
        <v>0</v>
      </c>
      <c r="V77" s="78">
        <v>122966580.4953</v>
      </c>
      <c r="W77" s="78">
        <v>2785538.2235</v>
      </c>
      <c r="X77" s="78">
        <v>6401689.7291</v>
      </c>
      <c r="Y77" s="78">
        <v>4554765.148</v>
      </c>
      <c r="Z77" s="78">
        <f t="shared" si="14"/>
        <v>2277382.574</v>
      </c>
      <c r="AA77" s="78">
        <f t="shared" si="12"/>
        <v>2277382.574</v>
      </c>
      <c r="AB77" s="78">
        <v>192969465.4354</v>
      </c>
      <c r="AC77" s="87">
        <f t="shared" si="16"/>
        <v>353474042.6708</v>
      </c>
    </row>
    <row r="78" ht="24.9" customHeight="1" spans="1:29">
      <c r="A78" s="73"/>
      <c r="B78" s="81" t="s">
        <v>274</v>
      </c>
      <c r="C78" s="82"/>
      <c r="D78" s="83"/>
      <c r="E78" s="83">
        <f>SUM(E47:E77)</f>
        <v>775081403.3471</v>
      </c>
      <c r="F78" s="83">
        <f t="shared" ref="F78:N78" si="17">SUM(F47:F77)</f>
        <v>0</v>
      </c>
      <c r="G78" s="83">
        <f t="shared" si="17"/>
        <v>3655417405.1136</v>
      </c>
      <c r="H78" s="83">
        <f t="shared" si="17"/>
        <v>82805465.2213</v>
      </c>
      <c r="I78" s="83">
        <f t="shared" si="17"/>
        <v>203228748.5782</v>
      </c>
      <c r="J78" s="83">
        <f t="shared" si="17"/>
        <v>135399128.2104</v>
      </c>
      <c r="K78" s="83">
        <f t="shared" si="17"/>
        <v>67699564.1052</v>
      </c>
      <c r="L78" s="83">
        <f t="shared" si="17"/>
        <v>67699564.1052</v>
      </c>
      <c r="M78" s="83">
        <f t="shared" si="17"/>
        <v>6179776985.0269</v>
      </c>
      <c r="N78" s="83">
        <f t="shared" si="17"/>
        <v>10964009571.3923</v>
      </c>
      <c r="O78" s="86"/>
      <c r="P78" s="79"/>
      <c r="Q78" s="90">
        <v>17</v>
      </c>
      <c r="R78" s="79"/>
      <c r="S78" s="78" t="s">
        <v>275</v>
      </c>
      <c r="T78" s="78">
        <v>25694509.0306</v>
      </c>
      <c r="U78" s="78">
        <v>0</v>
      </c>
      <c r="V78" s="78">
        <v>121179730.4395</v>
      </c>
      <c r="W78" s="78">
        <v>2745061.0539</v>
      </c>
      <c r="X78" s="78">
        <v>5910037.9107</v>
      </c>
      <c r="Y78" s="78">
        <v>4488579.0157</v>
      </c>
      <c r="Z78" s="78">
        <f t="shared" si="14"/>
        <v>2244289.50785</v>
      </c>
      <c r="AA78" s="78">
        <f t="shared" si="12"/>
        <v>2244289.50785</v>
      </c>
      <c r="AB78" s="78">
        <v>177755725.2124</v>
      </c>
      <c r="AC78" s="87">
        <f t="shared" si="16"/>
        <v>335529353.15495</v>
      </c>
    </row>
    <row r="79" ht="24.9" customHeight="1" spans="1:29">
      <c r="A79" s="76">
        <v>4</v>
      </c>
      <c r="B79" s="77" t="s">
        <v>276</v>
      </c>
      <c r="C79" s="73">
        <v>1</v>
      </c>
      <c r="D79" s="78" t="s">
        <v>277</v>
      </c>
      <c r="E79" s="78">
        <v>38530192.8008</v>
      </c>
      <c r="F79" s="78">
        <v>0</v>
      </c>
      <c r="G79" s="78">
        <v>181715026.0321</v>
      </c>
      <c r="H79" s="78">
        <v>4116355.4256</v>
      </c>
      <c r="I79" s="78">
        <v>12341709.4051</v>
      </c>
      <c r="J79" s="78">
        <v>6730847.2278</v>
      </c>
      <c r="K79" s="78">
        <v>0</v>
      </c>
      <c r="L79" s="78">
        <f t="shared" ref="L79:L110" si="18">J79-K79</f>
        <v>6730847.2278</v>
      </c>
      <c r="M79" s="78">
        <v>304845065.5441</v>
      </c>
      <c r="N79" s="87">
        <f t="shared" si="15"/>
        <v>548279196.4355</v>
      </c>
      <c r="O79" s="86"/>
      <c r="P79" s="79"/>
      <c r="Q79" s="90">
        <v>18</v>
      </c>
      <c r="R79" s="79"/>
      <c r="S79" s="78" t="s">
        <v>278</v>
      </c>
      <c r="T79" s="78">
        <v>26664458.6912</v>
      </c>
      <c r="U79" s="78">
        <v>0</v>
      </c>
      <c r="V79" s="78">
        <v>125754180.1115</v>
      </c>
      <c r="W79" s="78">
        <v>2848685.1797</v>
      </c>
      <c r="X79" s="78">
        <v>6435286.1955</v>
      </c>
      <c r="Y79" s="78">
        <v>4658019.7194</v>
      </c>
      <c r="Z79" s="78">
        <f t="shared" si="14"/>
        <v>2329009.8597</v>
      </c>
      <c r="AA79" s="78">
        <f t="shared" si="12"/>
        <v>2329009.8597</v>
      </c>
      <c r="AB79" s="78">
        <v>194009079.0256</v>
      </c>
      <c r="AC79" s="87">
        <f t="shared" si="16"/>
        <v>358040699.0632</v>
      </c>
    </row>
    <row r="80" ht="24.9" customHeight="1" spans="1:29">
      <c r="A80" s="76"/>
      <c r="B80" s="79"/>
      <c r="C80" s="73">
        <v>2</v>
      </c>
      <c r="D80" s="78" t="s">
        <v>279</v>
      </c>
      <c r="E80" s="78">
        <v>25339647.7013</v>
      </c>
      <c r="F80" s="78">
        <v>0</v>
      </c>
      <c r="G80" s="78">
        <v>119506143.2859</v>
      </c>
      <c r="H80" s="78">
        <v>2707149.607</v>
      </c>
      <c r="I80" s="78">
        <v>9280746.6455</v>
      </c>
      <c r="J80" s="78">
        <v>4426588.2178</v>
      </c>
      <c r="K80" s="78">
        <v>0</v>
      </c>
      <c r="L80" s="78">
        <f t="shared" si="18"/>
        <v>4426588.2178</v>
      </c>
      <c r="M80" s="78">
        <v>210126220.7966</v>
      </c>
      <c r="N80" s="87">
        <f t="shared" si="15"/>
        <v>371386496.2541</v>
      </c>
      <c r="O80" s="86"/>
      <c r="P80" s="79"/>
      <c r="Q80" s="90">
        <v>19</v>
      </c>
      <c r="R80" s="79"/>
      <c r="S80" s="78" t="s">
        <v>280</v>
      </c>
      <c r="T80" s="78">
        <v>32260427.8759</v>
      </c>
      <c r="U80" s="78">
        <v>0</v>
      </c>
      <c r="V80" s="78">
        <v>152145734.6863</v>
      </c>
      <c r="W80" s="78">
        <v>3446527.9737</v>
      </c>
      <c r="X80" s="78">
        <v>6761143.6872</v>
      </c>
      <c r="Y80" s="78">
        <v>5635580.7161</v>
      </c>
      <c r="Z80" s="78">
        <f t="shared" si="14"/>
        <v>2817790.35805</v>
      </c>
      <c r="AA80" s="78">
        <f t="shared" si="12"/>
        <v>2817790.35805</v>
      </c>
      <c r="AB80" s="78">
        <v>204092457.225</v>
      </c>
      <c r="AC80" s="87">
        <f t="shared" si="16"/>
        <v>401524081.80615</v>
      </c>
    </row>
    <row r="81" ht="24.9" customHeight="1" spans="1:29">
      <c r="A81" s="76"/>
      <c r="B81" s="79"/>
      <c r="C81" s="73">
        <v>3</v>
      </c>
      <c r="D81" s="78" t="s">
        <v>281</v>
      </c>
      <c r="E81" s="78">
        <v>26067331.6344</v>
      </c>
      <c r="F81" s="78">
        <v>0</v>
      </c>
      <c r="G81" s="78">
        <v>122938026.0573</v>
      </c>
      <c r="H81" s="78">
        <v>2784891.3852</v>
      </c>
      <c r="I81" s="78">
        <v>9479572.7922</v>
      </c>
      <c r="J81" s="78">
        <v>4553707.4723</v>
      </c>
      <c r="K81" s="78">
        <v>0</v>
      </c>
      <c r="L81" s="78">
        <f t="shared" si="18"/>
        <v>4553707.4723</v>
      </c>
      <c r="M81" s="78">
        <v>216278723.9131</v>
      </c>
      <c r="N81" s="87">
        <f t="shared" si="15"/>
        <v>382102253.2545</v>
      </c>
      <c r="O81" s="86"/>
      <c r="P81" s="79"/>
      <c r="Q81" s="90">
        <v>20</v>
      </c>
      <c r="R81" s="79"/>
      <c r="S81" s="78" t="s">
        <v>282</v>
      </c>
      <c r="T81" s="78">
        <v>24789908.525</v>
      </c>
      <c r="U81" s="78">
        <v>0</v>
      </c>
      <c r="V81" s="78">
        <v>116913478.6384</v>
      </c>
      <c r="W81" s="78">
        <v>2648418.475</v>
      </c>
      <c r="X81" s="78">
        <v>6048940.9482</v>
      </c>
      <c r="Y81" s="78">
        <v>4330554.169</v>
      </c>
      <c r="Z81" s="78">
        <f t="shared" si="14"/>
        <v>2165277.0845</v>
      </c>
      <c r="AA81" s="78">
        <f t="shared" si="12"/>
        <v>2165277.0845</v>
      </c>
      <c r="AB81" s="78">
        <v>182053959.5514</v>
      </c>
      <c r="AC81" s="87">
        <f t="shared" si="16"/>
        <v>334619983.2225</v>
      </c>
    </row>
    <row r="82" ht="24.9" customHeight="1" spans="1:29">
      <c r="A82" s="76"/>
      <c r="B82" s="79"/>
      <c r="C82" s="73">
        <v>4</v>
      </c>
      <c r="D82" s="78" t="s">
        <v>283</v>
      </c>
      <c r="E82" s="78">
        <v>31507455.6691</v>
      </c>
      <c r="F82" s="78">
        <v>0</v>
      </c>
      <c r="G82" s="78">
        <v>148594588.0606</v>
      </c>
      <c r="H82" s="78">
        <v>3366084.5343</v>
      </c>
      <c r="I82" s="78">
        <v>11139435.858</v>
      </c>
      <c r="J82" s="78">
        <v>5504043.8479</v>
      </c>
      <c r="K82" s="78">
        <v>0</v>
      </c>
      <c r="L82" s="78">
        <f t="shared" si="18"/>
        <v>5504043.8479</v>
      </c>
      <c r="M82" s="78">
        <v>267641750.6399</v>
      </c>
      <c r="N82" s="87">
        <f t="shared" si="15"/>
        <v>467753358.6098</v>
      </c>
      <c r="O82" s="86"/>
      <c r="P82" s="80"/>
      <c r="Q82" s="90">
        <v>21</v>
      </c>
      <c r="R82" s="80"/>
      <c r="S82" s="78" t="s">
        <v>284</v>
      </c>
      <c r="T82" s="78">
        <v>29610253.3717</v>
      </c>
      <c r="U82" s="78">
        <v>0</v>
      </c>
      <c r="V82" s="78">
        <v>139647055.235</v>
      </c>
      <c r="W82" s="78">
        <v>3163397.7995</v>
      </c>
      <c r="X82" s="78">
        <v>6977360.9459</v>
      </c>
      <c r="Y82" s="78">
        <v>5172621.1923</v>
      </c>
      <c r="Z82" s="78">
        <f t="shared" si="14"/>
        <v>2586310.59615</v>
      </c>
      <c r="AA82" s="78">
        <f t="shared" si="12"/>
        <v>2586310.59615</v>
      </c>
      <c r="AB82" s="78">
        <v>210783113.2587</v>
      </c>
      <c r="AC82" s="87">
        <f t="shared" si="16"/>
        <v>392767491.20695</v>
      </c>
    </row>
    <row r="83" ht="24.9" customHeight="1" spans="1:29">
      <c r="A83" s="76"/>
      <c r="B83" s="79"/>
      <c r="C83" s="73">
        <v>5</v>
      </c>
      <c r="D83" s="78" t="s">
        <v>285</v>
      </c>
      <c r="E83" s="78">
        <v>23928887.5286</v>
      </c>
      <c r="F83" s="78">
        <v>0</v>
      </c>
      <c r="G83" s="78">
        <v>112852755.3098</v>
      </c>
      <c r="H83" s="78">
        <v>2556431.6928</v>
      </c>
      <c r="I83" s="78">
        <v>8705894.1662</v>
      </c>
      <c r="J83" s="78">
        <v>4180142.236</v>
      </c>
      <c r="K83" s="78">
        <v>0</v>
      </c>
      <c r="L83" s="78">
        <f t="shared" si="18"/>
        <v>4180142.236</v>
      </c>
      <c r="M83" s="78">
        <v>192337908.0945</v>
      </c>
      <c r="N83" s="87">
        <f t="shared" si="15"/>
        <v>344562019.0279</v>
      </c>
      <c r="O83" s="86"/>
      <c r="P83" s="73"/>
      <c r="Q83" s="82" t="s">
        <v>286</v>
      </c>
      <c r="R83" s="97"/>
      <c r="S83" s="83"/>
      <c r="T83" s="83">
        <f>SUM(T62:T82)</f>
        <v>610327605.0771</v>
      </c>
      <c r="U83" s="78">
        <v>0</v>
      </c>
      <c r="V83" s="83">
        <f>SUM(V62:V82)</f>
        <v>2878410113.8104</v>
      </c>
      <c r="W83" s="83">
        <f>SUM(W62:W82)</f>
        <v>65204068.9636</v>
      </c>
      <c r="X83" s="83">
        <f t="shared" ref="X83" si="19">SUM(X62:X82)</f>
        <v>143166923.6031</v>
      </c>
      <c r="Y83" s="83">
        <f t="shared" ref="Y83:AC83" si="20">SUM(Y62:Y82)</f>
        <v>106618253.6356</v>
      </c>
      <c r="Z83" s="83">
        <f t="shared" si="20"/>
        <v>53309126.8178</v>
      </c>
      <c r="AA83" s="83">
        <f t="shared" si="20"/>
        <v>53309126.8178</v>
      </c>
      <c r="AB83" s="83">
        <f t="shared" si="20"/>
        <v>4322545609.9722</v>
      </c>
      <c r="AC83" s="83">
        <f t="shared" si="20"/>
        <v>8072963448.2442</v>
      </c>
    </row>
    <row r="84" ht="24.9" customHeight="1" spans="1:29">
      <c r="A84" s="76"/>
      <c r="B84" s="79"/>
      <c r="C84" s="73">
        <v>6</v>
      </c>
      <c r="D84" s="78" t="s">
        <v>287</v>
      </c>
      <c r="E84" s="78">
        <v>27547485.4044</v>
      </c>
      <c r="F84" s="78">
        <v>0</v>
      </c>
      <c r="G84" s="78">
        <v>129918686.1915</v>
      </c>
      <c r="H84" s="78">
        <v>2943022.9325</v>
      </c>
      <c r="I84" s="78">
        <v>9784947.7322</v>
      </c>
      <c r="J84" s="78">
        <v>4812275.8358</v>
      </c>
      <c r="K84" s="78">
        <v>0</v>
      </c>
      <c r="L84" s="78">
        <f t="shared" si="18"/>
        <v>4812275.8358</v>
      </c>
      <c r="M84" s="78">
        <v>225728287.2725</v>
      </c>
      <c r="N84" s="87">
        <f t="shared" si="15"/>
        <v>400734705.3689</v>
      </c>
      <c r="O84" s="86"/>
      <c r="P84" s="77">
        <v>22</v>
      </c>
      <c r="Q84" s="98">
        <v>1</v>
      </c>
      <c r="R84" s="76" t="s">
        <v>110</v>
      </c>
      <c r="S84" s="99" t="s">
        <v>288</v>
      </c>
      <c r="T84" s="78">
        <v>31628001.3008</v>
      </c>
      <c r="U84" s="100">
        <v>0</v>
      </c>
      <c r="V84" s="100">
        <v>149163102.0231</v>
      </c>
      <c r="W84" s="100">
        <v>3378962.9715</v>
      </c>
      <c r="X84" s="78">
        <v>7792357.3135</v>
      </c>
      <c r="Y84" s="78">
        <v>5525101.9888</v>
      </c>
      <c r="Z84" s="78">
        <f t="shared" si="14"/>
        <v>2762550.9944</v>
      </c>
      <c r="AA84" s="78">
        <f t="shared" ref="AA84:AA104" si="21">Y84-Z84</f>
        <v>2762550.9944</v>
      </c>
      <c r="AB84" s="78">
        <v>230770023.7801</v>
      </c>
      <c r="AC84" s="87">
        <f t="shared" si="16"/>
        <v>425494998.3834</v>
      </c>
    </row>
    <row r="85" ht="24.9" customHeight="1" spans="1:29">
      <c r="A85" s="76"/>
      <c r="B85" s="79"/>
      <c r="C85" s="73">
        <v>7</v>
      </c>
      <c r="D85" s="78" t="s">
        <v>289</v>
      </c>
      <c r="E85" s="78">
        <v>25530304.5982</v>
      </c>
      <c r="F85" s="78">
        <v>0</v>
      </c>
      <c r="G85" s="78">
        <v>120405314.052</v>
      </c>
      <c r="H85" s="78">
        <v>2727518.3488</v>
      </c>
      <c r="I85" s="78">
        <v>9352442.6341</v>
      </c>
      <c r="J85" s="78">
        <v>4459894.11</v>
      </c>
      <c r="K85" s="78">
        <v>0</v>
      </c>
      <c r="L85" s="78">
        <f t="shared" si="18"/>
        <v>4459894.11</v>
      </c>
      <c r="M85" s="78">
        <v>212344791.143</v>
      </c>
      <c r="N85" s="87">
        <f t="shared" si="15"/>
        <v>374820264.8861</v>
      </c>
      <c r="O85" s="86"/>
      <c r="P85" s="79"/>
      <c r="Q85" s="98">
        <v>2</v>
      </c>
      <c r="R85" s="76"/>
      <c r="S85" s="99" t="s">
        <v>290</v>
      </c>
      <c r="T85" s="78">
        <v>27966290.4942</v>
      </c>
      <c r="U85" s="100">
        <v>0</v>
      </c>
      <c r="V85" s="100">
        <v>131893843.1335</v>
      </c>
      <c r="W85" s="100">
        <v>2987765.7817</v>
      </c>
      <c r="X85" s="78">
        <v>6664857.0783</v>
      </c>
      <c r="Y85" s="78">
        <v>4885436.9822</v>
      </c>
      <c r="Z85" s="78">
        <f t="shared" si="14"/>
        <v>2442718.4911</v>
      </c>
      <c r="AA85" s="78">
        <f t="shared" si="21"/>
        <v>2442718.4911</v>
      </c>
      <c r="AB85" s="78">
        <v>195880504.3326</v>
      </c>
      <c r="AC85" s="87">
        <f t="shared" si="16"/>
        <v>367835979.3114</v>
      </c>
    </row>
    <row r="86" ht="24.9" customHeight="1" spans="1:29">
      <c r="A86" s="76"/>
      <c r="B86" s="79"/>
      <c r="C86" s="73">
        <v>8</v>
      </c>
      <c r="D86" s="78" t="s">
        <v>291</v>
      </c>
      <c r="E86" s="78">
        <v>22827264.5426</v>
      </c>
      <c r="F86" s="78">
        <v>0</v>
      </c>
      <c r="G86" s="78">
        <v>107657311.5547</v>
      </c>
      <c r="H86" s="78">
        <v>2438740.3079</v>
      </c>
      <c r="I86" s="78">
        <v>8476845.3159</v>
      </c>
      <c r="J86" s="78">
        <v>3987699.4921</v>
      </c>
      <c r="K86" s="78">
        <v>0</v>
      </c>
      <c r="L86" s="78">
        <f t="shared" si="18"/>
        <v>3987699.4921</v>
      </c>
      <c r="M86" s="78">
        <v>185250189.5594</v>
      </c>
      <c r="N86" s="87">
        <f t="shared" si="15"/>
        <v>330638050.7726</v>
      </c>
      <c r="O86" s="86"/>
      <c r="P86" s="79"/>
      <c r="Q86" s="98">
        <v>3</v>
      </c>
      <c r="R86" s="76"/>
      <c r="S86" s="99" t="s">
        <v>292</v>
      </c>
      <c r="T86" s="78">
        <v>35294813.9034</v>
      </c>
      <c r="U86" s="100">
        <v>0</v>
      </c>
      <c r="V86" s="100">
        <v>166456421.8617</v>
      </c>
      <c r="W86" s="100">
        <v>3770705.2092</v>
      </c>
      <c r="X86" s="78">
        <v>8712152.3359</v>
      </c>
      <c r="Y86" s="78">
        <v>6165658.2293</v>
      </c>
      <c r="Z86" s="78">
        <f t="shared" si="14"/>
        <v>3082829.11465</v>
      </c>
      <c r="AA86" s="78">
        <f t="shared" si="21"/>
        <v>3082829.11465</v>
      </c>
      <c r="AB86" s="78">
        <v>259232285.0909</v>
      </c>
      <c r="AC86" s="87">
        <f t="shared" si="16"/>
        <v>476549207.51575</v>
      </c>
    </row>
    <row r="87" ht="24.9" customHeight="1" spans="1:29">
      <c r="A87" s="76"/>
      <c r="B87" s="79"/>
      <c r="C87" s="73">
        <v>9</v>
      </c>
      <c r="D87" s="78" t="s">
        <v>293</v>
      </c>
      <c r="E87" s="78">
        <v>25353956.3198</v>
      </c>
      <c r="F87" s="78">
        <v>0</v>
      </c>
      <c r="G87" s="78">
        <v>119573625.1958</v>
      </c>
      <c r="H87" s="78">
        <v>2708678.2616</v>
      </c>
      <c r="I87" s="78">
        <v>9349915.841</v>
      </c>
      <c r="J87" s="78">
        <v>4429087.7934</v>
      </c>
      <c r="K87" s="78">
        <v>0</v>
      </c>
      <c r="L87" s="78">
        <f t="shared" si="18"/>
        <v>4429087.7934</v>
      </c>
      <c r="M87" s="78">
        <v>212266601.7175</v>
      </c>
      <c r="N87" s="87">
        <f t="shared" si="15"/>
        <v>373681865.1291</v>
      </c>
      <c r="O87" s="86"/>
      <c r="P87" s="79"/>
      <c r="Q87" s="98">
        <v>4</v>
      </c>
      <c r="R87" s="76"/>
      <c r="S87" s="99" t="s">
        <v>294</v>
      </c>
      <c r="T87" s="78">
        <v>27946072.1691</v>
      </c>
      <c r="U87" s="100">
        <v>0</v>
      </c>
      <c r="V87" s="100">
        <v>131798490.0303</v>
      </c>
      <c r="W87" s="100">
        <v>2985605.7662</v>
      </c>
      <c r="X87" s="78">
        <v>6914317.8993</v>
      </c>
      <c r="Y87" s="78">
        <v>4881905.039</v>
      </c>
      <c r="Z87" s="78">
        <f t="shared" si="14"/>
        <v>2440952.5195</v>
      </c>
      <c r="AA87" s="78">
        <f t="shared" si="21"/>
        <v>2440952.5195</v>
      </c>
      <c r="AB87" s="78">
        <v>203599853.6456</v>
      </c>
      <c r="AC87" s="87">
        <f t="shared" si="16"/>
        <v>375685292.03</v>
      </c>
    </row>
    <row r="88" ht="24.9" customHeight="1" spans="1:29">
      <c r="A88" s="76"/>
      <c r="B88" s="79"/>
      <c r="C88" s="73">
        <v>10</v>
      </c>
      <c r="D88" s="78" t="s">
        <v>295</v>
      </c>
      <c r="E88" s="78">
        <v>40110872.8686</v>
      </c>
      <c r="F88" s="78">
        <v>0</v>
      </c>
      <c r="G88" s="78">
        <v>189169785.5028</v>
      </c>
      <c r="H88" s="78">
        <v>4285226.6536</v>
      </c>
      <c r="I88" s="78">
        <v>13197304.1212</v>
      </c>
      <c r="J88" s="78">
        <v>7006976.5508</v>
      </c>
      <c r="K88" s="78">
        <v>0</v>
      </c>
      <c r="L88" s="78">
        <f t="shared" si="18"/>
        <v>7006976.5508</v>
      </c>
      <c r="M88" s="78">
        <v>331320703.9104</v>
      </c>
      <c r="N88" s="87">
        <f t="shared" si="15"/>
        <v>585090869.6074</v>
      </c>
      <c r="O88" s="86"/>
      <c r="P88" s="79"/>
      <c r="Q88" s="98">
        <v>5</v>
      </c>
      <c r="R88" s="76"/>
      <c r="S88" s="99" t="s">
        <v>296</v>
      </c>
      <c r="T88" s="78">
        <v>38210960.9375</v>
      </c>
      <c r="U88" s="100">
        <v>0</v>
      </c>
      <c r="V88" s="100">
        <v>180209473.5776</v>
      </c>
      <c r="W88" s="100">
        <v>4082250.4363</v>
      </c>
      <c r="X88" s="78">
        <v>8612760.4368</v>
      </c>
      <c r="Y88" s="78">
        <v>6675080.5485</v>
      </c>
      <c r="Z88" s="78">
        <f t="shared" si="14"/>
        <v>3337540.27425</v>
      </c>
      <c r="AA88" s="78">
        <f t="shared" si="21"/>
        <v>3337540.27425</v>
      </c>
      <c r="AB88" s="78">
        <v>256156688.7514</v>
      </c>
      <c r="AC88" s="87">
        <f t="shared" si="16"/>
        <v>490609674.41385</v>
      </c>
    </row>
    <row r="89" ht="24.9" customHeight="1" spans="1:29">
      <c r="A89" s="76"/>
      <c r="B89" s="79"/>
      <c r="C89" s="73">
        <v>11</v>
      </c>
      <c r="D89" s="78" t="s">
        <v>297</v>
      </c>
      <c r="E89" s="78">
        <v>27877105.0829</v>
      </c>
      <c r="F89" s="78">
        <v>0</v>
      </c>
      <c r="G89" s="78">
        <v>131473229.3721</v>
      </c>
      <c r="H89" s="78">
        <v>2978237.6992</v>
      </c>
      <c r="I89" s="78">
        <v>10047988.3014</v>
      </c>
      <c r="J89" s="78">
        <v>4869857.1647</v>
      </c>
      <c r="K89" s="78">
        <v>0</v>
      </c>
      <c r="L89" s="78">
        <f t="shared" si="18"/>
        <v>4869857.1647</v>
      </c>
      <c r="M89" s="78">
        <v>233867850.1459</v>
      </c>
      <c r="N89" s="87">
        <f t="shared" si="15"/>
        <v>411114267.7662</v>
      </c>
      <c r="O89" s="86"/>
      <c r="P89" s="79"/>
      <c r="Q89" s="98">
        <v>6</v>
      </c>
      <c r="R89" s="76"/>
      <c r="S89" s="99" t="s">
        <v>298</v>
      </c>
      <c r="T89" s="78">
        <v>29709301.7792</v>
      </c>
      <c r="U89" s="100">
        <v>0</v>
      </c>
      <c r="V89" s="100">
        <v>140114184.5859</v>
      </c>
      <c r="W89" s="100">
        <v>3173979.5906</v>
      </c>
      <c r="X89" s="78">
        <v>6746843.7492</v>
      </c>
      <c r="Y89" s="78">
        <v>5189923.9787</v>
      </c>
      <c r="Z89" s="78">
        <f t="shared" si="14"/>
        <v>2594961.98935</v>
      </c>
      <c r="AA89" s="78">
        <f t="shared" si="21"/>
        <v>2594961.98935</v>
      </c>
      <c r="AB89" s="78">
        <v>198417510.9425</v>
      </c>
      <c r="AC89" s="87">
        <f t="shared" si="16"/>
        <v>380756782.63675</v>
      </c>
    </row>
    <row r="90" ht="24.9" customHeight="1" spans="1:29">
      <c r="A90" s="76"/>
      <c r="B90" s="79"/>
      <c r="C90" s="73">
        <v>12</v>
      </c>
      <c r="D90" s="78" t="s">
        <v>299</v>
      </c>
      <c r="E90" s="78">
        <v>34082559.8577</v>
      </c>
      <c r="F90" s="78">
        <v>0</v>
      </c>
      <c r="G90" s="78">
        <v>160739222.9724</v>
      </c>
      <c r="H90" s="78">
        <v>3641194.6058</v>
      </c>
      <c r="I90" s="78">
        <v>11381612.7392</v>
      </c>
      <c r="J90" s="78">
        <v>5953889.3231</v>
      </c>
      <c r="K90" s="78">
        <v>0</v>
      </c>
      <c r="L90" s="78">
        <f t="shared" si="18"/>
        <v>5953889.3231</v>
      </c>
      <c r="M90" s="78">
        <v>275135704.7376</v>
      </c>
      <c r="N90" s="87">
        <f t="shared" si="15"/>
        <v>490934184.2358</v>
      </c>
      <c r="O90" s="86"/>
      <c r="P90" s="79"/>
      <c r="Q90" s="98">
        <v>7</v>
      </c>
      <c r="R90" s="76"/>
      <c r="S90" s="99" t="s">
        <v>300</v>
      </c>
      <c r="T90" s="78">
        <v>24928802.3031</v>
      </c>
      <c r="U90" s="100">
        <v>0</v>
      </c>
      <c r="V90" s="100">
        <v>117568525.6204</v>
      </c>
      <c r="W90" s="100">
        <v>2663257.1279</v>
      </c>
      <c r="X90" s="78">
        <v>6064835.4815</v>
      </c>
      <c r="Y90" s="78">
        <v>4354817.5515</v>
      </c>
      <c r="Z90" s="78">
        <f t="shared" si="14"/>
        <v>2177408.77575</v>
      </c>
      <c r="AA90" s="78">
        <f t="shared" si="21"/>
        <v>2177408.77575</v>
      </c>
      <c r="AB90" s="78">
        <v>177313355.0627</v>
      </c>
      <c r="AC90" s="87">
        <f t="shared" si="16"/>
        <v>330716184.37135</v>
      </c>
    </row>
    <row r="91" ht="24.9" customHeight="1" spans="1:29">
      <c r="A91" s="76"/>
      <c r="B91" s="79"/>
      <c r="C91" s="73">
        <v>13</v>
      </c>
      <c r="D91" s="78" t="s">
        <v>301</v>
      </c>
      <c r="E91" s="78">
        <v>25041982.1491</v>
      </c>
      <c r="F91" s="78">
        <v>0</v>
      </c>
      <c r="G91" s="78">
        <v>118102301.2693</v>
      </c>
      <c r="H91" s="78">
        <v>2675348.6447</v>
      </c>
      <c r="I91" s="78">
        <v>9212057.3995</v>
      </c>
      <c r="J91" s="78">
        <v>4374588.9619</v>
      </c>
      <c r="K91" s="78">
        <v>0</v>
      </c>
      <c r="L91" s="78">
        <f t="shared" si="18"/>
        <v>4374588.9619</v>
      </c>
      <c r="M91" s="78">
        <v>208000691.4985</v>
      </c>
      <c r="N91" s="87">
        <f t="shared" si="15"/>
        <v>367406969.923</v>
      </c>
      <c r="O91" s="86"/>
      <c r="P91" s="79"/>
      <c r="Q91" s="98">
        <v>8</v>
      </c>
      <c r="R91" s="76"/>
      <c r="S91" s="99" t="s">
        <v>302</v>
      </c>
      <c r="T91" s="78">
        <v>29211611.5761</v>
      </c>
      <c r="U91" s="100">
        <v>0</v>
      </c>
      <c r="V91" s="100">
        <v>137766991.8615</v>
      </c>
      <c r="W91" s="100">
        <v>3120809.0866</v>
      </c>
      <c r="X91" s="78">
        <v>7027628.3344</v>
      </c>
      <c r="Y91" s="78">
        <v>5102982.3757</v>
      </c>
      <c r="Z91" s="78">
        <f t="shared" si="14"/>
        <v>2551491.18785</v>
      </c>
      <c r="AA91" s="78">
        <f t="shared" si="21"/>
        <v>2551491.18785</v>
      </c>
      <c r="AB91" s="78">
        <v>207106147.0439</v>
      </c>
      <c r="AC91" s="87">
        <f t="shared" si="16"/>
        <v>386784679.09035</v>
      </c>
    </row>
    <row r="92" ht="24.9" customHeight="1" spans="1:29">
      <c r="A92" s="76"/>
      <c r="B92" s="79"/>
      <c r="C92" s="73">
        <v>14</v>
      </c>
      <c r="D92" s="78" t="s">
        <v>303</v>
      </c>
      <c r="E92" s="78">
        <v>24829274.3112</v>
      </c>
      <c r="F92" s="78">
        <v>0</v>
      </c>
      <c r="G92" s="78">
        <v>117099134.4668</v>
      </c>
      <c r="H92" s="78">
        <v>2652624.1006</v>
      </c>
      <c r="I92" s="78">
        <v>9340570.9415</v>
      </c>
      <c r="J92" s="78">
        <v>4337430.9863</v>
      </c>
      <c r="K92" s="78">
        <v>0</v>
      </c>
      <c r="L92" s="78">
        <f t="shared" si="18"/>
        <v>4337430.9863</v>
      </c>
      <c r="M92" s="78">
        <v>211977431.887</v>
      </c>
      <c r="N92" s="87">
        <f t="shared" si="15"/>
        <v>370236466.6934</v>
      </c>
      <c r="O92" s="86"/>
      <c r="P92" s="79"/>
      <c r="Q92" s="98">
        <v>9</v>
      </c>
      <c r="R92" s="76"/>
      <c r="S92" s="99" t="s">
        <v>304</v>
      </c>
      <c r="T92" s="78">
        <v>28647940.8994</v>
      </c>
      <c r="U92" s="100">
        <v>0</v>
      </c>
      <c r="V92" s="100">
        <v>135108623.8583</v>
      </c>
      <c r="W92" s="100">
        <v>3060589.5891</v>
      </c>
      <c r="X92" s="78">
        <v>6631091.2179</v>
      </c>
      <c r="Y92" s="78">
        <v>5004514.6304</v>
      </c>
      <c r="Z92" s="78">
        <f t="shared" si="14"/>
        <v>2502257.3152</v>
      </c>
      <c r="AA92" s="78">
        <f t="shared" si="21"/>
        <v>2502257.3152</v>
      </c>
      <c r="AB92" s="78">
        <v>194835648.9933</v>
      </c>
      <c r="AC92" s="87">
        <f t="shared" si="16"/>
        <v>370786151.8732</v>
      </c>
    </row>
    <row r="93" ht="24.9" customHeight="1" spans="1:29">
      <c r="A93" s="76"/>
      <c r="B93" s="79"/>
      <c r="C93" s="73">
        <v>15</v>
      </c>
      <c r="D93" s="78" t="s">
        <v>305</v>
      </c>
      <c r="E93" s="78">
        <v>29800566.0675</v>
      </c>
      <c r="F93" s="78">
        <v>0</v>
      </c>
      <c r="G93" s="78">
        <v>140544602.6895</v>
      </c>
      <c r="H93" s="78">
        <v>3183729.7688</v>
      </c>
      <c r="I93" s="78">
        <v>10414655.6184</v>
      </c>
      <c r="J93" s="78">
        <v>5205866.9558</v>
      </c>
      <c r="K93" s="78">
        <v>0</v>
      </c>
      <c r="L93" s="78">
        <f t="shared" si="18"/>
        <v>5205866.9558</v>
      </c>
      <c r="M93" s="78">
        <v>245214053.0887</v>
      </c>
      <c r="N93" s="87">
        <f t="shared" si="15"/>
        <v>434363474.1887</v>
      </c>
      <c r="O93" s="86"/>
      <c r="P93" s="79"/>
      <c r="Q93" s="98">
        <v>10</v>
      </c>
      <c r="R93" s="76"/>
      <c r="S93" s="99" t="s">
        <v>306</v>
      </c>
      <c r="T93" s="78">
        <v>30287373.1</v>
      </c>
      <c r="U93" s="100">
        <v>0</v>
      </c>
      <c r="V93" s="100">
        <v>142840468.5068</v>
      </c>
      <c r="W93" s="100">
        <v>3235737.5743</v>
      </c>
      <c r="X93" s="78">
        <v>6991293.3325</v>
      </c>
      <c r="Y93" s="78">
        <v>5290907.3754</v>
      </c>
      <c r="Z93" s="78">
        <f t="shared" si="14"/>
        <v>2645453.6877</v>
      </c>
      <c r="AA93" s="78">
        <f t="shared" si="21"/>
        <v>2645453.6877</v>
      </c>
      <c r="AB93" s="78">
        <v>205981791.8418</v>
      </c>
      <c r="AC93" s="87">
        <f t="shared" si="16"/>
        <v>391982118.0431</v>
      </c>
    </row>
    <row r="94" ht="24.9" customHeight="1" spans="1:29">
      <c r="A94" s="76"/>
      <c r="B94" s="79"/>
      <c r="C94" s="73">
        <v>16</v>
      </c>
      <c r="D94" s="78" t="s">
        <v>307</v>
      </c>
      <c r="E94" s="78">
        <v>28475284.1548</v>
      </c>
      <c r="F94" s="78">
        <v>0</v>
      </c>
      <c r="G94" s="78">
        <v>134294344.9105</v>
      </c>
      <c r="H94" s="78">
        <v>3042143.8852</v>
      </c>
      <c r="I94" s="78">
        <v>10248381.3421</v>
      </c>
      <c r="J94" s="78">
        <v>4974353.1885</v>
      </c>
      <c r="K94" s="78">
        <v>0</v>
      </c>
      <c r="L94" s="78">
        <f t="shared" si="18"/>
        <v>4974353.1885</v>
      </c>
      <c r="M94" s="78">
        <v>240068839.4423</v>
      </c>
      <c r="N94" s="87">
        <f t="shared" si="15"/>
        <v>421103346.9234</v>
      </c>
      <c r="O94" s="86"/>
      <c r="P94" s="79"/>
      <c r="Q94" s="98">
        <v>11</v>
      </c>
      <c r="R94" s="76"/>
      <c r="S94" s="99" t="s">
        <v>110</v>
      </c>
      <c r="T94" s="78">
        <v>26661629.9525</v>
      </c>
      <c r="U94" s="100">
        <v>0</v>
      </c>
      <c r="V94" s="100">
        <v>125740839.2928</v>
      </c>
      <c r="W94" s="100">
        <v>2848382.9727</v>
      </c>
      <c r="X94" s="78">
        <v>6574217.1998</v>
      </c>
      <c r="Y94" s="78">
        <v>4657525.5666</v>
      </c>
      <c r="Z94" s="78">
        <f t="shared" si="14"/>
        <v>2328762.7833</v>
      </c>
      <c r="AA94" s="78">
        <f t="shared" si="21"/>
        <v>2328762.7833</v>
      </c>
      <c r="AB94" s="78">
        <v>193075731.7014</v>
      </c>
      <c r="AC94" s="87">
        <f t="shared" si="16"/>
        <v>357229563.9025</v>
      </c>
    </row>
    <row r="95" ht="24.9" customHeight="1" spans="1:29">
      <c r="A95" s="76"/>
      <c r="B95" s="79"/>
      <c r="C95" s="73">
        <v>17</v>
      </c>
      <c r="D95" s="78" t="s">
        <v>308</v>
      </c>
      <c r="E95" s="78">
        <v>23854422.8085</v>
      </c>
      <c r="F95" s="78">
        <v>0</v>
      </c>
      <c r="G95" s="78">
        <v>112501566.8634</v>
      </c>
      <c r="H95" s="78">
        <v>2548476.2887</v>
      </c>
      <c r="I95" s="78">
        <v>8880002.9126</v>
      </c>
      <c r="J95" s="78">
        <v>4167133.9789</v>
      </c>
      <c r="K95" s="78">
        <v>0</v>
      </c>
      <c r="L95" s="78">
        <f t="shared" si="18"/>
        <v>4167133.9789</v>
      </c>
      <c r="M95" s="78">
        <v>197725552.641</v>
      </c>
      <c r="N95" s="87">
        <f t="shared" si="15"/>
        <v>349677155.4931</v>
      </c>
      <c r="O95" s="86"/>
      <c r="P95" s="79"/>
      <c r="Q95" s="98">
        <v>12</v>
      </c>
      <c r="R95" s="76"/>
      <c r="S95" s="99" t="s">
        <v>309</v>
      </c>
      <c r="T95" s="78">
        <v>34039097.0594</v>
      </c>
      <c r="U95" s="100">
        <v>0</v>
      </c>
      <c r="V95" s="100">
        <v>160534244.9295</v>
      </c>
      <c r="W95" s="100">
        <v>3636551.2778</v>
      </c>
      <c r="X95" s="78">
        <v>7694489.9599</v>
      </c>
      <c r="Y95" s="78">
        <v>5946296.798</v>
      </c>
      <c r="Z95" s="78">
        <f t="shared" si="14"/>
        <v>2973148.399</v>
      </c>
      <c r="AA95" s="78">
        <f t="shared" si="21"/>
        <v>2973148.399</v>
      </c>
      <c r="AB95" s="78">
        <v>227741603.1833</v>
      </c>
      <c r="AC95" s="87">
        <f t="shared" si="16"/>
        <v>436619134.8089</v>
      </c>
    </row>
    <row r="96" ht="24.9" customHeight="1" spans="1:29">
      <c r="A96" s="76"/>
      <c r="B96" s="79"/>
      <c r="C96" s="73">
        <v>18</v>
      </c>
      <c r="D96" s="78" t="s">
        <v>310</v>
      </c>
      <c r="E96" s="78">
        <v>24717526.625</v>
      </c>
      <c r="F96" s="78">
        <v>0</v>
      </c>
      <c r="G96" s="78">
        <v>116572113.1302</v>
      </c>
      <c r="H96" s="78">
        <v>2640685.588</v>
      </c>
      <c r="I96" s="78">
        <v>9045444.3353</v>
      </c>
      <c r="J96" s="78">
        <v>4317909.7602</v>
      </c>
      <c r="K96" s="78">
        <v>0</v>
      </c>
      <c r="L96" s="78">
        <f t="shared" si="18"/>
        <v>4317909.7602</v>
      </c>
      <c r="M96" s="78">
        <v>202844994.3538</v>
      </c>
      <c r="N96" s="87">
        <f t="shared" si="15"/>
        <v>360138673.7925</v>
      </c>
      <c r="O96" s="86"/>
      <c r="P96" s="79"/>
      <c r="Q96" s="98">
        <v>13</v>
      </c>
      <c r="R96" s="76"/>
      <c r="S96" s="99" t="s">
        <v>311</v>
      </c>
      <c r="T96" s="78">
        <v>22467835.5644</v>
      </c>
      <c r="U96" s="100">
        <v>0</v>
      </c>
      <c r="V96" s="100">
        <v>105962182.5819</v>
      </c>
      <c r="W96" s="100">
        <v>2400340.8783</v>
      </c>
      <c r="X96" s="78">
        <v>5559787.425</v>
      </c>
      <c r="Y96" s="78">
        <v>3924910.7707</v>
      </c>
      <c r="Z96" s="78">
        <f t="shared" si="14"/>
        <v>1962455.38535</v>
      </c>
      <c r="AA96" s="78">
        <f t="shared" si="21"/>
        <v>1962455.38535</v>
      </c>
      <c r="AB96" s="78">
        <v>161685079.8409</v>
      </c>
      <c r="AC96" s="87">
        <f t="shared" si="16"/>
        <v>300037681.67585</v>
      </c>
    </row>
    <row r="97" ht="24.9" customHeight="1" spans="1:29">
      <c r="A97" s="76"/>
      <c r="B97" s="79"/>
      <c r="C97" s="73">
        <v>19</v>
      </c>
      <c r="D97" s="78" t="s">
        <v>312</v>
      </c>
      <c r="E97" s="78">
        <v>26692830.03</v>
      </c>
      <c r="F97" s="78">
        <v>0</v>
      </c>
      <c r="G97" s="78">
        <v>125887984.2322</v>
      </c>
      <c r="H97" s="78">
        <v>2851716.2186</v>
      </c>
      <c r="I97" s="78">
        <v>9549998.3261</v>
      </c>
      <c r="J97" s="78">
        <v>4662975.9145</v>
      </c>
      <c r="K97" s="78">
        <v>0</v>
      </c>
      <c r="L97" s="78">
        <f t="shared" si="18"/>
        <v>4662975.9145</v>
      </c>
      <c r="M97" s="78">
        <v>218457981.1405</v>
      </c>
      <c r="N97" s="87">
        <f t="shared" si="15"/>
        <v>388103485.8619</v>
      </c>
      <c r="O97" s="86"/>
      <c r="P97" s="79"/>
      <c r="Q97" s="98">
        <v>14</v>
      </c>
      <c r="R97" s="76"/>
      <c r="S97" s="99" t="s">
        <v>313</v>
      </c>
      <c r="T97" s="78">
        <v>32664859.3483</v>
      </c>
      <c r="U97" s="100">
        <v>0</v>
      </c>
      <c r="V97" s="100">
        <v>154053103.1728</v>
      </c>
      <c r="W97" s="100">
        <v>3489735.224</v>
      </c>
      <c r="X97" s="78">
        <v>7650842.7859</v>
      </c>
      <c r="Y97" s="78">
        <v>5706230.9323</v>
      </c>
      <c r="Z97" s="78">
        <f t="shared" si="14"/>
        <v>2853115.46615</v>
      </c>
      <c r="AA97" s="78">
        <f t="shared" si="21"/>
        <v>2853115.46615</v>
      </c>
      <c r="AB97" s="78">
        <v>226390979.141</v>
      </c>
      <c r="AC97" s="87">
        <f t="shared" si="16"/>
        <v>427102635.13815</v>
      </c>
    </row>
    <row r="98" ht="24.9" customHeight="1" spans="1:29">
      <c r="A98" s="76"/>
      <c r="B98" s="79"/>
      <c r="C98" s="73">
        <v>20</v>
      </c>
      <c r="D98" s="78" t="s">
        <v>314</v>
      </c>
      <c r="E98" s="78">
        <v>27012469.0681</v>
      </c>
      <c r="F98" s="78">
        <v>0</v>
      </c>
      <c r="G98" s="78">
        <v>127395456.9932</v>
      </c>
      <c r="H98" s="78">
        <v>2885864.7083</v>
      </c>
      <c r="I98" s="78">
        <v>9758818.7157</v>
      </c>
      <c r="J98" s="78">
        <v>4718813.723</v>
      </c>
      <c r="K98" s="78">
        <v>0</v>
      </c>
      <c r="L98" s="78">
        <f t="shared" si="18"/>
        <v>4718813.723</v>
      </c>
      <c r="M98" s="78">
        <v>224919747.4593</v>
      </c>
      <c r="N98" s="87">
        <f t="shared" si="15"/>
        <v>396691170.6676</v>
      </c>
      <c r="O98" s="86"/>
      <c r="P98" s="79"/>
      <c r="Q98" s="98">
        <v>15</v>
      </c>
      <c r="R98" s="76"/>
      <c r="S98" s="99" t="s">
        <v>315</v>
      </c>
      <c r="T98" s="78">
        <v>21812298.5741</v>
      </c>
      <c r="U98" s="100">
        <v>0</v>
      </c>
      <c r="V98" s="100">
        <v>102870557.2201</v>
      </c>
      <c r="W98" s="100">
        <v>2330306.8854</v>
      </c>
      <c r="X98" s="78">
        <v>5497464.5683</v>
      </c>
      <c r="Y98" s="78">
        <v>3810394.8804</v>
      </c>
      <c r="Z98" s="78">
        <f t="shared" si="14"/>
        <v>1905197.4402</v>
      </c>
      <c r="AA98" s="78">
        <f t="shared" si="21"/>
        <v>1905197.4402</v>
      </c>
      <c r="AB98" s="78">
        <v>159756552.9499</v>
      </c>
      <c r="AC98" s="87">
        <f t="shared" si="16"/>
        <v>294172377.638</v>
      </c>
    </row>
    <row r="99" ht="24.9" customHeight="1" spans="1:29">
      <c r="A99" s="76"/>
      <c r="B99" s="80"/>
      <c r="C99" s="73">
        <v>21</v>
      </c>
      <c r="D99" s="78" t="s">
        <v>316</v>
      </c>
      <c r="E99" s="78">
        <v>25935948.1639</v>
      </c>
      <c r="F99" s="78">
        <v>0</v>
      </c>
      <c r="G99" s="78">
        <v>122318398.9799</v>
      </c>
      <c r="H99" s="78">
        <v>2770855.0926</v>
      </c>
      <c r="I99" s="78">
        <v>9488225.9997</v>
      </c>
      <c r="J99" s="78">
        <v>4530756.0671</v>
      </c>
      <c r="K99" s="78">
        <v>0</v>
      </c>
      <c r="L99" s="78">
        <f t="shared" si="18"/>
        <v>4530756.0671</v>
      </c>
      <c r="M99" s="78">
        <v>216546489.9344</v>
      </c>
      <c r="N99" s="87">
        <f t="shared" si="15"/>
        <v>381590674.2376</v>
      </c>
      <c r="O99" s="86"/>
      <c r="P99" s="79"/>
      <c r="Q99" s="98">
        <v>16</v>
      </c>
      <c r="R99" s="76"/>
      <c r="S99" s="99" t="s">
        <v>317</v>
      </c>
      <c r="T99" s="78">
        <v>31622861.8588</v>
      </c>
      <c r="U99" s="100">
        <v>0</v>
      </c>
      <c r="V99" s="100">
        <v>149138863.5296</v>
      </c>
      <c r="W99" s="100">
        <v>3378413.9015</v>
      </c>
      <c r="X99" s="78">
        <v>7761372.3371</v>
      </c>
      <c r="Y99" s="78">
        <v>5524204.1787</v>
      </c>
      <c r="Z99" s="78">
        <f t="shared" si="14"/>
        <v>2762102.08935</v>
      </c>
      <c r="AA99" s="78">
        <f t="shared" si="21"/>
        <v>2762102.08935</v>
      </c>
      <c r="AB99" s="78">
        <v>229811220.4901</v>
      </c>
      <c r="AC99" s="87">
        <f t="shared" si="16"/>
        <v>424474834.20645</v>
      </c>
    </row>
    <row r="100" ht="24.9" customHeight="1" spans="1:29">
      <c r="A100" s="73"/>
      <c r="B100" s="81" t="s">
        <v>318</v>
      </c>
      <c r="C100" s="82"/>
      <c r="D100" s="83"/>
      <c r="E100" s="83">
        <f>SUM(E79:E99)</f>
        <v>585063367.3865</v>
      </c>
      <c r="F100" s="83">
        <f t="shared" ref="F100:N100" si="22">SUM(F79:F99)</f>
        <v>0</v>
      </c>
      <c r="G100" s="83">
        <f t="shared" si="22"/>
        <v>2759259617.122</v>
      </c>
      <c r="H100" s="83">
        <f t="shared" si="22"/>
        <v>62504975.7498</v>
      </c>
      <c r="I100" s="83">
        <f t="shared" si="22"/>
        <v>208476571.1429</v>
      </c>
      <c r="J100" s="83">
        <f t="shared" si="22"/>
        <v>102204838.8079</v>
      </c>
      <c r="K100" s="83">
        <f t="shared" si="22"/>
        <v>0</v>
      </c>
      <c r="L100" s="83">
        <f t="shared" si="22"/>
        <v>102204838.8079</v>
      </c>
      <c r="M100" s="83">
        <f t="shared" si="22"/>
        <v>4832899578.92</v>
      </c>
      <c r="N100" s="83">
        <f t="shared" si="22"/>
        <v>8550408949.1291</v>
      </c>
      <c r="O100" s="86"/>
      <c r="P100" s="79"/>
      <c r="Q100" s="98">
        <v>17</v>
      </c>
      <c r="R100" s="76"/>
      <c r="S100" s="99" t="s">
        <v>319</v>
      </c>
      <c r="T100" s="78">
        <v>39549512.1171</v>
      </c>
      <c r="U100" s="100">
        <v>0</v>
      </c>
      <c r="V100" s="100">
        <v>186522311.5044</v>
      </c>
      <c r="W100" s="100">
        <v>4225253.9359</v>
      </c>
      <c r="X100" s="78">
        <v>9458996.1372</v>
      </c>
      <c r="Y100" s="78">
        <v>6908912.3267</v>
      </c>
      <c r="Z100" s="78">
        <f t="shared" si="14"/>
        <v>3454456.16335</v>
      </c>
      <c r="AA100" s="78">
        <f t="shared" si="21"/>
        <v>3454456.16335</v>
      </c>
      <c r="AB100" s="78">
        <v>282342720.4747</v>
      </c>
      <c r="AC100" s="87">
        <f t="shared" si="16"/>
        <v>525553250.33265</v>
      </c>
    </row>
    <row r="101" ht="24.9" customHeight="1" spans="1:29">
      <c r="A101" s="76">
        <v>5</v>
      </c>
      <c r="B101" s="77" t="s">
        <v>320</v>
      </c>
      <c r="C101" s="73">
        <v>1</v>
      </c>
      <c r="D101" s="78" t="s">
        <v>321</v>
      </c>
      <c r="E101" s="78">
        <v>43730812.5403</v>
      </c>
      <c r="F101" s="78">
        <v>0</v>
      </c>
      <c r="G101" s="78">
        <v>206242044.525</v>
      </c>
      <c r="H101" s="78">
        <v>4671961.2434</v>
      </c>
      <c r="I101" s="78">
        <v>9379273.7206</v>
      </c>
      <c r="J101" s="78">
        <v>7639344.5492</v>
      </c>
      <c r="K101" s="78">
        <v>0</v>
      </c>
      <c r="L101" s="78">
        <f t="shared" si="18"/>
        <v>7639344.5492</v>
      </c>
      <c r="M101" s="78">
        <v>277783096.5097</v>
      </c>
      <c r="N101" s="87">
        <f t="shared" si="15"/>
        <v>549446533.0882</v>
      </c>
      <c r="O101" s="86"/>
      <c r="P101" s="79"/>
      <c r="Q101" s="98">
        <v>18</v>
      </c>
      <c r="R101" s="76"/>
      <c r="S101" s="99" t="s">
        <v>322</v>
      </c>
      <c r="T101" s="78">
        <v>29874772.3657</v>
      </c>
      <c r="U101" s="100">
        <v>0</v>
      </c>
      <c r="V101" s="100">
        <v>140894572.3739</v>
      </c>
      <c r="W101" s="100">
        <v>3191657.5646</v>
      </c>
      <c r="X101" s="78">
        <v>7198885.616</v>
      </c>
      <c r="Y101" s="78">
        <v>5218830.0691</v>
      </c>
      <c r="Z101" s="78">
        <f t="shared" si="14"/>
        <v>2609415.03455</v>
      </c>
      <c r="AA101" s="78">
        <f t="shared" si="21"/>
        <v>2609415.03455</v>
      </c>
      <c r="AB101" s="78">
        <v>212405555.479</v>
      </c>
      <c r="AC101" s="87">
        <f t="shared" si="16"/>
        <v>396174858.43375</v>
      </c>
    </row>
    <row r="102" ht="24.9" customHeight="1" spans="1:29">
      <c r="A102" s="76"/>
      <c r="B102" s="79"/>
      <c r="C102" s="73">
        <v>2</v>
      </c>
      <c r="D102" s="78" t="s">
        <v>93</v>
      </c>
      <c r="E102" s="78">
        <v>52809561.9317</v>
      </c>
      <c r="F102" s="78">
        <v>0</v>
      </c>
      <c r="G102" s="78">
        <v>249058990.4597</v>
      </c>
      <c r="H102" s="78">
        <v>5641885.2588</v>
      </c>
      <c r="I102" s="78">
        <v>11699773.1843</v>
      </c>
      <c r="J102" s="78">
        <v>9225313.1296</v>
      </c>
      <c r="K102" s="78">
        <v>0</v>
      </c>
      <c r="L102" s="78">
        <f t="shared" si="18"/>
        <v>9225313.1296</v>
      </c>
      <c r="M102" s="78">
        <v>349588945.093</v>
      </c>
      <c r="N102" s="87">
        <f t="shared" si="15"/>
        <v>678024469.0571</v>
      </c>
      <c r="O102" s="86"/>
      <c r="P102" s="79"/>
      <c r="Q102" s="98">
        <v>19</v>
      </c>
      <c r="R102" s="76"/>
      <c r="S102" s="99" t="s">
        <v>323</v>
      </c>
      <c r="T102" s="78">
        <v>28286807.0418</v>
      </c>
      <c r="U102" s="100">
        <v>0</v>
      </c>
      <c r="V102" s="100">
        <v>133405454.3813</v>
      </c>
      <c r="W102" s="100">
        <v>3022008.0196</v>
      </c>
      <c r="X102" s="78">
        <v>6468374.2145</v>
      </c>
      <c r="Y102" s="78">
        <v>4941428.0833</v>
      </c>
      <c r="Z102" s="78">
        <f t="shared" si="14"/>
        <v>2470714.04165</v>
      </c>
      <c r="AA102" s="78">
        <f t="shared" si="21"/>
        <v>2470714.04165</v>
      </c>
      <c r="AB102" s="78">
        <v>189800512.08</v>
      </c>
      <c r="AC102" s="87">
        <f t="shared" si="16"/>
        <v>363453869.77885</v>
      </c>
    </row>
    <row r="103" ht="24.9" customHeight="1" spans="1:29">
      <c r="A103" s="76"/>
      <c r="B103" s="79"/>
      <c r="C103" s="73">
        <v>3</v>
      </c>
      <c r="D103" s="78" t="s">
        <v>324</v>
      </c>
      <c r="E103" s="78">
        <v>23096075.3108</v>
      </c>
      <c r="F103" s="78">
        <v>0</v>
      </c>
      <c r="G103" s="78">
        <v>108925069.4396</v>
      </c>
      <c r="H103" s="78">
        <v>2467458.5826</v>
      </c>
      <c r="I103" s="78">
        <v>5917863.6675</v>
      </c>
      <c r="J103" s="78">
        <v>4034658.1</v>
      </c>
      <c r="K103" s="78">
        <v>0</v>
      </c>
      <c r="L103" s="78">
        <f t="shared" si="18"/>
        <v>4034658.1</v>
      </c>
      <c r="M103" s="78">
        <v>170672756.6677</v>
      </c>
      <c r="N103" s="87">
        <f t="shared" si="15"/>
        <v>315113881.7682</v>
      </c>
      <c r="O103" s="86"/>
      <c r="P103" s="79"/>
      <c r="Q103" s="98">
        <v>20</v>
      </c>
      <c r="R103" s="76"/>
      <c r="S103" s="99" t="s">
        <v>325</v>
      </c>
      <c r="T103" s="78">
        <v>30330295.9804</v>
      </c>
      <c r="U103" s="100">
        <v>0</v>
      </c>
      <c r="V103" s="100">
        <v>143042900.2043</v>
      </c>
      <c r="W103" s="100">
        <v>3240323.2204</v>
      </c>
      <c r="X103" s="78">
        <v>7041786.8453</v>
      </c>
      <c r="Y103" s="78">
        <v>5298405.5821</v>
      </c>
      <c r="Z103" s="78">
        <f t="shared" si="14"/>
        <v>2649202.79105</v>
      </c>
      <c r="AA103" s="78">
        <f t="shared" si="21"/>
        <v>2649202.79105</v>
      </c>
      <c r="AB103" s="78">
        <v>207544269.9141</v>
      </c>
      <c r="AC103" s="87">
        <f t="shared" si="16"/>
        <v>393848778.95555</v>
      </c>
    </row>
    <row r="104" ht="24.9" customHeight="1" spans="1:29">
      <c r="A104" s="76"/>
      <c r="B104" s="79"/>
      <c r="C104" s="73">
        <v>4</v>
      </c>
      <c r="D104" s="78" t="s">
        <v>326</v>
      </c>
      <c r="E104" s="78">
        <v>27295787.4327</v>
      </c>
      <c r="F104" s="78">
        <v>0</v>
      </c>
      <c r="G104" s="78">
        <v>128731635.2024</v>
      </c>
      <c r="H104" s="78">
        <v>2916132.8954</v>
      </c>
      <c r="I104" s="78">
        <v>6859510.5092</v>
      </c>
      <c r="J104" s="78">
        <v>4768306.666</v>
      </c>
      <c r="K104" s="78">
        <v>0</v>
      </c>
      <c r="L104" s="78">
        <f t="shared" si="18"/>
        <v>4768306.666</v>
      </c>
      <c r="M104" s="78">
        <v>199811203.6245</v>
      </c>
      <c r="N104" s="87">
        <f t="shared" si="15"/>
        <v>370382576.3302</v>
      </c>
      <c r="O104" s="86"/>
      <c r="P104" s="80"/>
      <c r="Q104" s="98">
        <v>21</v>
      </c>
      <c r="R104" s="76"/>
      <c r="S104" s="99" t="s">
        <v>327</v>
      </c>
      <c r="T104" s="78">
        <v>29677147.1126</v>
      </c>
      <c r="U104" s="100">
        <v>0</v>
      </c>
      <c r="V104" s="100">
        <v>139962537.6393</v>
      </c>
      <c r="W104" s="100">
        <v>3170544.3616</v>
      </c>
      <c r="X104" s="78">
        <v>6916534.1368</v>
      </c>
      <c r="Y104" s="78">
        <v>5184306.8734</v>
      </c>
      <c r="Z104" s="78">
        <f t="shared" si="14"/>
        <v>2592153.4367</v>
      </c>
      <c r="AA104" s="78">
        <f t="shared" si="21"/>
        <v>2592153.4367</v>
      </c>
      <c r="AB104" s="78">
        <v>203668433.1976</v>
      </c>
      <c r="AC104" s="87">
        <f t="shared" si="16"/>
        <v>385987349.8846</v>
      </c>
    </row>
    <row r="105" ht="24.9" customHeight="1" spans="1:29">
      <c r="A105" s="76"/>
      <c r="B105" s="79"/>
      <c r="C105" s="73">
        <v>5</v>
      </c>
      <c r="D105" s="78" t="s">
        <v>328</v>
      </c>
      <c r="E105" s="78">
        <v>34625830.4787</v>
      </c>
      <c r="F105" s="78">
        <v>0</v>
      </c>
      <c r="G105" s="78">
        <v>163301380.7994</v>
      </c>
      <c r="H105" s="78">
        <v>3699234.6728</v>
      </c>
      <c r="I105" s="78">
        <v>8280655.1536</v>
      </c>
      <c r="J105" s="78">
        <v>6048793.3786</v>
      </c>
      <c r="K105" s="78">
        <v>0</v>
      </c>
      <c r="L105" s="78">
        <f t="shared" si="18"/>
        <v>6048793.3786</v>
      </c>
      <c r="M105" s="78">
        <v>243787295.2998</v>
      </c>
      <c r="N105" s="87">
        <f t="shared" si="15"/>
        <v>459743189.7829</v>
      </c>
      <c r="O105" s="86"/>
      <c r="P105" s="73"/>
      <c r="Q105" s="82" t="s">
        <v>329</v>
      </c>
      <c r="R105" s="97"/>
      <c r="S105" s="83"/>
      <c r="T105" s="83">
        <f t="shared" ref="T105:AC105" si="23">SUM(T84:T104)</f>
        <v>630818285.4379</v>
      </c>
      <c r="U105" s="83">
        <f t="shared" si="23"/>
        <v>0</v>
      </c>
      <c r="V105" s="83">
        <f t="shared" si="23"/>
        <v>2975047691.889</v>
      </c>
      <c r="W105" s="83">
        <f t="shared" si="23"/>
        <v>67393181.3752</v>
      </c>
      <c r="X105" s="83">
        <f t="shared" ref="X105" si="24">SUM(X84:X104)</f>
        <v>149980888.4051</v>
      </c>
      <c r="Y105" s="83">
        <f t="shared" si="23"/>
        <v>110197774.7608</v>
      </c>
      <c r="Z105" s="83">
        <f t="shared" si="23"/>
        <v>55098887.3804</v>
      </c>
      <c r="AA105" s="83">
        <f t="shared" si="23"/>
        <v>55098887.3804</v>
      </c>
      <c r="AB105" s="83">
        <f t="shared" si="23"/>
        <v>4423516467.9368</v>
      </c>
      <c r="AC105" s="83">
        <f t="shared" si="23"/>
        <v>8301855402.4244</v>
      </c>
    </row>
    <row r="106" ht="24.9" customHeight="1" spans="1:29">
      <c r="A106" s="76"/>
      <c r="B106" s="79"/>
      <c r="C106" s="73">
        <v>6</v>
      </c>
      <c r="D106" s="78" t="s">
        <v>330</v>
      </c>
      <c r="E106" s="78">
        <v>22928697.3184</v>
      </c>
      <c r="F106" s="78">
        <v>0</v>
      </c>
      <c r="G106" s="78">
        <v>108135685.9972</v>
      </c>
      <c r="H106" s="78">
        <v>2449576.8317</v>
      </c>
      <c r="I106" s="78">
        <v>5998721.0454</v>
      </c>
      <c r="J106" s="78">
        <v>4005418.8045</v>
      </c>
      <c r="K106" s="78">
        <v>0</v>
      </c>
      <c r="L106" s="78">
        <f t="shared" si="18"/>
        <v>4005418.8045</v>
      </c>
      <c r="M106" s="78">
        <v>173174818.2829</v>
      </c>
      <c r="N106" s="87">
        <f t="shared" si="15"/>
        <v>316692918.2801</v>
      </c>
      <c r="O106" s="86"/>
      <c r="P106" s="77">
        <v>23</v>
      </c>
      <c r="Q106" s="98">
        <v>1</v>
      </c>
      <c r="R106" s="76" t="s">
        <v>111</v>
      </c>
      <c r="S106" s="99" t="s">
        <v>331</v>
      </c>
      <c r="T106" s="78">
        <v>25630742.4553</v>
      </c>
      <c r="U106" s="78">
        <v>0</v>
      </c>
      <c r="V106" s="78">
        <v>120878996.2868</v>
      </c>
      <c r="W106" s="78">
        <v>2738248.5812</v>
      </c>
      <c r="X106" s="78">
        <v>7253697.8404</v>
      </c>
      <c r="Y106" s="78">
        <v>4477439.6197</v>
      </c>
      <c r="Z106" s="78">
        <f t="shared" si="14"/>
        <v>2238719.80985</v>
      </c>
      <c r="AA106" s="78">
        <f t="shared" ref="AA106:AA121" si="25">Y106-Z106</f>
        <v>2238719.80985</v>
      </c>
      <c r="AB106" s="78">
        <v>199021930.3727</v>
      </c>
      <c r="AC106" s="87">
        <f t="shared" si="16"/>
        <v>357762335.34625</v>
      </c>
    </row>
    <row r="107" ht="24.9" customHeight="1" spans="1:29">
      <c r="A107" s="76"/>
      <c r="B107" s="79"/>
      <c r="C107" s="73">
        <v>7</v>
      </c>
      <c r="D107" s="78" t="s">
        <v>332</v>
      </c>
      <c r="E107" s="78">
        <v>36579799.8608</v>
      </c>
      <c r="F107" s="78">
        <v>0</v>
      </c>
      <c r="G107" s="78">
        <v>172516636.9741</v>
      </c>
      <c r="H107" s="78">
        <v>3907986.093</v>
      </c>
      <c r="I107" s="78">
        <v>8771770.5578</v>
      </c>
      <c r="J107" s="78">
        <v>6390132.6878</v>
      </c>
      <c r="K107" s="78">
        <v>0</v>
      </c>
      <c r="L107" s="78">
        <f t="shared" si="18"/>
        <v>6390132.6878</v>
      </c>
      <c r="M107" s="78">
        <v>258984436.6504</v>
      </c>
      <c r="N107" s="87">
        <f t="shared" si="15"/>
        <v>487150762.8239</v>
      </c>
      <c r="O107" s="86"/>
      <c r="P107" s="79"/>
      <c r="Q107" s="98">
        <v>2</v>
      </c>
      <c r="R107" s="76"/>
      <c r="S107" s="99" t="s">
        <v>333</v>
      </c>
      <c r="T107" s="78">
        <v>42148270.1165</v>
      </c>
      <c r="U107" s="78">
        <v>0</v>
      </c>
      <c r="V107" s="78">
        <v>198778501.8631</v>
      </c>
      <c r="W107" s="78">
        <v>4502891.0515</v>
      </c>
      <c r="X107" s="78">
        <v>8425678.1032</v>
      </c>
      <c r="Y107" s="78">
        <v>7362889.8909</v>
      </c>
      <c r="Z107" s="78">
        <f t="shared" si="14"/>
        <v>3681444.94545</v>
      </c>
      <c r="AA107" s="78">
        <f t="shared" si="25"/>
        <v>3681444.94545</v>
      </c>
      <c r="AB107" s="78">
        <v>235287845.7961</v>
      </c>
      <c r="AC107" s="87">
        <f t="shared" si="16"/>
        <v>492824631.87585</v>
      </c>
    </row>
    <row r="108" ht="24.9" customHeight="1" spans="1:29">
      <c r="A108" s="76"/>
      <c r="B108" s="79"/>
      <c r="C108" s="73">
        <v>8</v>
      </c>
      <c r="D108" s="78" t="s">
        <v>334</v>
      </c>
      <c r="E108" s="78">
        <v>36926241.8727</v>
      </c>
      <c r="F108" s="78">
        <v>0</v>
      </c>
      <c r="G108" s="78">
        <v>174150517.1765</v>
      </c>
      <c r="H108" s="78">
        <v>3944998.0659</v>
      </c>
      <c r="I108" s="78">
        <v>8264718.0063</v>
      </c>
      <c r="J108" s="78">
        <v>6450652.7135</v>
      </c>
      <c r="K108" s="78">
        <v>0</v>
      </c>
      <c r="L108" s="78">
        <f t="shared" si="18"/>
        <v>6450652.7135</v>
      </c>
      <c r="M108" s="78">
        <v>243294134.0631</v>
      </c>
      <c r="N108" s="87">
        <f t="shared" si="15"/>
        <v>473031261.898</v>
      </c>
      <c r="O108" s="86"/>
      <c r="P108" s="79"/>
      <c r="Q108" s="98">
        <v>3</v>
      </c>
      <c r="R108" s="76"/>
      <c r="S108" s="99" t="s">
        <v>335</v>
      </c>
      <c r="T108" s="78">
        <v>32304003.3613</v>
      </c>
      <c r="U108" s="78">
        <v>0</v>
      </c>
      <c r="V108" s="78">
        <v>152351244.1812</v>
      </c>
      <c r="W108" s="78">
        <v>3451183.3406</v>
      </c>
      <c r="X108" s="78">
        <v>8312889.966</v>
      </c>
      <c r="Y108" s="78">
        <v>5643192.9264</v>
      </c>
      <c r="Z108" s="78">
        <f t="shared" si="14"/>
        <v>2821596.4632</v>
      </c>
      <c r="AA108" s="78">
        <f t="shared" si="25"/>
        <v>2821596.4632</v>
      </c>
      <c r="AB108" s="78">
        <v>231797714.4578</v>
      </c>
      <c r="AC108" s="87">
        <f t="shared" si="16"/>
        <v>431038631.7701</v>
      </c>
    </row>
    <row r="109" ht="24.9" customHeight="1" spans="1:29">
      <c r="A109" s="76"/>
      <c r="B109" s="79"/>
      <c r="C109" s="73">
        <v>9</v>
      </c>
      <c r="D109" s="78" t="s">
        <v>336</v>
      </c>
      <c r="E109" s="78">
        <v>25973524.0114</v>
      </c>
      <c r="F109" s="78">
        <v>0</v>
      </c>
      <c r="G109" s="78">
        <v>122495613.1488</v>
      </c>
      <c r="H109" s="78">
        <v>2774869.4911</v>
      </c>
      <c r="I109" s="78">
        <v>6944870.9429</v>
      </c>
      <c r="J109" s="78">
        <v>4537320.1995</v>
      </c>
      <c r="K109" s="78">
        <v>0</v>
      </c>
      <c r="L109" s="78">
        <f t="shared" si="18"/>
        <v>4537320.1995</v>
      </c>
      <c r="M109" s="78">
        <v>202452608.4058</v>
      </c>
      <c r="N109" s="87">
        <f t="shared" si="15"/>
        <v>365178806.1995</v>
      </c>
      <c r="O109" s="86"/>
      <c r="P109" s="79"/>
      <c r="Q109" s="98">
        <v>4</v>
      </c>
      <c r="R109" s="76"/>
      <c r="S109" s="99" t="s">
        <v>101</v>
      </c>
      <c r="T109" s="78">
        <v>19672419.4014</v>
      </c>
      <c r="U109" s="78">
        <v>0</v>
      </c>
      <c r="V109" s="78">
        <v>92778518.4497</v>
      </c>
      <c r="W109" s="78">
        <v>2101693.8783</v>
      </c>
      <c r="X109" s="78">
        <v>6243192.3588</v>
      </c>
      <c r="Y109" s="78">
        <v>3436578.9518</v>
      </c>
      <c r="Z109" s="78">
        <f t="shared" si="14"/>
        <v>1718289.4759</v>
      </c>
      <c r="AA109" s="78">
        <f t="shared" si="25"/>
        <v>1718289.4759</v>
      </c>
      <c r="AB109" s="78">
        <v>167752712.3685</v>
      </c>
      <c r="AC109" s="87">
        <f t="shared" si="16"/>
        <v>290266825.9326</v>
      </c>
    </row>
    <row r="110" ht="24.9" customHeight="1" spans="1:29">
      <c r="A110" s="76"/>
      <c r="B110" s="79"/>
      <c r="C110" s="73">
        <v>10</v>
      </c>
      <c r="D110" s="78" t="s">
        <v>337</v>
      </c>
      <c r="E110" s="78">
        <v>29747265.2889</v>
      </c>
      <c r="F110" s="78">
        <v>0</v>
      </c>
      <c r="G110" s="78">
        <v>140293227.0365</v>
      </c>
      <c r="H110" s="78">
        <v>3178035.4047</v>
      </c>
      <c r="I110" s="78">
        <v>7975731.9307</v>
      </c>
      <c r="J110" s="78">
        <v>5196555.8319</v>
      </c>
      <c r="K110" s="78">
        <v>0</v>
      </c>
      <c r="L110" s="78">
        <f t="shared" si="18"/>
        <v>5196555.8319</v>
      </c>
      <c r="M110" s="78">
        <v>234351709.9382</v>
      </c>
      <c r="N110" s="87">
        <f t="shared" si="15"/>
        <v>420742525.4309</v>
      </c>
      <c r="O110" s="86"/>
      <c r="P110" s="79"/>
      <c r="Q110" s="98">
        <v>5</v>
      </c>
      <c r="R110" s="76"/>
      <c r="S110" s="99" t="s">
        <v>338</v>
      </c>
      <c r="T110" s="78">
        <v>34133700.6384</v>
      </c>
      <c r="U110" s="78">
        <v>-0.0001</v>
      </c>
      <c r="V110" s="78">
        <v>160980411.7032</v>
      </c>
      <c r="W110" s="78">
        <v>3646658.2077</v>
      </c>
      <c r="X110" s="78">
        <v>8377443.1765</v>
      </c>
      <c r="Y110" s="78">
        <v>5962823.1164</v>
      </c>
      <c r="Z110" s="78">
        <f t="shared" si="14"/>
        <v>2981411.5582</v>
      </c>
      <c r="AA110" s="78">
        <f t="shared" si="25"/>
        <v>2981411.5582</v>
      </c>
      <c r="AB110" s="78">
        <v>233795257.7131</v>
      </c>
      <c r="AC110" s="87">
        <f t="shared" si="16"/>
        <v>443914882.997</v>
      </c>
    </row>
    <row r="111" ht="24.9" customHeight="1" spans="1:29">
      <c r="A111" s="76"/>
      <c r="B111" s="79"/>
      <c r="C111" s="73">
        <v>11</v>
      </c>
      <c r="D111" s="78" t="s">
        <v>339</v>
      </c>
      <c r="E111" s="78">
        <v>23017493.2962</v>
      </c>
      <c r="F111" s="78">
        <v>0</v>
      </c>
      <c r="G111" s="78">
        <v>108554463.1234</v>
      </c>
      <c r="H111" s="78">
        <v>2459063.3092</v>
      </c>
      <c r="I111" s="78">
        <v>6393126.6214</v>
      </c>
      <c r="J111" s="78">
        <v>4020930.5919</v>
      </c>
      <c r="K111" s="78">
        <v>0</v>
      </c>
      <c r="L111" s="78">
        <f t="shared" ref="L111:L129" si="26">J111-K111</f>
        <v>4020930.5919</v>
      </c>
      <c r="M111" s="78">
        <v>185379357.6562</v>
      </c>
      <c r="N111" s="87">
        <f t="shared" si="15"/>
        <v>329824434.5983</v>
      </c>
      <c r="O111" s="86"/>
      <c r="P111" s="79"/>
      <c r="Q111" s="98">
        <v>6</v>
      </c>
      <c r="R111" s="76"/>
      <c r="S111" s="99" t="s">
        <v>340</v>
      </c>
      <c r="T111" s="78">
        <v>29337481.5804</v>
      </c>
      <c r="U111" s="78">
        <v>0</v>
      </c>
      <c r="V111" s="78">
        <v>138360616.4824</v>
      </c>
      <c r="W111" s="78">
        <v>3134256.3507</v>
      </c>
      <c r="X111" s="78">
        <v>8352993.9833</v>
      </c>
      <c r="Y111" s="78">
        <v>5124970.6324</v>
      </c>
      <c r="Z111" s="78">
        <f t="shared" si="14"/>
        <v>2562485.3162</v>
      </c>
      <c r="AA111" s="78">
        <f t="shared" si="25"/>
        <v>2562485.3162</v>
      </c>
      <c r="AB111" s="78">
        <v>233038698.5794</v>
      </c>
      <c r="AC111" s="87">
        <f t="shared" si="16"/>
        <v>414786532.2924</v>
      </c>
    </row>
    <row r="112" ht="24.9" customHeight="1" spans="1:29">
      <c r="A112" s="76"/>
      <c r="B112" s="79"/>
      <c r="C112" s="73">
        <v>12</v>
      </c>
      <c r="D112" s="78" t="s">
        <v>341</v>
      </c>
      <c r="E112" s="78">
        <v>35644986.8943</v>
      </c>
      <c r="F112" s="78">
        <v>0</v>
      </c>
      <c r="G112" s="78">
        <v>168107898.0036</v>
      </c>
      <c r="H112" s="78">
        <v>3808115.7797</v>
      </c>
      <c r="I112" s="78">
        <v>8907031.6254</v>
      </c>
      <c r="J112" s="78">
        <v>6226830.0203</v>
      </c>
      <c r="K112" s="78">
        <v>0</v>
      </c>
      <c r="L112" s="78">
        <f t="shared" si="26"/>
        <v>6226830.0203</v>
      </c>
      <c r="M112" s="78">
        <v>263169973.3818</v>
      </c>
      <c r="N112" s="87">
        <f t="shared" si="15"/>
        <v>485864835.7051</v>
      </c>
      <c r="O112" s="86"/>
      <c r="P112" s="79"/>
      <c r="Q112" s="98">
        <v>7</v>
      </c>
      <c r="R112" s="76"/>
      <c r="S112" s="99" t="s">
        <v>342</v>
      </c>
      <c r="T112" s="78">
        <v>29653658.0363</v>
      </c>
      <c r="U112" s="78">
        <v>0</v>
      </c>
      <c r="V112" s="78">
        <v>139851759.1096</v>
      </c>
      <c r="W112" s="78">
        <v>3168034.9169</v>
      </c>
      <c r="X112" s="78">
        <v>8414836.8905</v>
      </c>
      <c r="Y112" s="78">
        <v>5180203.5619</v>
      </c>
      <c r="Z112" s="78">
        <f t="shared" si="14"/>
        <v>2590101.78095</v>
      </c>
      <c r="AA112" s="78">
        <f t="shared" si="25"/>
        <v>2590101.78095</v>
      </c>
      <c r="AB112" s="78">
        <v>234952373.8477</v>
      </c>
      <c r="AC112" s="87">
        <f t="shared" si="16"/>
        <v>418630764.58195</v>
      </c>
    </row>
    <row r="113" ht="24.9" customHeight="1" spans="1:29">
      <c r="A113" s="76"/>
      <c r="B113" s="79"/>
      <c r="C113" s="73">
        <v>13</v>
      </c>
      <c r="D113" s="78" t="s">
        <v>343</v>
      </c>
      <c r="E113" s="78">
        <v>29316300.6146</v>
      </c>
      <c r="F113" s="78">
        <v>0</v>
      </c>
      <c r="G113" s="78">
        <v>138260723.3989</v>
      </c>
      <c r="H113" s="78">
        <v>3131993.4919</v>
      </c>
      <c r="I113" s="78">
        <v>6812870.7088</v>
      </c>
      <c r="J113" s="78">
        <v>5121270.5252</v>
      </c>
      <c r="K113" s="78">
        <v>0</v>
      </c>
      <c r="L113" s="78">
        <f t="shared" si="26"/>
        <v>5121270.5252</v>
      </c>
      <c r="M113" s="78">
        <v>198367975.3464</v>
      </c>
      <c r="N113" s="87">
        <f t="shared" si="15"/>
        <v>381011134.0858</v>
      </c>
      <c r="O113" s="86"/>
      <c r="P113" s="79"/>
      <c r="Q113" s="98">
        <v>8</v>
      </c>
      <c r="R113" s="76"/>
      <c r="S113" s="99" t="s">
        <v>344</v>
      </c>
      <c r="T113" s="78">
        <v>34968168.7387</v>
      </c>
      <c r="U113" s="78">
        <v>0</v>
      </c>
      <c r="V113" s="78">
        <v>164915907.0009</v>
      </c>
      <c r="W113" s="78">
        <v>3735808.2233</v>
      </c>
      <c r="X113" s="78">
        <v>10616605.3127</v>
      </c>
      <c r="Y113" s="78">
        <v>6108596.5189</v>
      </c>
      <c r="Z113" s="78">
        <f t="shared" si="14"/>
        <v>3054298.25945</v>
      </c>
      <c r="AA113" s="78">
        <f t="shared" si="25"/>
        <v>3054298.25945</v>
      </c>
      <c r="AB113" s="78">
        <v>303084193.0585</v>
      </c>
      <c r="AC113" s="87">
        <f t="shared" si="16"/>
        <v>520374980.59355</v>
      </c>
    </row>
    <row r="114" ht="24.9" customHeight="1" spans="1:29">
      <c r="A114" s="76"/>
      <c r="B114" s="79"/>
      <c r="C114" s="73">
        <v>14</v>
      </c>
      <c r="D114" s="78" t="s">
        <v>345</v>
      </c>
      <c r="E114" s="78">
        <v>34232221.0325</v>
      </c>
      <c r="F114" s="78">
        <v>0</v>
      </c>
      <c r="G114" s="78">
        <v>161445050.8521</v>
      </c>
      <c r="H114" s="78">
        <v>3657183.5886</v>
      </c>
      <c r="I114" s="78">
        <v>8448496.3239</v>
      </c>
      <c r="J114" s="78">
        <v>5980033.6643</v>
      </c>
      <c r="K114" s="78">
        <v>0</v>
      </c>
      <c r="L114" s="78">
        <f t="shared" si="26"/>
        <v>5980033.6643</v>
      </c>
      <c r="M114" s="78">
        <v>248980995.1261</v>
      </c>
      <c r="N114" s="87">
        <f t="shared" si="15"/>
        <v>462743980.5875</v>
      </c>
      <c r="O114" s="86"/>
      <c r="P114" s="79"/>
      <c r="Q114" s="98">
        <v>9</v>
      </c>
      <c r="R114" s="76"/>
      <c r="S114" s="99" t="s">
        <v>346</v>
      </c>
      <c r="T114" s="78">
        <v>25279693.4468</v>
      </c>
      <c r="U114" s="78">
        <v>0</v>
      </c>
      <c r="V114" s="78">
        <v>119223388.6948</v>
      </c>
      <c r="W114" s="78">
        <v>2700744.4218</v>
      </c>
      <c r="X114" s="78">
        <v>7566723.7405</v>
      </c>
      <c r="Y114" s="78">
        <v>4416114.7969</v>
      </c>
      <c r="Z114" s="78">
        <f t="shared" si="14"/>
        <v>2208057.39845</v>
      </c>
      <c r="AA114" s="78">
        <f t="shared" si="25"/>
        <v>2208057.39845</v>
      </c>
      <c r="AB114" s="78">
        <v>208708246.0707</v>
      </c>
      <c r="AC114" s="87">
        <f t="shared" si="16"/>
        <v>365686853.77305</v>
      </c>
    </row>
    <row r="115" ht="24.9" customHeight="1" spans="1:29">
      <c r="A115" s="76"/>
      <c r="B115" s="79"/>
      <c r="C115" s="73">
        <v>15</v>
      </c>
      <c r="D115" s="78" t="s">
        <v>347</v>
      </c>
      <c r="E115" s="78">
        <v>43867834.1021</v>
      </c>
      <c r="F115" s="78">
        <v>0</v>
      </c>
      <c r="G115" s="78">
        <v>206888261.8122</v>
      </c>
      <c r="H115" s="78">
        <v>4686599.8789</v>
      </c>
      <c r="I115" s="78">
        <v>10194736.1871</v>
      </c>
      <c r="J115" s="78">
        <v>7663280.8739</v>
      </c>
      <c r="K115" s="78">
        <v>0</v>
      </c>
      <c r="L115" s="78">
        <f t="shared" si="26"/>
        <v>7663280.8739</v>
      </c>
      <c r="M115" s="78">
        <v>303016877.1295</v>
      </c>
      <c r="N115" s="87">
        <f t="shared" si="15"/>
        <v>576317589.9837</v>
      </c>
      <c r="O115" s="86"/>
      <c r="P115" s="79"/>
      <c r="Q115" s="98">
        <v>10</v>
      </c>
      <c r="R115" s="76"/>
      <c r="S115" s="99" t="s">
        <v>348</v>
      </c>
      <c r="T115" s="78">
        <v>33617621.0101</v>
      </c>
      <c r="U115" s="78">
        <v>0</v>
      </c>
      <c r="V115" s="78">
        <v>158546491.2821</v>
      </c>
      <c r="W115" s="78">
        <v>3591523.078</v>
      </c>
      <c r="X115" s="78">
        <v>7221640.0358</v>
      </c>
      <c r="Y115" s="78">
        <v>5872669.0611</v>
      </c>
      <c r="Z115" s="78">
        <f t="shared" si="14"/>
        <v>2936334.53055</v>
      </c>
      <c r="AA115" s="78">
        <f t="shared" si="25"/>
        <v>2936334.53055</v>
      </c>
      <c r="AB115" s="78">
        <v>198029929.3378</v>
      </c>
      <c r="AC115" s="87">
        <f t="shared" si="16"/>
        <v>403943539.27435</v>
      </c>
    </row>
    <row r="116" ht="24.9" customHeight="1" spans="1:29">
      <c r="A116" s="76"/>
      <c r="B116" s="79"/>
      <c r="C116" s="73">
        <v>16</v>
      </c>
      <c r="D116" s="78" t="s">
        <v>349</v>
      </c>
      <c r="E116" s="78">
        <v>32886844.0676</v>
      </c>
      <c r="F116" s="78">
        <v>0</v>
      </c>
      <c r="G116" s="78">
        <v>155100021.346</v>
      </c>
      <c r="H116" s="78">
        <v>3513450.8594</v>
      </c>
      <c r="I116" s="78">
        <v>8032450.671</v>
      </c>
      <c r="J116" s="78">
        <v>5745009.4882</v>
      </c>
      <c r="K116" s="78">
        <v>0</v>
      </c>
      <c r="L116" s="78">
        <f t="shared" si="26"/>
        <v>5745009.4882</v>
      </c>
      <c r="M116" s="78">
        <v>236106822.2933</v>
      </c>
      <c r="N116" s="87">
        <f t="shared" si="15"/>
        <v>441384598.7255</v>
      </c>
      <c r="O116" s="86"/>
      <c r="P116" s="79"/>
      <c r="Q116" s="98">
        <v>11</v>
      </c>
      <c r="R116" s="76"/>
      <c r="S116" s="99" t="s">
        <v>350</v>
      </c>
      <c r="T116" s="78">
        <v>26649674.9826</v>
      </c>
      <c r="U116" s="78">
        <v>0</v>
      </c>
      <c r="V116" s="78">
        <v>125684457.5958</v>
      </c>
      <c r="W116" s="78">
        <v>2847105.769</v>
      </c>
      <c r="X116" s="78">
        <v>7004646.3881</v>
      </c>
      <c r="Y116" s="78">
        <v>4655437.1505</v>
      </c>
      <c r="Z116" s="78">
        <f t="shared" si="14"/>
        <v>2327718.57525</v>
      </c>
      <c r="AA116" s="78">
        <f t="shared" si="25"/>
        <v>2327718.57525</v>
      </c>
      <c r="AB116" s="78">
        <v>191315248.6203</v>
      </c>
      <c r="AC116" s="87">
        <f t="shared" si="16"/>
        <v>355828851.93105</v>
      </c>
    </row>
    <row r="117" ht="24.9" customHeight="1" spans="1:29">
      <c r="A117" s="76"/>
      <c r="B117" s="79"/>
      <c r="C117" s="73">
        <v>17</v>
      </c>
      <c r="D117" s="78" t="s">
        <v>351</v>
      </c>
      <c r="E117" s="78">
        <v>32346732.7944</v>
      </c>
      <c r="F117" s="78">
        <v>0</v>
      </c>
      <c r="G117" s="78">
        <v>152552763.5479</v>
      </c>
      <c r="H117" s="78">
        <v>3455748.32</v>
      </c>
      <c r="I117" s="78">
        <v>7834457.3779</v>
      </c>
      <c r="J117" s="78">
        <v>5650657.3398</v>
      </c>
      <c r="K117" s="78">
        <v>0</v>
      </c>
      <c r="L117" s="78">
        <f t="shared" si="26"/>
        <v>5650657.3398</v>
      </c>
      <c r="M117" s="78">
        <v>229980091.1104</v>
      </c>
      <c r="N117" s="87">
        <f t="shared" si="15"/>
        <v>431820450.4904</v>
      </c>
      <c r="O117" s="86"/>
      <c r="P117" s="79"/>
      <c r="Q117" s="98">
        <v>12</v>
      </c>
      <c r="R117" s="76"/>
      <c r="S117" s="99" t="s">
        <v>352</v>
      </c>
      <c r="T117" s="78">
        <v>23671116.1514</v>
      </c>
      <c r="U117" s="78">
        <v>0</v>
      </c>
      <c r="V117" s="78">
        <v>111637061.0938</v>
      </c>
      <c r="W117" s="78">
        <v>2528892.8063</v>
      </c>
      <c r="X117" s="78">
        <v>6734773.5964</v>
      </c>
      <c r="Y117" s="78">
        <v>4135112.1015</v>
      </c>
      <c r="Z117" s="78">
        <f t="shared" si="14"/>
        <v>2067556.05075</v>
      </c>
      <c r="AA117" s="78">
        <f t="shared" si="25"/>
        <v>2067556.05075</v>
      </c>
      <c r="AB117" s="78">
        <v>182964268.5294</v>
      </c>
      <c r="AC117" s="87">
        <f t="shared" si="16"/>
        <v>329603668.22805</v>
      </c>
    </row>
    <row r="118" ht="24.9" customHeight="1" spans="1:29">
      <c r="A118" s="76"/>
      <c r="B118" s="79"/>
      <c r="C118" s="73">
        <v>18</v>
      </c>
      <c r="D118" s="78" t="s">
        <v>353</v>
      </c>
      <c r="E118" s="78">
        <v>45489524.6825</v>
      </c>
      <c r="F118" s="78">
        <v>0</v>
      </c>
      <c r="G118" s="78">
        <v>214536433.9238</v>
      </c>
      <c r="H118" s="78">
        <v>4859852.4462</v>
      </c>
      <c r="I118" s="78">
        <v>9675430.8067</v>
      </c>
      <c r="J118" s="78">
        <v>7946574.3316</v>
      </c>
      <c r="K118" s="78">
        <v>0</v>
      </c>
      <c r="L118" s="78">
        <f t="shared" si="26"/>
        <v>7946574.3316</v>
      </c>
      <c r="M118" s="78">
        <v>286947421.3505</v>
      </c>
      <c r="N118" s="87">
        <f t="shared" si="15"/>
        <v>569455237.5413</v>
      </c>
      <c r="O118" s="86"/>
      <c r="P118" s="79"/>
      <c r="Q118" s="98">
        <v>13</v>
      </c>
      <c r="R118" s="76"/>
      <c r="S118" s="99" t="s">
        <v>354</v>
      </c>
      <c r="T118" s="78">
        <v>19806021.3545</v>
      </c>
      <c r="U118" s="78">
        <v>0</v>
      </c>
      <c r="V118" s="78">
        <v>93408608.2733</v>
      </c>
      <c r="W118" s="78">
        <v>2115967.1815</v>
      </c>
      <c r="X118" s="78">
        <v>6282280.0123</v>
      </c>
      <c r="Y118" s="78">
        <v>3459917.9042</v>
      </c>
      <c r="Z118" s="78">
        <f t="shared" si="14"/>
        <v>1729958.9521</v>
      </c>
      <c r="AA118" s="78">
        <f t="shared" si="25"/>
        <v>1729958.9521</v>
      </c>
      <c r="AB118" s="78">
        <v>168962245.995</v>
      </c>
      <c r="AC118" s="87">
        <f t="shared" si="16"/>
        <v>292305081.7687</v>
      </c>
    </row>
    <row r="119" ht="24.9" customHeight="1" spans="1:29">
      <c r="A119" s="76"/>
      <c r="B119" s="79"/>
      <c r="C119" s="73">
        <v>19</v>
      </c>
      <c r="D119" s="78" t="s">
        <v>355</v>
      </c>
      <c r="E119" s="78">
        <v>25317558.3802</v>
      </c>
      <c r="F119" s="78">
        <v>0</v>
      </c>
      <c r="G119" s="78">
        <v>119401966.2428</v>
      </c>
      <c r="H119" s="78">
        <v>2704789.7046</v>
      </c>
      <c r="I119" s="78">
        <v>6348477.1999</v>
      </c>
      <c r="J119" s="78">
        <v>4422729.4298</v>
      </c>
      <c r="K119" s="78">
        <v>0</v>
      </c>
      <c r="L119" s="78">
        <f t="shared" si="26"/>
        <v>4422729.4298</v>
      </c>
      <c r="M119" s="78">
        <v>183997719.9312</v>
      </c>
      <c r="N119" s="87">
        <f t="shared" si="15"/>
        <v>342193240.8885</v>
      </c>
      <c r="O119" s="86"/>
      <c r="P119" s="79"/>
      <c r="Q119" s="98">
        <v>14</v>
      </c>
      <c r="R119" s="76"/>
      <c r="S119" s="99" t="s">
        <v>356</v>
      </c>
      <c r="T119" s="78">
        <v>19722034.2934</v>
      </c>
      <c r="U119" s="78">
        <v>0</v>
      </c>
      <c r="V119" s="78">
        <v>93012510.8266</v>
      </c>
      <c r="W119" s="78">
        <v>2106994.4624</v>
      </c>
      <c r="X119" s="78">
        <v>6312192.1603</v>
      </c>
      <c r="Y119" s="78">
        <v>3445246.1875</v>
      </c>
      <c r="Z119" s="78">
        <f t="shared" si="14"/>
        <v>1722623.09375</v>
      </c>
      <c r="AA119" s="78">
        <f t="shared" si="25"/>
        <v>1722623.09375</v>
      </c>
      <c r="AB119" s="78">
        <v>169887851.5402</v>
      </c>
      <c r="AC119" s="87">
        <f t="shared" si="16"/>
        <v>292764206.37665</v>
      </c>
    </row>
    <row r="120" ht="24.9" customHeight="1" spans="1:29">
      <c r="A120" s="76"/>
      <c r="B120" s="80"/>
      <c r="C120" s="73">
        <v>20</v>
      </c>
      <c r="D120" s="78" t="s">
        <v>357</v>
      </c>
      <c r="E120" s="78">
        <v>28329606.8176</v>
      </c>
      <c r="F120" s="78">
        <v>0</v>
      </c>
      <c r="G120" s="78">
        <v>133607305.4956</v>
      </c>
      <c r="H120" s="78">
        <v>3026580.514</v>
      </c>
      <c r="I120" s="78">
        <v>7431709.15</v>
      </c>
      <c r="J120" s="78">
        <v>4948904.7848</v>
      </c>
      <c r="K120" s="78">
        <v>0</v>
      </c>
      <c r="L120" s="78">
        <f t="shared" si="26"/>
        <v>4948904.7848</v>
      </c>
      <c r="M120" s="78">
        <v>217517395.5893</v>
      </c>
      <c r="N120" s="87">
        <f t="shared" si="15"/>
        <v>394861502.3513</v>
      </c>
      <c r="O120" s="86"/>
      <c r="P120" s="79"/>
      <c r="Q120" s="98">
        <v>15</v>
      </c>
      <c r="R120" s="76"/>
      <c r="S120" s="99" t="s">
        <v>358</v>
      </c>
      <c r="T120" s="78">
        <v>22519282.2735</v>
      </c>
      <c r="U120" s="78">
        <v>0</v>
      </c>
      <c r="V120" s="78">
        <v>106204814.1237</v>
      </c>
      <c r="W120" s="78">
        <v>2405837.1638</v>
      </c>
      <c r="X120" s="78">
        <v>6799411.5038</v>
      </c>
      <c r="Y120" s="78">
        <v>3933898.0068</v>
      </c>
      <c r="Z120" s="78">
        <f t="shared" si="14"/>
        <v>1966949.0034</v>
      </c>
      <c r="AA120" s="78">
        <f t="shared" si="25"/>
        <v>1966949.0034</v>
      </c>
      <c r="AB120" s="78">
        <v>184964432.6594</v>
      </c>
      <c r="AC120" s="87">
        <f t="shared" si="16"/>
        <v>324860726.7276</v>
      </c>
    </row>
    <row r="121" ht="24.9" customHeight="1" spans="1:29">
      <c r="A121" s="73"/>
      <c r="B121" s="81" t="s">
        <v>359</v>
      </c>
      <c r="C121" s="82"/>
      <c r="D121" s="83"/>
      <c r="E121" s="83">
        <f>SUM(E101:E120)</f>
        <v>664162698.7284</v>
      </c>
      <c r="F121" s="83">
        <f t="shared" ref="F121:H121" si="27">SUM(F101:F120)</f>
        <v>0</v>
      </c>
      <c r="G121" s="83">
        <f t="shared" si="27"/>
        <v>3132305688.5055</v>
      </c>
      <c r="H121" s="83">
        <f t="shared" si="27"/>
        <v>70955516.4319</v>
      </c>
      <c r="I121" s="83">
        <f t="shared" ref="I121:N121" si="28">SUM(I101:I120)</f>
        <v>160171675.3904</v>
      </c>
      <c r="J121" s="83">
        <f t="shared" si="28"/>
        <v>116022717.1104</v>
      </c>
      <c r="K121" s="83">
        <f t="shared" si="28"/>
        <v>0</v>
      </c>
      <c r="L121" s="83">
        <f t="shared" si="28"/>
        <v>116022717.1104</v>
      </c>
      <c r="M121" s="83">
        <f t="shared" si="28"/>
        <v>4707365633.4498</v>
      </c>
      <c r="N121" s="83">
        <f t="shared" si="28"/>
        <v>8850983929.6164</v>
      </c>
      <c r="O121" s="86"/>
      <c r="P121" s="80"/>
      <c r="Q121" s="98">
        <v>16</v>
      </c>
      <c r="R121" s="76"/>
      <c r="S121" s="99" t="s">
        <v>360</v>
      </c>
      <c r="T121" s="78">
        <v>27256124.1179</v>
      </c>
      <c r="U121" s="78">
        <v>0</v>
      </c>
      <c r="V121" s="78">
        <v>128544576.1777</v>
      </c>
      <c r="W121" s="78">
        <v>2911895.4835</v>
      </c>
      <c r="X121" s="78">
        <v>7054405.8604</v>
      </c>
      <c r="Y121" s="78">
        <v>4761377.8733</v>
      </c>
      <c r="Z121" s="78">
        <f t="shared" si="14"/>
        <v>2380688.93665</v>
      </c>
      <c r="AA121" s="78">
        <f t="shared" si="25"/>
        <v>2380688.93665</v>
      </c>
      <c r="AB121" s="78">
        <v>192855012.446</v>
      </c>
      <c r="AC121" s="87">
        <f t="shared" si="16"/>
        <v>361002703.02215</v>
      </c>
    </row>
    <row r="122" ht="24.9" customHeight="1" spans="1:29">
      <c r="A122" s="76">
        <v>6</v>
      </c>
      <c r="B122" s="77" t="s">
        <v>361</v>
      </c>
      <c r="C122" s="73">
        <v>1</v>
      </c>
      <c r="D122" s="78" t="s">
        <v>362</v>
      </c>
      <c r="E122" s="78">
        <v>32170372.1594</v>
      </c>
      <c r="F122" s="78">
        <v>0</v>
      </c>
      <c r="G122" s="78">
        <v>151721016.4156</v>
      </c>
      <c r="H122" s="78">
        <v>3436906.9126</v>
      </c>
      <c r="I122" s="78">
        <v>7946505.966</v>
      </c>
      <c r="J122" s="78">
        <v>5619848.8647</v>
      </c>
      <c r="K122" s="78">
        <f>J122/2</f>
        <v>2809924.43235</v>
      </c>
      <c r="L122" s="78">
        <f t="shared" si="26"/>
        <v>2809924.43235</v>
      </c>
      <c r="M122" s="78">
        <v>263116645.7567</v>
      </c>
      <c r="N122" s="87">
        <f t="shared" si="15"/>
        <v>461201371.64265</v>
      </c>
      <c r="O122" s="86"/>
      <c r="P122" s="73"/>
      <c r="Q122" s="82" t="s">
        <v>363</v>
      </c>
      <c r="R122" s="97"/>
      <c r="S122" s="83"/>
      <c r="T122" s="83">
        <f t="shared" ref="T122:Y122" si="29">SUM(T106:T121)</f>
        <v>446370011.9585</v>
      </c>
      <c r="U122" s="83">
        <f t="shared" si="29"/>
        <v>-0.0001</v>
      </c>
      <c r="V122" s="83">
        <f t="shared" si="29"/>
        <v>2105157863.1447</v>
      </c>
      <c r="W122" s="83">
        <f t="shared" si="29"/>
        <v>47687734.9165</v>
      </c>
      <c r="X122" s="83">
        <f t="shared" si="29"/>
        <v>120973410.929</v>
      </c>
      <c r="Y122" s="83">
        <f t="shared" si="29"/>
        <v>77976468.3002</v>
      </c>
      <c r="Z122" s="83">
        <f t="shared" ref="Z122:AC122" si="30">SUM(Z106:Z121)</f>
        <v>38988234.1501</v>
      </c>
      <c r="AA122" s="83">
        <f t="shared" si="30"/>
        <v>38988234.1501</v>
      </c>
      <c r="AB122" s="83">
        <f t="shared" si="30"/>
        <v>3336417961.3926</v>
      </c>
      <c r="AC122" s="83">
        <f t="shared" si="30"/>
        <v>6095595216.4913</v>
      </c>
    </row>
    <row r="123" ht="24.9" customHeight="1" spans="1:29">
      <c r="A123" s="76"/>
      <c r="B123" s="79"/>
      <c r="C123" s="73">
        <v>2</v>
      </c>
      <c r="D123" s="78" t="s">
        <v>364</v>
      </c>
      <c r="E123" s="78">
        <v>36931754.0334</v>
      </c>
      <c r="F123" s="78">
        <v>0</v>
      </c>
      <c r="G123" s="78">
        <v>174176513.4761</v>
      </c>
      <c r="H123" s="78">
        <v>3945586.9551</v>
      </c>
      <c r="I123" s="78">
        <v>9149315.9273</v>
      </c>
      <c r="J123" s="78">
        <v>6451615.634</v>
      </c>
      <c r="K123" s="78">
        <f t="shared" ref="K123:K153" si="31">J123/2</f>
        <v>3225807.817</v>
      </c>
      <c r="L123" s="78">
        <f t="shared" si="26"/>
        <v>3225807.817</v>
      </c>
      <c r="M123" s="78">
        <v>300336559.5334</v>
      </c>
      <c r="N123" s="87">
        <f t="shared" si="15"/>
        <v>527765537.7423</v>
      </c>
      <c r="O123" s="86"/>
      <c r="P123" s="77">
        <v>24</v>
      </c>
      <c r="Q123" s="90">
        <v>1</v>
      </c>
      <c r="R123" s="77" t="s">
        <v>112</v>
      </c>
      <c r="S123" s="78" t="s">
        <v>365</v>
      </c>
      <c r="T123" s="78">
        <v>38248856.2302</v>
      </c>
      <c r="U123" s="78">
        <v>0</v>
      </c>
      <c r="V123" s="78">
        <v>180388194.3052</v>
      </c>
      <c r="W123" s="78">
        <v>4086298.9625</v>
      </c>
      <c r="X123" s="78">
        <v>29834823.2894</v>
      </c>
      <c r="Y123" s="78">
        <v>6681700.485</v>
      </c>
      <c r="Z123" s="78">
        <v>0</v>
      </c>
      <c r="AA123" s="78">
        <f t="shared" ref="AA123:AA142" si="32">Y123-Z123</f>
        <v>6681700.485</v>
      </c>
      <c r="AB123" s="78">
        <v>1530210298.1412</v>
      </c>
      <c r="AC123" s="87">
        <f t="shared" si="16"/>
        <v>1789450171.4135</v>
      </c>
    </row>
    <row r="124" ht="24.9" customHeight="1" spans="1:29">
      <c r="A124" s="76"/>
      <c r="B124" s="79"/>
      <c r="C124" s="73">
        <v>3</v>
      </c>
      <c r="D124" s="96" t="s">
        <v>366</v>
      </c>
      <c r="E124" s="78">
        <v>24578121.5382</v>
      </c>
      <c r="F124" s="78">
        <v>0</v>
      </c>
      <c r="G124" s="78">
        <v>115914654.7284</v>
      </c>
      <c r="H124" s="78">
        <v>2625792.3096</v>
      </c>
      <c r="I124" s="78">
        <v>6425390.6599</v>
      </c>
      <c r="J124" s="78">
        <v>4293557.0573</v>
      </c>
      <c r="K124" s="78">
        <f t="shared" si="31"/>
        <v>2146778.52865</v>
      </c>
      <c r="L124" s="78">
        <f t="shared" si="26"/>
        <v>2146778.52865</v>
      </c>
      <c r="M124" s="78">
        <v>216047048.4322</v>
      </c>
      <c r="N124" s="87">
        <f t="shared" si="15"/>
        <v>367737786.19695</v>
      </c>
      <c r="O124" s="86"/>
      <c r="P124" s="79"/>
      <c r="Q124" s="90">
        <v>2</v>
      </c>
      <c r="R124" s="79"/>
      <c r="S124" s="96" t="s">
        <v>367</v>
      </c>
      <c r="T124" s="78">
        <v>49163849.373</v>
      </c>
      <c r="U124" s="78">
        <v>0</v>
      </c>
      <c r="V124" s="78">
        <v>231865182.0627</v>
      </c>
      <c r="W124" s="78">
        <v>5252397.2345</v>
      </c>
      <c r="X124" s="78">
        <v>32999186.9382</v>
      </c>
      <c r="Y124" s="78">
        <v>8588442.8601</v>
      </c>
      <c r="Z124" s="78">
        <v>0</v>
      </c>
      <c r="AA124" s="78">
        <f t="shared" si="32"/>
        <v>8588442.8601</v>
      </c>
      <c r="AB124" s="78">
        <v>1628128793.9592</v>
      </c>
      <c r="AC124" s="87">
        <f t="shared" si="16"/>
        <v>1955997852.4277</v>
      </c>
    </row>
    <row r="125" ht="24.9" customHeight="1" spans="1:29">
      <c r="A125" s="76"/>
      <c r="B125" s="79"/>
      <c r="C125" s="73">
        <v>4</v>
      </c>
      <c r="D125" s="78" t="s">
        <v>368</v>
      </c>
      <c r="E125" s="78">
        <v>30305934.2303</v>
      </c>
      <c r="F125" s="78">
        <v>0</v>
      </c>
      <c r="G125" s="78">
        <v>142928005.9941</v>
      </c>
      <c r="H125" s="78">
        <v>3237720.5441</v>
      </c>
      <c r="I125" s="78">
        <v>7182567.4921</v>
      </c>
      <c r="J125" s="78">
        <v>5294149.823</v>
      </c>
      <c r="K125" s="78">
        <f t="shared" si="31"/>
        <v>2647074.9115</v>
      </c>
      <c r="L125" s="78">
        <f t="shared" si="26"/>
        <v>2647074.9115</v>
      </c>
      <c r="M125" s="78">
        <v>239477230.5168</v>
      </c>
      <c r="N125" s="87">
        <f t="shared" si="15"/>
        <v>425778533.6889</v>
      </c>
      <c r="O125" s="86"/>
      <c r="P125" s="79"/>
      <c r="Q125" s="90">
        <v>3</v>
      </c>
      <c r="R125" s="79"/>
      <c r="S125" s="78" t="s">
        <v>369</v>
      </c>
      <c r="T125" s="78">
        <v>79286082.4494</v>
      </c>
      <c r="U125" s="78">
        <v>0</v>
      </c>
      <c r="V125" s="78">
        <v>373926821.7728</v>
      </c>
      <c r="W125" s="78">
        <v>8470492.1502</v>
      </c>
      <c r="X125" s="78">
        <v>41378667.9533</v>
      </c>
      <c r="Y125" s="78">
        <v>13850501.8912</v>
      </c>
      <c r="Z125" s="78">
        <v>0</v>
      </c>
      <c r="AA125" s="78">
        <f t="shared" si="32"/>
        <v>13850501.8912</v>
      </c>
      <c r="AB125" s="78">
        <v>1887424585.3995</v>
      </c>
      <c r="AC125" s="87">
        <f t="shared" si="16"/>
        <v>2404337151.6164</v>
      </c>
    </row>
    <row r="126" ht="24.9" customHeight="1" spans="1:29">
      <c r="A126" s="76"/>
      <c r="B126" s="79"/>
      <c r="C126" s="73">
        <v>5</v>
      </c>
      <c r="D126" s="78" t="s">
        <v>370</v>
      </c>
      <c r="E126" s="78">
        <v>31848894.6804</v>
      </c>
      <c r="F126" s="78">
        <v>0</v>
      </c>
      <c r="G126" s="78">
        <v>150204873.2501</v>
      </c>
      <c r="H126" s="78">
        <v>3402562.0141</v>
      </c>
      <c r="I126" s="78">
        <v>7874188.8663</v>
      </c>
      <c r="J126" s="78">
        <v>5563689.8983</v>
      </c>
      <c r="K126" s="78">
        <f t="shared" si="31"/>
        <v>2781844.94915</v>
      </c>
      <c r="L126" s="78">
        <f t="shared" si="26"/>
        <v>2781844.94915</v>
      </c>
      <c r="M126" s="78">
        <v>260878855.6633</v>
      </c>
      <c r="N126" s="87">
        <f t="shared" si="15"/>
        <v>456991219.42335</v>
      </c>
      <c r="O126" s="86"/>
      <c r="P126" s="79"/>
      <c r="Q126" s="90">
        <v>4</v>
      </c>
      <c r="R126" s="79"/>
      <c r="S126" s="78" t="s">
        <v>371</v>
      </c>
      <c r="T126" s="78">
        <v>30988450.4286</v>
      </c>
      <c r="U126" s="78">
        <v>0</v>
      </c>
      <c r="V126" s="78">
        <v>146146869.9483</v>
      </c>
      <c r="W126" s="78">
        <v>3310636.8482</v>
      </c>
      <c r="X126" s="78">
        <v>27833532.6048</v>
      </c>
      <c r="Y126" s="78">
        <v>5413378.7168</v>
      </c>
      <c r="Z126" s="78">
        <v>0</v>
      </c>
      <c r="AA126" s="78">
        <f t="shared" si="32"/>
        <v>5413378.7168</v>
      </c>
      <c r="AB126" s="78">
        <v>1468282089.1015</v>
      </c>
      <c r="AC126" s="87">
        <f t="shared" si="16"/>
        <v>1681974957.6482</v>
      </c>
    </row>
    <row r="127" ht="24.9" customHeight="1" spans="1:29">
      <c r="A127" s="76"/>
      <c r="B127" s="79"/>
      <c r="C127" s="73">
        <v>6</v>
      </c>
      <c r="D127" s="78" t="s">
        <v>372</v>
      </c>
      <c r="E127" s="78">
        <v>31312407.5123</v>
      </c>
      <c r="F127" s="78">
        <v>0</v>
      </c>
      <c r="G127" s="78">
        <v>147674707.3563</v>
      </c>
      <c r="H127" s="78">
        <v>3345246.6542</v>
      </c>
      <c r="I127" s="78">
        <v>7976107.5584</v>
      </c>
      <c r="J127" s="78">
        <v>5469970.8457</v>
      </c>
      <c r="K127" s="78">
        <f t="shared" si="31"/>
        <v>2734985.42285</v>
      </c>
      <c r="L127" s="78">
        <f t="shared" si="26"/>
        <v>2734985.42285</v>
      </c>
      <c r="M127" s="78">
        <v>264032641.4284</v>
      </c>
      <c r="N127" s="87">
        <f t="shared" si="15"/>
        <v>457076095.93245</v>
      </c>
      <c r="O127" s="86"/>
      <c r="P127" s="79"/>
      <c r="Q127" s="90">
        <v>5</v>
      </c>
      <c r="R127" s="79"/>
      <c r="S127" s="78" t="s">
        <v>373</v>
      </c>
      <c r="T127" s="78">
        <v>26053417.7724</v>
      </c>
      <c r="U127" s="78">
        <v>0</v>
      </c>
      <c r="V127" s="78">
        <v>122872405.8874</v>
      </c>
      <c r="W127" s="78">
        <v>2783404.9043</v>
      </c>
      <c r="X127" s="78">
        <v>26410566.9755</v>
      </c>
      <c r="Y127" s="78">
        <v>4551276.8569</v>
      </c>
      <c r="Z127" s="78">
        <v>0</v>
      </c>
      <c r="AA127" s="78">
        <f t="shared" si="32"/>
        <v>4551276.8569</v>
      </c>
      <c r="AB127" s="78">
        <v>1424249648.6224</v>
      </c>
      <c r="AC127" s="87">
        <f t="shared" si="16"/>
        <v>1606920721.0189</v>
      </c>
    </row>
    <row r="128" ht="24.9" customHeight="1" spans="1:29">
      <c r="A128" s="76"/>
      <c r="B128" s="79"/>
      <c r="C128" s="73">
        <v>7</v>
      </c>
      <c r="D128" s="78" t="s">
        <v>374</v>
      </c>
      <c r="E128" s="78">
        <v>43260232.8215</v>
      </c>
      <c r="F128" s="78">
        <v>0</v>
      </c>
      <c r="G128" s="78">
        <v>204022709.514</v>
      </c>
      <c r="H128" s="78">
        <v>4621687.0756</v>
      </c>
      <c r="I128" s="78">
        <v>9843210.0037</v>
      </c>
      <c r="J128" s="78">
        <v>7557138.8823</v>
      </c>
      <c r="K128" s="78">
        <f t="shared" si="31"/>
        <v>3778569.44115</v>
      </c>
      <c r="L128" s="78">
        <f t="shared" si="26"/>
        <v>3778569.44115</v>
      </c>
      <c r="M128" s="78">
        <v>321808511.4816</v>
      </c>
      <c r="N128" s="87">
        <f t="shared" si="15"/>
        <v>587334920.33755</v>
      </c>
      <c r="O128" s="86"/>
      <c r="P128" s="79"/>
      <c r="Q128" s="90">
        <v>6</v>
      </c>
      <c r="R128" s="79"/>
      <c r="S128" s="78" t="s">
        <v>375</v>
      </c>
      <c r="T128" s="78">
        <v>29126759.8707</v>
      </c>
      <c r="U128" s="78">
        <v>0</v>
      </c>
      <c r="V128" s="78">
        <v>137366816.603</v>
      </c>
      <c r="W128" s="78">
        <v>3111743.9937</v>
      </c>
      <c r="X128" s="78">
        <v>26745557.6242</v>
      </c>
      <c r="Y128" s="78">
        <v>5088159.614</v>
      </c>
      <c r="Z128" s="78">
        <v>0</v>
      </c>
      <c r="AA128" s="78">
        <f t="shared" si="32"/>
        <v>5088159.614</v>
      </c>
      <c r="AB128" s="78">
        <v>1434615644.4659</v>
      </c>
      <c r="AC128" s="87">
        <f t="shared" si="16"/>
        <v>1636054682.1715</v>
      </c>
    </row>
    <row r="129" ht="24.9" customHeight="1" spans="1:29">
      <c r="A129" s="76"/>
      <c r="B129" s="80"/>
      <c r="C129" s="73">
        <v>8</v>
      </c>
      <c r="D129" s="78" t="s">
        <v>376</v>
      </c>
      <c r="E129" s="78">
        <v>39930811.9754</v>
      </c>
      <c r="F129" s="78">
        <v>0</v>
      </c>
      <c r="G129" s="78">
        <v>188320587.3151</v>
      </c>
      <c r="H129" s="78">
        <v>4265989.9309</v>
      </c>
      <c r="I129" s="78">
        <v>10322185.5083</v>
      </c>
      <c r="J129" s="78">
        <v>6975521.6767</v>
      </c>
      <c r="K129" s="78">
        <f t="shared" si="31"/>
        <v>3487760.83835</v>
      </c>
      <c r="L129" s="78">
        <f t="shared" si="26"/>
        <v>3487760.83835</v>
      </c>
      <c r="M129" s="78">
        <v>336629994.14</v>
      </c>
      <c r="N129" s="87">
        <f t="shared" si="15"/>
        <v>582957329.70805</v>
      </c>
      <c r="O129" s="86"/>
      <c r="P129" s="79"/>
      <c r="Q129" s="90">
        <v>7</v>
      </c>
      <c r="R129" s="79"/>
      <c r="S129" s="78" t="s">
        <v>377</v>
      </c>
      <c r="T129" s="78">
        <v>26742815.483</v>
      </c>
      <c r="U129" s="78">
        <v>0</v>
      </c>
      <c r="V129" s="78">
        <v>126123724.2388</v>
      </c>
      <c r="W129" s="78">
        <v>2857056.3916</v>
      </c>
      <c r="X129" s="78">
        <v>25903048.5906</v>
      </c>
      <c r="Y129" s="78">
        <v>4671707.8834</v>
      </c>
      <c r="Z129" s="78">
        <v>0</v>
      </c>
      <c r="AA129" s="78">
        <f t="shared" si="32"/>
        <v>4671707.8834</v>
      </c>
      <c r="AB129" s="78">
        <v>1408544931.2248</v>
      </c>
      <c r="AC129" s="87">
        <f t="shared" si="16"/>
        <v>1594843283.8122</v>
      </c>
    </row>
    <row r="130" ht="24.9" customHeight="1" spans="1:29">
      <c r="A130" s="73"/>
      <c r="B130" s="81" t="s">
        <v>378</v>
      </c>
      <c r="C130" s="82"/>
      <c r="D130" s="83"/>
      <c r="E130" s="83">
        <f>SUM(E122:E129)</f>
        <v>270338528.9509</v>
      </c>
      <c r="F130" s="83">
        <f t="shared" ref="F130:N130" si="33">SUM(F122:F129)</f>
        <v>0</v>
      </c>
      <c r="G130" s="83">
        <f t="shared" si="33"/>
        <v>1274963068.0497</v>
      </c>
      <c r="H130" s="83">
        <f t="shared" si="33"/>
        <v>28881492.3962</v>
      </c>
      <c r="I130" s="83">
        <f t="shared" si="33"/>
        <v>66719471.982</v>
      </c>
      <c r="J130" s="83">
        <f t="shared" si="33"/>
        <v>47225492.682</v>
      </c>
      <c r="K130" s="83">
        <f t="shared" si="33"/>
        <v>23612746.341</v>
      </c>
      <c r="L130" s="83">
        <f t="shared" si="33"/>
        <v>23612746.341</v>
      </c>
      <c r="M130" s="83">
        <f t="shared" si="33"/>
        <v>2202327486.9524</v>
      </c>
      <c r="N130" s="83">
        <f t="shared" si="33"/>
        <v>3866842794.6722</v>
      </c>
      <c r="O130" s="86"/>
      <c r="P130" s="79"/>
      <c r="Q130" s="90">
        <v>8</v>
      </c>
      <c r="R130" s="79"/>
      <c r="S130" s="78" t="s">
        <v>379</v>
      </c>
      <c r="T130" s="78">
        <v>32262361.8535</v>
      </c>
      <c r="U130" s="78">
        <v>0</v>
      </c>
      <c r="V130" s="78">
        <v>152154855.6579</v>
      </c>
      <c r="W130" s="78">
        <v>3446734.5893</v>
      </c>
      <c r="X130" s="78">
        <v>27404669.4765</v>
      </c>
      <c r="Y130" s="78">
        <v>5635918.563</v>
      </c>
      <c r="Z130" s="78">
        <v>0</v>
      </c>
      <c r="AA130" s="78">
        <f t="shared" si="32"/>
        <v>5635918.563</v>
      </c>
      <c r="AB130" s="78">
        <v>1455011290.5796</v>
      </c>
      <c r="AC130" s="87">
        <f t="shared" si="16"/>
        <v>1675915830.7198</v>
      </c>
    </row>
    <row r="131" ht="24.9" customHeight="1" spans="1:29">
      <c r="A131" s="76">
        <v>7</v>
      </c>
      <c r="B131" s="77" t="s">
        <v>380</v>
      </c>
      <c r="C131" s="73">
        <v>1</v>
      </c>
      <c r="D131" s="78" t="s">
        <v>381</v>
      </c>
      <c r="E131" s="78">
        <v>31817608.9512</v>
      </c>
      <c r="F131" s="78">
        <v>0</v>
      </c>
      <c r="G131" s="78">
        <v>150057324.3624</v>
      </c>
      <c r="H131" s="78">
        <v>3399219.6176</v>
      </c>
      <c r="I131" s="78">
        <v>7358902.5836</v>
      </c>
      <c r="J131" s="78">
        <v>5558224.5879</v>
      </c>
      <c r="K131" s="78">
        <f t="shared" si="31"/>
        <v>2779112.29395</v>
      </c>
      <c r="L131" s="78">
        <f t="shared" ref="L131:L153" si="34">J131-K131</f>
        <v>2779112.29395</v>
      </c>
      <c r="M131" s="78">
        <v>212449287.9693</v>
      </c>
      <c r="N131" s="87">
        <f t="shared" si="15"/>
        <v>407861455.77805</v>
      </c>
      <c r="O131" s="86"/>
      <c r="P131" s="79"/>
      <c r="Q131" s="90">
        <v>9</v>
      </c>
      <c r="R131" s="79"/>
      <c r="S131" s="78" t="s">
        <v>382</v>
      </c>
      <c r="T131" s="78">
        <v>21542758.9361</v>
      </c>
      <c r="U131" s="78">
        <v>0</v>
      </c>
      <c r="V131" s="78">
        <v>101599361.8596</v>
      </c>
      <c r="W131" s="78">
        <v>2301510.7422</v>
      </c>
      <c r="X131" s="78">
        <v>25000630.5641</v>
      </c>
      <c r="Y131" s="78">
        <v>3763308.9462</v>
      </c>
      <c r="Z131" s="78">
        <v>0</v>
      </c>
      <c r="AA131" s="78">
        <f t="shared" si="32"/>
        <v>3763308.9462</v>
      </c>
      <c r="AB131" s="78">
        <v>1380620386.0188</v>
      </c>
      <c r="AC131" s="87">
        <f t="shared" si="16"/>
        <v>1534827957.067</v>
      </c>
    </row>
    <row r="132" ht="24.9" customHeight="1" spans="1:29">
      <c r="A132" s="76"/>
      <c r="B132" s="79"/>
      <c r="C132" s="73">
        <v>2</v>
      </c>
      <c r="D132" s="78" t="s">
        <v>383</v>
      </c>
      <c r="E132" s="78">
        <v>28074225.646</v>
      </c>
      <c r="F132" s="78">
        <v>0</v>
      </c>
      <c r="G132" s="78">
        <v>132402883.9014</v>
      </c>
      <c r="H132" s="78">
        <v>2999296.984</v>
      </c>
      <c r="I132" s="78">
        <v>6464516.6534</v>
      </c>
      <c r="J132" s="78">
        <v>4904292.1959</v>
      </c>
      <c r="K132" s="78">
        <f t="shared" si="31"/>
        <v>2452146.09795</v>
      </c>
      <c r="L132" s="78">
        <f t="shared" si="34"/>
        <v>2452146.09795</v>
      </c>
      <c r="M132" s="78">
        <v>184773289.0376</v>
      </c>
      <c r="N132" s="87">
        <f t="shared" si="15"/>
        <v>357166358.32035</v>
      </c>
      <c r="O132" s="86"/>
      <c r="P132" s="79"/>
      <c r="Q132" s="90">
        <v>10</v>
      </c>
      <c r="R132" s="79"/>
      <c r="S132" s="78" t="s">
        <v>384</v>
      </c>
      <c r="T132" s="78">
        <v>36732572.9665</v>
      </c>
      <c r="U132" s="78">
        <v>0</v>
      </c>
      <c r="V132" s="78">
        <v>173237141.256</v>
      </c>
      <c r="W132" s="78">
        <v>3924307.5375</v>
      </c>
      <c r="X132" s="78">
        <v>29382245.0083</v>
      </c>
      <c r="Y132" s="78">
        <v>6416820.6528</v>
      </c>
      <c r="Z132" s="78">
        <v>0</v>
      </c>
      <c r="AA132" s="78">
        <f t="shared" si="32"/>
        <v>6416820.6528</v>
      </c>
      <c r="AB132" s="78">
        <v>1516205654.7322</v>
      </c>
      <c r="AC132" s="87">
        <f t="shared" si="16"/>
        <v>1765898742.1533</v>
      </c>
    </row>
    <row r="133" ht="24.9" customHeight="1" spans="1:29">
      <c r="A133" s="76"/>
      <c r="B133" s="79"/>
      <c r="C133" s="73">
        <v>3</v>
      </c>
      <c r="D133" s="78" t="s">
        <v>385</v>
      </c>
      <c r="E133" s="78">
        <v>27184197.0915</v>
      </c>
      <c r="F133" s="78">
        <v>0</v>
      </c>
      <c r="G133" s="78">
        <v>128205355.9318</v>
      </c>
      <c r="H133" s="78">
        <v>2904211.1927</v>
      </c>
      <c r="I133" s="78">
        <v>6199725.6801</v>
      </c>
      <c r="J133" s="78">
        <v>4748812.9265</v>
      </c>
      <c r="K133" s="78">
        <f t="shared" si="31"/>
        <v>2374406.46325</v>
      </c>
      <c r="L133" s="78">
        <f t="shared" si="34"/>
        <v>2374406.46325</v>
      </c>
      <c r="M133" s="78">
        <v>176579561.4225</v>
      </c>
      <c r="N133" s="87">
        <f t="shared" si="15"/>
        <v>343447457.78185</v>
      </c>
      <c r="O133" s="86"/>
      <c r="P133" s="79"/>
      <c r="Q133" s="90">
        <v>11</v>
      </c>
      <c r="R133" s="79"/>
      <c r="S133" s="78" t="s">
        <v>386</v>
      </c>
      <c r="T133" s="78">
        <v>31753492.1723</v>
      </c>
      <c r="U133" s="78">
        <v>0</v>
      </c>
      <c r="V133" s="78">
        <v>149754938.5893</v>
      </c>
      <c r="W133" s="78">
        <v>3392369.731</v>
      </c>
      <c r="X133" s="78">
        <v>27763375.278</v>
      </c>
      <c r="Y133" s="78">
        <v>5547024.0148</v>
      </c>
      <c r="Z133" s="78">
        <v>0</v>
      </c>
      <c r="AA133" s="78">
        <f t="shared" si="32"/>
        <v>5547024.0148</v>
      </c>
      <c r="AB133" s="78">
        <v>1466111131.3103</v>
      </c>
      <c r="AC133" s="87">
        <f t="shared" si="16"/>
        <v>1684322331.0957</v>
      </c>
    </row>
    <row r="134" ht="24.9" customHeight="1" spans="1:29">
      <c r="A134" s="76"/>
      <c r="B134" s="79"/>
      <c r="C134" s="73">
        <v>4</v>
      </c>
      <c r="D134" s="78" t="s">
        <v>387</v>
      </c>
      <c r="E134" s="78">
        <v>32226510.3221</v>
      </c>
      <c r="F134" s="78">
        <v>0</v>
      </c>
      <c r="G134" s="78">
        <v>151985773.6605</v>
      </c>
      <c r="H134" s="78">
        <v>3442904.4075</v>
      </c>
      <c r="I134" s="78">
        <v>7709533.9401</v>
      </c>
      <c r="J134" s="78">
        <v>5629655.6517</v>
      </c>
      <c r="K134" s="78">
        <f t="shared" si="31"/>
        <v>2814827.82585</v>
      </c>
      <c r="L134" s="78">
        <f t="shared" si="34"/>
        <v>2814827.82585</v>
      </c>
      <c r="M134" s="78">
        <v>223299271.9884</v>
      </c>
      <c r="N134" s="87">
        <f t="shared" si="15"/>
        <v>421478822.14445</v>
      </c>
      <c r="O134" s="86"/>
      <c r="P134" s="79"/>
      <c r="Q134" s="90">
        <v>12</v>
      </c>
      <c r="R134" s="79"/>
      <c r="S134" s="78" t="s">
        <v>388</v>
      </c>
      <c r="T134" s="78">
        <v>43659476.7882</v>
      </c>
      <c r="U134" s="78">
        <v>0</v>
      </c>
      <c r="V134" s="78">
        <v>205905612.8306</v>
      </c>
      <c r="W134" s="78">
        <v>4664340.1212</v>
      </c>
      <c r="X134" s="78">
        <v>30903134.4558</v>
      </c>
      <c r="Y134" s="78">
        <v>7626882.8921</v>
      </c>
      <c r="Z134" s="78">
        <v>0</v>
      </c>
      <c r="AA134" s="78">
        <f t="shared" si="32"/>
        <v>7626882.8921</v>
      </c>
      <c r="AB134" s="78">
        <v>1563268263.0578</v>
      </c>
      <c r="AC134" s="87">
        <f t="shared" si="16"/>
        <v>1856027710.1457</v>
      </c>
    </row>
    <row r="135" ht="24.9" customHeight="1" spans="1:29">
      <c r="A135" s="76"/>
      <c r="B135" s="79"/>
      <c r="C135" s="73">
        <v>5</v>
      </c>
      <c r="D135" s="78" t="s">
        <v>389</v>
      </c>
      <c r="E135" s="78">
        <v>41824992.8817</v>
      </c>
      <c r="F135" s="78">
        <v>0</v>
      </c>
      <c r="G135" s="78">
        <v>197253870.74</v>
      </c>
      <c r="H135" s="78">
        <v>4468353.8768</v>
      </c>
      <c r="I135" s="78">
        <v>9900574.0789</v>
      </c>
      <c r="J135" s="78">
        <v>7306416.525</v>
      </c>
      <c r="K135" s="78">
        <f t="shared" si="31"/>
        <v>3653208.2625</v>
      </c>
      <c r="L135" s="78">
        <f t="shared" si="34"/>
        <v>3653208.2625</v>
      </c>
      <c r="M135" s="78">
        <v>291099113.7502</v>
      </c>
      <c r="N135" s="87">
        <f t="shared" si="15"/>
        <v>548200113.5901</v>
      </c>
      <c r="O135" s="86"/>
      <c r="P135" s="79"/>
      <c r="Q135" s="90">
        <v>13</v>
      </c>
      <c r="R135" s="79"/>
      <c r="S135" s="78" t="s">
        <v>390</v>
      </c>
      <c r="T135" s="78">
        <v>47236732.8465</v>
      </c>
      <c r="U135" s="78">
        <v>0</v>
      </c>
      <c r="V135" s="78">
        <v>222776568.58</v>
      </c>
      <c r="W135" s="78">
        <v>5046514.6268</v>
      </c>
      <c r="X135" s="78">
        <v>32735045.3084</v>
      </c>
      <c r="Y135" s="78">
        <v>8251794.4816</v>
      </c>
      <c r="Z135" s="78">
        <v>0</v>
      </c>
      <c r="AA135" s="78">
        <f t="shared" si="32"/>
        <v>8251794.4816</v>
      </c>
      <c r="AB135" s="78">
        <v>1619955159.716</v>
      </c>
      <c r="AC135" s="87">
        <f t="shared" si="16"/>
        <v>1936001815.5593</v>
      </c>
    </row>
    <row r="136" ht="24.9" customHeight="1" spans="1:29">
      <c r="A136" s="76"/>
      <c r="B136" s="79"/>
      <c r="C136" s="73">
        <v>6</v>
      </c>
      <c r="D136" s="78" t="s">
        <v>391</v>
      </c>
      <c r="E136" s="78">
        <v>34171543.4024</v>
      </c>
      <c r="F136" s="78">
        <v>0</v>
      </c>
      <c r="G136" s="78">
        <v>161158884.6972</v>
      </c>
      <c r="H136" s="78">
        <v>3650701.1219</v>
      </c>
      <c r="I136" s="78">
        <v>7538417.8202</v>
      </c>
      <c r="J136" s="78">
        <v>5969433.8767</v>
      </c>
      <c r="K136" s="78">
        <f t="shared" si="31"/>
        <v>2984716.93835</v>
      </c>
      <c r="L136" s="78">
        <f t="shared" si="34"/>
        <v>2984716.93835</v>
      </c>
      <c r="M136" s="78">
        <v>218004231.6776</v>
      </c>
      <c r="N136" s="87">
        <f t="shared" ref="N136:N199" si="35">E136+F136+G136+H136+I136+L136+M136</f>
        <v>427508495.65765</v>
      </c>
      <c r="O136" s="86"/>
      <c r="P136" s="79"/>
      <c r="Q136" s="90">
        <v>14</v>
      </c>
      <c r="R136" s="79"/>
      <c r="S136" s="78" t="s">
        <v>392</v>
      </c>
      <c r="T136" s="78">
        <v>25428263.6617</v>
      </c>
      <c r="U136" s="78">
        <v>0</v>
      </c>
      <c r="V136" s="78">
        <v>119924071.4196</v>
      </c>
      <c r="W136" s="78">
        <v>2716616.8523</v>
      </c>
      <c r="X136" s="78">
        <v>26298696.3889</v>
      </c>
      <c r="Y136" s="78">
        <v>4442068.5581</v>
      </c>
      <c r="Z136" s="78">
        <v>0</v>
      </c>
      <c r="AA136" s="78">
        <f t="shared" si="32"/>
        <v>4442068.5581</v>
      </c>
      <c r="AB136" s="78">
        <v>1420787910.0922</v>
      </c>
      <c r="AC136" s="87">
        <f t="shared" ref="AC136:AC199" si="36">T136+U136+V136+W136+X136+AA136+AB136</f>
        <v>1599597626.9728</v>
      </c>
    </row>
    <row r="137" ht="24.9" customHeight="1" spans="1:29">
      <c r="A137" s="76"/>
      <c r="B137" s="79"/>
      <c r="C137" s="73">
        <v>7</v>
      </c>
      <c r="D137" s="78" t="s">
        <v>393</v>
      </c>
      <c r="E137" s="78">
        <v>32414898.7783</v>
      </c>
      <c r="F137" s="78">
        <v>0</v>
      </c>
      <c r="G137" s="78">
        <v>152874246.0699</v>
      </c>
      <c r="H137" s="78">
        <v>3463030.8016</v>
      </c>
      <c r="I137" s="78">
        <v>7143842.8502</v>
      </c>
      <c r="J137" s="78">
        <v>5662565.2695</v>
      </c>
      <c r="K137" s="78">
        <f t="shared" si="31"/>
        <v>2831282.63475</v>
      </c>
      <c r="L137" s="78">
        <f t="shared" si="34"/>
        <v>2831282.63475</v>
      </c>
      <c r="M137" s="78">
        <v>205794450.5551</v>
      </c>
      <c r="N137" s="87">
        <f t="shared" si="35"/>
        <v>404521751.68985</v>
      </c>
      <c r="O137" s="86"/>
      <c r="P137" s="79"/>
      <c r="Q137" s="90">
        <v>15</v>
      </c>
      <c r="R137" s="79"/>
      <c r="S137" s="78" t="s">
        <v>394</v>
      </c>
      <c r="T137" s="78">
        <v>30683283.9425</v>
      </c>
      <c r="U137" s="78">
        <v>0</v>
      </c>
      <c r="V137" s="78">
        <v>144707652.235</v>
      </c>
      <c r="W137" s="78">
        <v>3278034.527</v>
      </c>
      <c r="X137" s="78">
        <v>27827236.7964</v>
      </c>
      <c r="Y137" s="78">
        <v>5360069.1212</v>
      </c>
      <c r="Z137" s="78">
        <v>0</v>
      </c>
      <c r="AA137" s="78">
        <f t="shared" si="32"/>
        <v>5360069.1212</v>
      </c>
      <c r="AB137" s="78">
        <v>1468087270.7564</v>
      </c>
      <c r="AC137" s="87">
        <f t="shared" si="36"/>
        <v>1679943547.3785</v>
      </c>
    </row>
    <row r="138" ht="24.9" customHeight="1" spans="1:29">
      <c r="A138" s="76"/>
      <c r="B138" s="79"/>
      <c r="C138" s="73">
        <v>8</v>
      </c>
      <c r="D138" s="78" t="s">
        <v>395</v>
      </c>
      <c r="E138" s="78">
        <v>27855824.3652</v>
      </c>
      <c r="F138" s="78">
        <v>0</v>
      </c>
      <c r="G138" s="78">
        <v>131372865.8419</v>
      </c>
      <c r="H138" s="78">
        <v>2975964.1836</v>
      </c>
      <c r="I138" s="78">
        <v>6557993.8805</v>
      </c>
      <c r="J138" s="78">
        <v>4866139.6318</v>
      </c>
      <c r="K138" s="78">
        <f t="shared" si="31"/>
        <v>2433069.8159</v>
      </c>
      <c r="L138" s="78">
        <f t="shared" si="34"/>
        <v>2433069.8159</v>
      </c>
      <c r="M138" s="78">
        <v>187665860.9678</v>
      </c>
      <c r="N138" s="87">
        <f t="shared" si="35"/>
        <v>358861579.0549</v>
      </c>
      <c r="O138" s="86"/>
      <c r="P138" s="79"/>
      <c r="Q138" s="90">
        <v>16</v>
      </c>
      <c r="R138" s="79"/>
      <c r="S138" s="78" t="s">
        <v>396</v>
      </c>
      <c r="T138" s="78">
        <v>45935181.293</v>
      </c>
      <c r="U138" s="78">
        <v>0</v>
      </c>
      <c r="V138" s="78">
        <v>216638227.263</v>
      </c>
      <c r="W138" s="78">
        <v>4907463.9652</v>
      </c>
      <c r="X138" s="78">
        <v>32277907.5069</v>
      </c>
      <c r="Y138" s="78">
        <v>8024426.1757</v>
      </c>
      <c r="Z138" s="78">
        <v>0</v>
      </c>
      <c r="AA138" s="78">
        <f t="shared" si="32"/>
        <v>8024426.1757</v>
      </c>
      <c r="AB138" s="78">
        <v>1605809425.8912</v>
      </c>
      <c r="AC138" s="87">
        <f t="shared" si="36"/>
        <v>1913592632.095</v>
      </c>
    </row>
    <row r="139" ht="24.9" customHeight="1" spans="1:29">
      <c r="A139" s="76"/>
      <c r="B139" s="79"/>
      <c r="C139" s="73">
        <v>9</v>
      </c>
      <c r="D139" s="78" t="s">
        <v>397</v>
      </c>
      <c r="E139" s="78">
        <v>35189090.7064</v>
      </c>
      <c r="F139" s="78">
        <v>0</v>
      </c>
      <c r="G139" s="78">
        <v>165957813.0541</v>
      </c>
      <c r="H139" s="78">
        <v>3759410.3201</v>
      </c>
      <c r="I139" s="78">
        <v>8005931.001</v>
      </c>
      <c r="J139" s="78">
        <v>6147189.4224</v>
      </c>
      <c r="K139" s="78">
        <f t="shared" si="31"/>
        <v>3073594.7112</v>
      </c>
      <c r="L139" s="78">
        <f t="shared" si="34"/>
        <v>3073594.7112</v>
      </c>
      <c r="M139" s="78">
        <v>232471022.6405</v>
      </c>
      <c r="N139" s="87">
        <f t="shared" si="35"/>
        <v>448456862.4333</v>
      </c>
      <c r="O139" s="86"/>
      <c r="P139" s="79"/>
      <c r="Q139" s="90">
        <v>17</v>
      </c>
      <c r="R139" s="79"/>
      <c r="S139" s="78" t="s">
        <v>398</v>
      </c>
      <c r="T139" s="78">
        <v>44571779.3601</v>
      </c>
      <c r="U139" s="78">
        <v>0</v>
      </c>
      <c r="V139" s="78">
        <v>210208188.9026</v>
      </c>
      <c r="W139" s="78">
        <v>4761805.5468</v>
      </c>
      <c r="X139" s="78">
        <v>31784717.0268</v>
      </c>
      <c r="Y139" s="78">
        <v>7786253.2143</v>
      </c>
      <c r="Z139" s="78">
        <v>0</v>
      </c>
      <c r="AA139" s="78">
        <f t="shared" si="32"/>
        <v>7786253.2143</v>
      </c>
      <c r="AB139" s="78">
        <v>1590548073.113</v>
      </c>
      <c r="AC139" s="87">
        <f t="shared" si="36"/>
        <v>1889660817.1636</v>
      </c>
    </row>
    <row r="140" ht="24.9" customHeight="1" spans="1:29">
      <c r="A140" s="76"/>
      <c r="B140" s="79"/>
      <c r="C140" s="73">
        <v>10</v>
      </c>
      <c r="D140" s="78" t="s">
        <v>399</v>
      </c>
      <c r="E140" s="78">
        <v>33292869.0037</v>
      </c>
      <c r="F140" s="78">
        <v>0</v>
      </c>
      <c r="G140" s="78">
        <v>157014904.8818</v>
      </c>
      <c r="H140" s="78">
        <v>3556828.3467</v>
      </c>
      <c r="I140" s="78">
        <v>8019397.8198</v>
      </c>
      <c r="J140" s="78">
        <v>5815938.067</v>
      </c>
      <c r="K140" s="78">
        <f t="shared" si="31"/>
        <v>2907969.0335</v>
      </c>
      <c r="L140" s="78">
        <f t="shared" si="34"/>
        <v>2907969.0335</v>
      </c>
      <c r="M140" s="78">
        <v>232887741.7015</v>
      </c>
      <c r="N140" s="87">
        <f t="shared" si="35"/>
        <v>437679710.787</v>
      </c>
      <c r="O140" s="86"/>
      <c r="P140" s="79"/>
      <c r="Q140" s="90">
        <v>18</v>
      </c>
      <c r="R140" s="79"/>
      <c r="S140" s="78" t="s">
        <v>400</v>
      </c>
      <c r="T140" s="78">
        <v>45511514.1843</v>
      </c>
      <c r="U140" s="78">
        <v>0</v>
      </c>
      <c r="V140" s="78">
        <v>214640140.2019</v>
      </c>
      <c r="W140" s="78">
        <v>4862201.6845</v>
      </c>
      <c r="X140" s="78">
        <v>32115571.6399</v>
      </c>
      <c r="Y140" s="78">
        <v>7950415.6821</v>
      </c>
      <c r="Z140" s="78">
        <v>0</v>
      </c>
      <c r="AA140" s="78">
        <f t="shared" si="32"/>
        <v>7950415.6821</v>
      </c>
      <c r="AB140" s="78">
        <v>1600786082.9137</v>
      </c>
      <c r="AC140" s="87">
        <f t="shared" si="36"/>
        <v>1905865926.3064</v>
      </c>
    </row>
    <row r="141" ht="24.9" customHeight="1" spans="1:29">
      <c r="A141" s="76"/>
      <c r="B141" s="79"/>
      <c r="C141" s="73">
        <v>11</v>
      </c>
      <c r="D141" s="78" t="s">
        <v>401</v>
      </c>
      <c r="E141" s="78">
        <v>38118113.0557</v>
      </c>
      <c r="F141" s="78">
        <v>0</v>
      </c>
      <c r="G141" s="78">
        <v>179771586.9741</v>
      </c>
      <c r="H141" s="78">
        <v>4072331.0756</v>
      </c>
      <c r="I141" s="78">
        <v>8344422.4579</v>
      </c>
      <c r="J141" s="78">
        <v>6658860.9332</v>
      </c>
      <c r="K141" s="78">
        <f t="shared" si="31"/>
        <v>3329430.4666</v>
      </c>
      <c r="L141" s="78">
        <f t="shared" si="34"/>
        <v>3329430.4666</v>
      </c>
      <c r="M141" s="78">
        <v>242945347.9674</v>
      </c>
      <c r="N141" s="87">
        <f t="shared" si="35"/>
        <v>476581231.9973</v>
      </c>
      <c r="O141" s="86"/>
      <c r="P141" s="79"/>
      <c r="Q141" s="90">
        <v>19</v>
      </c>
      <c r="R141" s="79"/>
      <c r="S141" s="78" t="s">
        <v>402</v>
      </c>
      <c r="T141" s="78">
        <v>35198900.6836</v>
      </c>
      <c r="U141" s="78">
        <v>0</v>
      </c>
      <c r="V141" s="78">
        <v>166004078.5962</v>
      </c>
      <c r="W141" s="78">
        <v>3760458.3646</v>
      </c>
      <c r="X141" s="78">
        <v>29026447.1364</v>
      </c>
      <c r="Y141" s="78">
        <v>6148903.1293</v>
      </c>
      <c r="Z141" s="78">
        <v>0</v>
      </c>
      <c r="AA141" s="78">
        <f t="shared" si="32"/>
        <v>6148903.1293</v>
      </c>
      <c r="AB141" s="78">
        <v>1505195797.3627</v>
      </c>
      <c r="AC141" s="87">
        <f t="shared" si="36"/>
        <v>1745334585.2728</v>
      </c>
    </row>
    <row r="142" ht="24.9" customHeight="1" spans="1:29">
      <c r="A142" s="76"/>
      <c r="B142" s="79"/>
      <c r="C142" s="73">
        <v>12</v>
      </c>
      <c r="D142" s="78" t="s">
        <v>403</v>
      </c>
      <c r="E142" s="78">
        <v>29272465.6318</v>
      </c>
      <c r="F142" s="78">
        <v>0</v>
      </c>
      <c r="G142" s="78">
        <v>138053990.0701</v>
      </c>
      <c r="H142" s="78">
        <v>3127310.4016</v>
      </c>
      <c r="I142" s="78">
        <v>7220295.9855</v>
      </c>
      <c r="J142" s="78">
        <v>5113612.9832</v>
      </c>
      <c r="K142" s="78">
        <f t="shared" si="31"/>
        <v>2556806.4916</v>
      </c>
      <c r="L142" s="78">
        <f t="shared" si="34"/>
        <v>2556806.4916</v>
      </c>
      <c r="M142" s="78">
        <v>208160226.6913</v>
      </c>
      <c r="N142" s="87">
        <f t="shared" si="35"/>
        <v>388391095.2719</v>
      </c>
      <c r="O142" s="86"/>
      <c r="P142" s="80"/>
      <c r="Q142" s="90">
        <v>20</v>
      </c>
      <c r="R142" s="80"/>
      <c r="S142" s="78" t="s">
        <v>404</v>
      </c>
      <c r="T142" s="78">
        <v>40263063.5646</v>
      </c>
      <c r="U142" s="78">
        <v>0</v>
      </c>
      <c r="V142" s="78">
        <v>189887543.0395</v>
      </c>
      <c r="W142" s="78">
        <v>4301485.8766</v>
      </c>
      <c r="X142" s="78">
        <v>30456442.6145</v>
      </c>
      <c r="Y142" s="78">
        <v>7033562.7744</v>
      </c>
      <c r="Z142" s="78">
        <v>0</v>
      </c>
      <c r="AA142" s="78">
        <f t="shared" si="32"/>
        <v>7033562.7744</v>
      </c>
      <c r="AB142" s="78">
        <v>1549445770.4333</v>
      </c>
      <c r="AC142" s="87">
        <f t="shared" si="36"/>
        <v>1821387868.3029</v>
      </c>
    </row>
    <row r="143" ht="24.9" customHeight="1" spans="1:29">
      <c r="A143" s="76"/>
      <c r="B143" s="79"/>
      <c r="C143" s="73">
        <v>13</v>
      </c>
      <c r="D143" s="78" t="s">
        <v>405</v>
      </c>
      <c r="E143" s="78">
        <v>35163111.5094</v>
      </c>
      <c r="F143" s="78">
        <v>0</v>
      </c>
      <c r="G143" s="78">
        <v>165835290.6862</v>
      </c>
      <c r="H143" s="78">
        <v>3756634.8446</v>
      </c>
      <c r="I143" s="78">
        <v>9031893.6804</v>
      </c>
      <c r="J143" s="78">
        <v>6142651.1112</v>
      </c>
      <c r="K143" s="78">
        <f t="shared" si="31"/>
        <v>3071325.5556</v>
      </c>
      <c r="L143" s="78">
        <f t="shared" si="34"/>
        <v>3071325.5556</v>
      </c>
      <c r="M143" s="78">
        <v>264218550.2587</v>
      </c>
      <c r="N143" s="87">
        <f t="shared" si="35"/>
        <v>481076806.5349</v>
      </c>
      <c r="O143" s="86"/>
      <c r="P143" s="73"/>
      <c r="Q143" s="82" t="s">
        <v>406</v>
      </c>
      <c r="R143" s="97"/>
      <c r="S143" s="83"/>
      <c r="T143" s="83">
        <f t="shared" ref="T143:Y143" si="37">SUM(T123:T142)</f>
        <v>760389613.8602</v>
      </c>
      <c r="U143" s="83">
        <f t="shared" si="37"/>
        <v>0</v>
      </c>
      <c r="V143" s="83">
        <f t="shared" si="37"/>
        <v>3586128395.2494</v>
      </c>
      <c r="W143" s="83">
        <f t="shared" si="37"/>
        <v>81235874.65</v>
      </c>
      <c r="X143" s="83">
        <f t="shared" si="37"/>
        <v>594081503.1769</v>
      </c>
      <c r="Y143" s="83">
        <f t="shared" si="37"/>
        <v>132832616.513</v>
      </c>
      <c r="Z143" s="83">
        <f t="shared" ref="Z143:AC143" si="38">SUM(Z123:Z142)</f>
        <v>0</v>
      </c>
      <c r="AA143" s="83">
        <f t="shared" si="38"/>
        <v>132832616.513</v>
      </c>
      <c r="AB143" s="83">
        <f t="shared" si="38"/>
        <v>30523288206.8917</v>
      </c>
      <c r="AC143" s="83">
        <f t="shared" si="38"/>
        <v>35677956210.3412</v>
      </c>
    </row>
    <row r="144" ht="24.9" customHeight="1" spans="1:29">
      <c r="A144" s="76"/>
      <c r="B144" s="79"/>
      <c r="C144" s="73">
        <v>14</v>
      </c>
      <c r="D144" s="78" t="s">
        <v>407</v>
      </c>
      <c r="E144" s="78">
        <v>25975131.1736</v>
      </c>
      <c r="F144" s="78">
        <v>0</v>
      </c>
      <c r="G144" s="78">
        <v>122503192.8029</v>
      </c>
      <c r="H144" s="78">
        <v>2775041.1915</v>
      </c>
      <c r="I144" s="78">
        <v>6229228.4594</v>
      </c>
      <c r="J144" s="78">
        <v>4537600.955</v>
      </c>
      <c r="K144" s="78">
        <f t="shared" si="31"/>
        <v>2268800.4775</v>
      </c>
      <c r="L144" s="78">
        <f t="shared" si="34"/>
        <v>2268800.4775</v>
      </c>
      <c r="M144" s="78">
        <v>177492499.4071</v>
      </c>
      <c r="N144" s="87">
        <f t="shared" si="35"/>
        <v>337243893.512</v>
      </c>
      <c r="O144" s="86"/>
      <c r="P144" s="77">
        <v>25</v>
      </c>
      <c r="Q144" s="90">
        <v>1</v>
      </c>
      <c r="R144" s="77" t="s">
        <v>113</v>
      </c>
      <c r="S144" s="78" t="s">
        <v>408</v>
      </c>
      <c r="T144" s="78">
        <v>26344174.4812</v>
      </c>
      <c r="U144" s="78">
        <v>0</v>
      </c>
      <c r="V144" s="78">
        <v>124243664.6084</v>
      </c>
      <c r="W144" s="78">
        <v>2814467.7635</v>
      </c>
      <c r="X144" s="78">
        <v>6971347.9447</v>
      </c>
      <c r="Y144" s="78">
        <v>4602069.2056</v>
      </c>
      <c r="Z144" s="78">
        <v>4602069.2056</v>
      </c>
      <c r="AA144" s="78">
        <f t="shared" ref="AA144:AA207" si="39">Y144-Z144</f>
        <v>0</v>
      </c>
      <c r="AB144" s="78">
        <v>193422332.3946</v>
      </c>
      <c r="AC144" s="87">
        <f t="shared" si="36"/>
        <v>353795987.1924</v>
      </c>
    </row>
    <row r="145" ht="24.9" customHeight="1" spans="1:29">
      <c r="A145" s="76"/>
      <c r="B145" s="79"/>
      <c r="C145" s="73">
        <v>15</v>
      </c>
      <c r="D145" s="78" t="s">
        <v>409</v>
      </c>
      <c r="E145" s="78">
        <v>27287424.9266</v>
      </c>
      <c r="F145" s="78">
        <v>0</v>
      </c>
      <c r="G145" s="78">
        <v>128692196.1831</v>
      </c>
      <c r="H145" s="78">
        <v>2915239.491</v>
      </c>
      <c r="I145" s="78">
        <v>6650624.1378</v>
      </c>
      <c r="J145" s="78">
        <v>4766845.818</v>
      </c>
      <c r="K145" s="78">
        <f t="shared" si="31"/>
        <v>2383422.909</v>
      </c>
      <c r="L145" s="78">
        <f t="shared" si="34"/>
        <v>2383422.909</v>
      </c>
      <c r="M145" s="78">
        <v>190532224.152</v>
      </c>
      <c r="N145" s="87">
        <f t="shared" si="35"/>
        <v>358461131.7995</v>
      </c>
      <c r="O145" s="86"/>
      <c r="P145" s="79"/>
      <c r="Q145" s="90">
        <v>2</v>
      </c>
      <c r="R145" s="79"/>
      <c r="S145" s="78" t="s">
        <v>410</v>
      </c>
      <c r="T145" s="78">
        <v>29694641.3494</v>
      </c>
      <c r="U145" s="78">
        <v>0</v>
      </c>
      <c r="V145" s="78">
        <v>140045043.4736</v>
      </c>
      <c r="W145" s="78">
        <v>3172413.3503</v>
      </c>
      <c r="X145" s="78">
        <v>6959264.5097</v>
      </c>
      <c r="Y145" s="78">
        <v>5187362.9452</v>
      </c>
      <c r="Z145" s="78">
        <v>5187362.9452</v>
      </c>
      <c r="AA145" s="78">
        <f t="shared" si="39"/>
        <v>0</v>
      </c>
      <c r="AB145" s="78">
        <v>193048420.9521</v>
      </c>
      <c r="AC145" s="87">
        <f t="shared" si="36"/>
        <v>372919783.6351</v>
      </c>
    </row>
    <row r="146" ht="24.9" customHeight="1" spans="1:29">
      <c r="A146" s="76"/>
      <c r="B146" s="79"/>
      <c r="C146" s="73">
        <v>16</v>
      </c>
      <c r="D146" s="78" t="s">
        <v>411</v>
      </c>
      <c r="E146" s="78">
        <v>24889459.3174</v>
      </c>
      <c r="F146" s="78">
        <v>0</v>
      </c>
      <c r="G146" s="78">
        <v>117382977.3231</v>
      </c>
      <c r="H146" s="78">
        <v>2659053.9381</v>
      </c>
      <c r="I146" s="78">
        <v>5842826.7474</v>
      </c>
      <c r="J146" s="78">
        <v>4347944.7173</v>
      </c>
      <c r="K146" s="78">
        <f t="shared" si="31"/>
        <v>2173972.35865</v>
      </c>
      <c r="L146" s="78">
        <f t="shared" si="34"/>
        <v>2173972.35865</v>
      </c>
      <c r="M146" s="78">
        <v>165535632.6833</v>
      </c>
      <c r="N146" s="87">
        <f t="shared" si="35"/>
        <v>318483922.36795</v>
      </c>
      <c r="O146" s="86"/>
      <c r="P146" s="79"/>
      <c r="Q146" s="90">
        <v>3</v>
      </c>
      <c r="R146" s="79"/>
      <c r="S146" s="78" t="s">
        <v>412</v>
      </c>
      <c r="T146" s="78">
        <v>30404676.7577</v>
      </c>
      <c r="U146" s="78">
        <v>0</v>
      </c>
      <c r="V146" s="78">
        <v>143393692.7617</v>
      </c>
      <c r="W146" s="78">
        <v>3248269.6565</v>
      </c>
      <c r="X146" s="78">
        <v>7340866.7265</v>
      </c>
      <c r="Y146" s="78">
        <v>5311399.1753</v>
      </c>
      <c r="Z146" s="78">
        <v>5311399.1753</v>
      </c>
      <c r="AA146" s="78">
        <f t="shared" si="39"/>
        <v>0</v>
      </c>
      <c r="AB146" s="78">
        <v>204856771.4488</v>
      </c>
      <c r="AC146" s="87">
        <f t="shared" si="36"/>
        <v>389244277.3512</v>
      </c>
    </row>
    <row r="147" ht="24.9" customHeight="1" spans="1:29">
      <c r="A147" s="76"/>
      <c r="B147" s="79"/>
      <c r="C147" s="73">
        <v>17</v>
      </c>
      <c r="D147" s="78" t="s">
        <v>413</v>
      </c>
      <c r="E147" s="78">
        <v>31492769.4592</v>
      </c>
      <c r="F147" s="78">
        <v>0</v>
      </c>
      <c r="G147" s="78">
        <v>148525325.3651</v>
      </c>
      <c r="H147" s="78">
        <v>3364515.5398</v>
      </c>
      <c r="I147" s="78">
        <v>7236854.2439</v>
      </c>
      <c r="J147" s="78">
        <v>5501478.311</v>
      </c>
      <c r="K147" s="78">
        <f t="shared" si="31"/>
        <v>2750739.1555</v>
      </c>
      <c r="L147" s="78">
        <f t="shared" si="34"/>
        <v>2750739.1555</v>
      </c>
      <c r="M147" s="78">
        <v>208672607.6751</v>
      </c>
      <c r="N147" s="87">
        <f t="shared" si="35"/>
        <v>402042811.4386</v>
      </c>
      <c r="O147" s="86"/>
      <c r="P147" s="79"/>
      <c r="Q147" s="90">
        <v>4</v>
      </c>
      <c r="R147" s="79"/>
      <c r="S147" s="78" t="s">
        <v>414</v>
      </c>
      <c r="T147" s="78">
        <v>35873375.1822</v>
      </c>
      <c r="U147" s="78">
        <v>0</v>
      </c>
      <c r="V147" s="78">
        <v>169185016.5095</v>
      </c>
      <c r="W147" s="78">
        <v>3832515.5374</v>
      </c>
      <c r="X147" s="78">
        <v>8270698.3403</v>
      </c>
      <c r="Y147" s="78">
        <v>6266727.2169</v>
      </c>
      <c r="Z147" s="78">
        <v>6266727.2169</v>
      </c>
      <c r="AA147" s="78">
        <f t="shared" si="39"/>
        <v>0</v>
      </c>
      <c r="AB147" s="78">
        <v>233629606.3994</v>
      </c>
      <c r="AC147" s="87">
        <f t="shared" si="36"/>
        <v>450791211.9688</v>
      </c>
    </row>
    <row r="148" ht="24.9" customHeight="1" spans="1:29">
      <c r="A148" s="76"/>
      <c r="B148" s="79"/>
      <c r="C148" s="73">
        <v>18</v>
      </c>
      <c r="D148" s="78" t="s">
        <v>415</v>
      </c>
      <c r="E148" s="78">
        <v>29511925.1384</v>
      </c>
      <c r="F148" s="78">
        <v>0</v>
      </c>
      <c r="G148" s="78">
        <v>139183322.3499</v>
      </c>
      <c r="H148" s="78">
        <v>3152892.948</v>
      </c>
      <c r="I148" s="78">
        <v>7327352.9607</v>
      </c>
      <c r="J148" s="78">
        <v>5155444.2131</v>
      </c>
      <c r="K148" s="78">
        <f t="shared" si="31"/>
        <v>2577722.10655</v>
      </c>
      <c r="L148" s="78">
        <f t="shared" si="34"/>
        <v>2577722.10655</v>
      </c>
      <c r="M148" s="78">
        <v>211473012.1819</v>
      </c>
      <c r="N148" s="87">
        <f t="shared" si="35"/>
        <v>393226227.68545</v>
      </c>
      <c r="O148" s="86"/>
      <c r="P148" s="79"/>
      <c r="Q148" s="90">
        <v>5</v>
      </c>
      <c r="R148" s="79"/>
      <c r="S148" s="78" t="s">
        <v>416</v>
      </c>
      <c r="T148" s="78">
        <v>25615133.6667</v>
      </c>
      <c r="U148" s="78">
        <v>0</v>
      </c>
      <c r="V148" s="78">
        <v>120805382.5513</v>
      </c>
      <c r="W148" s="78">
        <v>2736581.0234</v>
      </c>
      <c r="X148" s="78">
        <v>6488899.8641</v>
      </c>
      <c r="Y148" s="78">
        <v>4474712.9172</v>
      </c>
      <c r="Z148" s="78">
        <v>4474712.9172</v>
      </c>
      <c r="AA148" s="78">
        <f t="shared" si="39"/>
        <v>0</v>
      </c>
      <c r="AB148" s="78">
        <v>178493393.8777</v>
      </c>
      <c r="AC148" s="87">
        <f t="shared" si="36"/>
        <v>334139390.9832</v>
      </c>
    </row>
    <row r="149" ht="24.9" customHeight="1" spans="1:29">
      <c r="A149" s="76"/>
      <c r="B149" s="79"/>
      <c r="C149" s="73">
        <v>19</v>
      </c>
      <c r="D149" s="78" t="s">
        <v>417</v>
      </c>
      <c r="E149" s="78">
        <v>34563896.671</v>
      </c>
      <c r="F149" s="78">
        <v>0</v>
      </c>
      <c r="G149" s="78">
        <v>163009290.2941</v>
      </c>
      <c r="H149" s="78">
        <v>3692618.0029</v>
      </c>
      <c r="I149" s="78">
        <v>8527494.9674</v>
      </c>
      <c r="J149" s="78">
        <v>6037974.149</v>
      </c>
      <c r="K149" s="78">
        <f t="shared" si="31"/>
        <v>3018987.0745</v>
      </c>
      <c r="L149" s="78">
        <f t="shared" si="34"/>
        <v>3018987.0745</v>
      </c>
      <c r="M149" s="78">
        <v>248610368.4088</v>
      </c>
      <c r="N149" s="87">
        <f t="shared" si="35"/>
        <v>461422655.4187</v>
      </c>
      <c r="O149" s="86"/>
      <c r="P149" s="79"/>
      <c r="Q149" s="90">
        <v>6</v>
      </c>
      <c r="R149" s="79"/>
      <c r="S149" s="78" t="s">
        <v>418</v>
      </c>
      <c r="T149" s="78">
        <v>24086789.0572</v>
      </c>
      <c r="U149" s="78">
        <v>0</v>
      </c>
      <c r="V149" s="78">
        <v>113597446.117</v>
      </c>
      <c r="W149" s="78">
        <v>2573301.03</v>
      </c>
      <c r="X149" s="78">
        <v>6678211.7174</v>
      </c>
      <c r="Y149" s="78">
        <v>4207726.0861</v>
      </c>
      <c r="Z149" s="78">
        <v>4207726.0861</v>
      </c>
      <c r="AA149" s="78">
        <f t="shared" si="39"/>
        <v>0</v>
      </c>
      <c r="AB149" s="78">
        <v>184351485.4144</v>
      </c>
      <c r="AC149" s="87">
        <f t="shared" si="36"/>
        <v>331287233.336</v>
      </c>
    </row>
    <row r="150" ht="24.9" customHeight="1" spans="1:29">
      <c r="A150" s="76"/>
      <c r="B150" s="79"/>
      <c r="C150" s="73">
        <v>20</v>
      </c>
      <c r="D150" s="78" t="s">
        <v>419</v>
      </c>
      <c r="E150" s="78">
        <v>23955467.7526</v>
      </c>
      <c r="F150" s="78">
        <v>0</v>
      </c>
      <c r="G150" s="78">
        <v>112978112.2245</v>
      </c>
      <c r="H150" s="78">
        <v>2559271.3788</v>
      </c>
      <c r="I150" s="78">
        <v>5955925.4402</v>
      </c>
      <c r="J150" s="78">
        <v>4184785.5407</v>
      </c>
      <c r="K150" s="78">
        <f t="shared" si="31"/>
        <v>2092392.77035</v>
      </c>
      <c r="L150" s="78">
        <f t="shared" si="34"/>
        <v>2092392.77035</v>
      </c>
      <c r="M150" s="78">
        <v>169035373.8951</v>
      </c>
      <c r="N150" s="87">
        <f t="shared" si="35"/>
        <v>316576543.46155</v>
      </c>
      <c r="O150" s="86"/>
      <c r="P150" s="79"/>
      <c r="Q150" s="90">
        <v>7</v>
      </c>
      <c r="R150" s="79"/>
      <c r="S150" s="78" t="s">
        <v>420</v>
      </c>
      <c r="T150" s="78">
        <v>27521319.9099</v>
      </c>
      <c r="U150" s="78">
        <v>0</v>
      </c>
      <c r="V150" s="78">
        <v>129795285.2124</v>
      </c>
      <c r="W150" s="78">
        <v>2940227.5539</v>
      </c>
      <c r="X150" s="78">
        <v>6919386.3511</v>
      </c>
      <c r="Y150" s="78">
        <v>4807704.9803</v>
      </c>
      <c r="Z150" s="78">
        <v>4807704.9803</v>
      </c>
      <c r="AA150" s="78">
        <f t="shared" si="39"/>
        <v>0</v>
      </c>
      <c r="AB150" s="78">
        <v>191814425.8293</v>
      </c>
      <c r="AC150" s="87">
        <f t="shared" si="36"/>
        <v>358990644.8566</v>
      </c>
    </row>
    <row r="151" ht="24.9" customHeight="1" spans="1:29">
      <c r="A151" s="76"/>
      <c r="B151" s="79"/>
      <c r="C151" s="73">
        <v>21</v>
      </c>
      <c r="D151" s="78" t="s">
        <v>421</v>
      </c>
      <c r="E151" s="78">
        <v>32754870.114</v>
      </c>
      <c r="F151" s="78">
        <v>0</v>
      </c>
      <c r="G151" s="78">
        <v>154477609.4483</v>
      </c>
      <c r="H151" s="78">
        <v>3499351.4828</v>
      </c>
      <c r="I151" s="78">
        <v>7895994.3286</v>
      </c>
      <c r="J151" s="78">
        <v>5721954.9313</v>
      </c>
      <c r="K151" s="78">
        <f t="shared" si="31"/>
        <v>2860977.46565</v>
      </c>
      <c r="L151" s="78">
        <f t="shared" si="34"/>
        <v>2860977.46565</v>
      </c>
      <c r="M151" s="78">
        <v>229069127.4137</v>
      </c>
      <c r="N151" s="87">
        <f t="shared" si="35"/>
        <v>430557930.25305</v>
      </c>
      <c r="O151" s="86"/>
      <c r="P151" s="79"/>
      <c r="Q151" s="90">
        <v>8</v>
      </c>
      <c r="R151" s="79"/>
      <c r="S151" s="78" t="s">
        <v>422</v>
      </c>
      <c r="T151" s="78">
        <v>43064229.0783</v>
      </c>
      <c r="U151" s="78">
        <v>0</v>
      </c>
      <c r="V151" s="78">
        <v>203098322.0997</v>
      </c>
      <c r="W151" s="78">
        <v>4600747.1058</v>
      </c>
      <c r="X151" s="78">
        <v>10038535.9319</v>
      </c>
      <c r="Y151" s="78">
        <v>7522898.9485</v>
      </c>
      <c r="Z151" s="78">
        <v>7522898.9485</v>
      </c>
      <c r="AA151" s="78">
        <f t="shared" si="39"/>
        <v>0</v>
      </c>
      <c r="AB151" s="78">
        <v>288333811.4249</v>
      </c>
      <c r="AC151" s="87">
        <f t="shared" si="36"/>
        <v>549135645.6406</v>
      </c>
    </row>
    <row r="152" ht="24.9" customHeight="1" spans="1:29">
      <c r="A152" s="76"/>
      <c r="B152" s="79"/>
      <c r="C152" s="73">
        <v>22</v>
      </c>
      <c r="D152" s="78" t="s">
        <v>423</v>
      </c>
      <c r="E152" s="78">
        <v>31894010.925</v>
      </c>
      <c r="F152" s="78">
        <v>0</v>
      </c>
      <c r="G152" s="78">
        <v>150417649.2313</v>
      </c>
      <c r="H152" s="78">
        <v>3407381.9873</v>
      </c>
      <c r="I152" s="78">
        <v>7492427.3632</v>
      </c>
      <c r="J152" s="78">
        <v>5571571.2643</v>
      </c>
      <c r="K152" s="78">
        <f t="shared" si="31"/>
        <v>2785785.63215</v>
      </c>
      <c r="L152" s="78">
        <f t="shared" si="34"/>
        <v>2785785.63215</v>
      </c>
      <c r="M152" s="78">
        <v>216581096.7715</v>
      </c>
      <c r="N152" s="87">
        <f t="shared" si="35"/>
        <v>412578351.91045</v>
      </c>
      <c r="O152" s="86"/>
      <c r="P152" s="79"/>
      <c r="Q152" s="90">
        <v>9</v>
      </c>
      <c r="R152" s="79"/>
      <c r="S152" s="78" t="s">
        <v>424</v>
      </c>
      <c r="T152" s="78">
        <v>39909539.5428</v>
      </c>
      <c r="U152" s="78">
        <v>0</v>
      </c>
      <c r="V152" s="78">
        <v>188220262.8586</v>
      </c>
      <c r="W152" s="78">
        <v>4263717.3004</v>
      </c>
      <c r="X152" s="78">
        <v>8049893.3289</v>
      </c>
      <c r="Y152" s="78">
        <v>6971805.5911</v>
      </c>
      <c r="Z152" s="78">
        <v>6971805.5911</v>
      </c>
      <c r="AA152" s="78">
        <f t="shared" si="39"/>
        <v>0</v>
      </c>
      <c r="AB152" s="78">
        <v>226796986.325</v>
      </c>
      <c r="AC152" s="87">
        <f t="shared" si="36"/>
        <v>467240399.3557</v>
      </c>
    </row>
    <row r="153" ht="24.9" customHeight="1" spans="1:29">
      <c r="A153" s="76"/>
      <c r="B153" s="80"/>
      <c r="C153" s="73">
        <v>23</v>
      </c>
      <c r="D153" s="78" t="s">
        <v>425</v>
      </c>
      <c r="E153" s="78">
        <v>33781401.0134</v>
      </c>
      <c r="F153" s="78">
        <v>0</v>
      </c>
      <c r="G153" s="78">
        <v>159318905.9887</v>
      </c>
      <c r="H153" s="78">
        <v>3609020.4392</v>
      </c>
      <c r="I153" s="78">
        <v>8082186.51</v>
      </c>
      <c r="J153" s="78">
        <v>5901279.8233</v>
      </c>
      <c r="K153" s="78">
        <f t="shared" si="31"/>
        <v>2950639.91165</v>
      </c>
      <c r="L153" s="78">
        <f t="shared" si="34"/>
        <v>2950639.91165</v>
      </c>
      <c r="M153" s="78">
        <v>234830683.4027</v>
      </c>
      <c r="N153" s="87">
        <f t="shared" si="35"/>
        <v>442572837.26565</v>
      </c>
      <c r="O153" s="86"/>
      <c r="P153" s="79"/>
      <c r="Q153" s="90">
        <v>10</v>
      </c>
      <c r="R153" s="79"/>
      <c r="S153" s="101" t="s">
        <v>426</v>
      </c>
      <c r="T153" s="78">
        <v>30530190.1254</v>
      </c>
      <c r="U153" s="78">
        <v>0</v>
      </c>
      <c r="V153" s="78">
        <v>143985635.4235</v>
      </c>
      <c r="W153" s="78">
        <v>3261678.8194</v>
      </c>
      <c r="X153" s="78">
        <v>7475280.8243</v>
      </c>
      <c r="Y153" s="78">
        <v>5333325.1311</v>
      </c>
      <c r="Z153" s="78">
        <v>5333325.1311</v>
      </c>
      <c r="AA153" s="78">
        <f t="shared" si="39"/>
        <v>0</v>
      </c>
      <c r="AB153" s="78">
        <v>209016099.4342</v>
      </c>
      <c r="AC153" s="87">
        <f t="shared" si="36"/>
        <v>394268884.6268</v>
      </c>
    </row>
    <row r="154" ht="24.9" customHeight="1" spans="1:29">
      <c r="A154" s="73"/>
      <c r="B154" s="81" t="s">
        <v>427</v>
      </c>
      <c r="C154" s="82"/>
      <c r="D154" s="83"/>
      <c r="E154" s="83">
        <f>SUM(E131:E153)</f>
        <v>722711807.8366</v>
      </c>
      <c r="F154" s="83">
        <f t="shared" ref="F154:N154" si="40">SUM(F131:F153)</f>
        <v>0</v>
      </c>
      <c r="G154" s="83">
        <f t="shared" si="40"/>
        <v>3408433372.0824</v>
      </c>
      <c r="H154" s="83">
        <f t="shared" si="40"/>
        <v>77210583.5737</v>
      </c>
      <c r="I154" s="83">
        <f t="shared" si="40"/>
        <v>170736363.5902</v>
      </c>
      <c r="J154" s="83">
        <f t="shared" si="40"/>
        <v>126250672.905</v>
      </c>
      <c r="K154" s="83">
        <f t="shared" si="40"/>
        <v>63125336.4525</v>
      </c>
      <c r="L154" s="83">
        <f t="shared" si="40"/>
        <v>63125336.4525</v>
      </c>
      <c r="M154" s="83">
        <f t="shared" si="40"/>
        <v>4932180582.6191</v>
      </c>
      <c r="N154" s="83">
        <f t="shared" si="40"/>
        <v>9374398046.1545</v>
      </c>
      <c r="O154" s="86"/>
      <c r="P154" s="79"/>
      <c r="Q154" s="90">
        <v>11</v>
      </c>
      <c r="R154" s="79"/>
      <c r="S154" s="78" t="s">
        <v>407</v>
      </c>
      <c r="T154" s="78">
        <v>29223291.8083</v>
      </c>
      <c r="U154" s="78">
        <v>0</v>
      </c>
      <c r="V154" s="78">
        <v>137822077.8483</v>
      </c>
      <c r="W154" s="78">
        <v>3122056.9388</v>
      </c>
      <c r="X154" s="78">
        <v>7471681.2029</v>
      </c>
      <c r="Y154" s="78">
        <v>5105022.798</v>
      </c>
      <c r="Z154" s="78">
        <v>5105022.798</v>
      </c>
      <c r="AA154" s="78">
        <f t="shared" si="39"/>
        <v>0</v>
      </c>
      <c r="AB154" s="78">
        <v>208904712.2638</v>
      </c>
      <c r="AC154" s="87">
        <f t="shared" si="36"/>
        <v>386543820.0621</v>
      </c>
    </row>
    <row r="155" ht="24.9" customHeight="1" spans="1:29">
      <c r="A155" s="76">
        <v>8</v>
      </c>
      <c r="B155" s="77" t="s">
        <v>428</v>
      </c>
      <c r="C155" s="73">
        <v>1</v>
      </c>
      <c r="D155" s="78" t="s">
        <v>429</v>
      </c>
      <c r="E155" s="78">
        <v>28369611.5946</v>
      </c>
      <c r="F155" s="78">
        <v>0</v>
      </c>
      <c r="G155" s="78">
        <v>133795974.9149</v>
      </c>
      <c r="H155" s="78">
        <v>3030854.4059</v>
      </c>
      <c r="I155" s="78">
        <v>6213812.4057</v>
      </c>
      <c r="J155" s="78">
        <v>4955893.2274</v>
      </c>
      <c r="K155" s="78">
        <v>0</v>
      </c>
      <c r="L155" s="78">
        <f t="shared" ref="L155:L200" si="41">J155-K155</f>
        <v>4955893.2274</v>
      </c>
      <c r="M155" s="78">
        <v>183154528.296</v>
      </c>
      <c r="N155" s="87">
        <f t="shared" si="35"/>
        <v>359520674.8445</v>
      </c>
      <c r="O155" s="86"/>
      <c r="P155" s="79"/>
      <c r="Q155" s="90">
        <v>12</v>
      </c>
      <c r="R155" s="79"/>
      <c r="S155" s="78" t="s">
        <v>430</v>
      </c>
      <c r="T155" s="78">
        <v>31047650.019</v>
      </c>
      <c r="U155" s="78">
        <v>0</v>
      </c>
      <c r="V155" s="78">
        <v>146426065.4136</v>
      </c>
      <c r="W155" s="78">
        <v>3316961.4092</v>
      </c>
      <c r="X155" s="78">
        <v>7051061.9135</v>
      </c>
      <c r="Y155" s="78">
        <v>5423720.3053</v>
      </c>
      <c r="Z155" s="78">
        <v>5423720.3053</v>
      </c>
      <c r="AA155" s="78">
        <f t="shared" si="39"/>
        <v>0</v>
      </c>
      <c r="AB155" s="78">
        <v>195889012.2028</v>
      </c>
      <c r="AC155" s="87">
        <f t="shared" si="36"/>
        <v>383730750.9581</v>
      </c>
    </row>
    <row r="156" ht="24.9" customHeight="1" spans="1:29">
      <c r="A156" s="76"/>
      <c r="B156" s="79"/>
      <c r="C156" s="73">
        <v>2</v>
      </c>
      <c r="D156" s="78" t="s">
        <v>431</v>
      </c>
      <c r="E156" s="78">
        <v>27432378.0174</v>
      </c>
      <c r="F156" s="78">
        <v>0</v>
      </c>
      <c r="G156" s="78">
        <v>129375819.9271</v>
      </c>
      <c r="H156" s="78">
        <v>2930725.4878</v>
      </c>
      <c r="I156" s="78">
        <v>6748970.2364</v>
      </c>
      <c r="J156" s="78">
        <v>4792167.7029</v>
      </c>
      <c r="K156" s="78">
        <v>0</v>
      </c>
      <c r="L156" s="78">
        <f t="shared" si="41"/>
        <v>4792167.7029</v>
      </c>
      <c r="M156" s="78">
        <v>199714524.4371</v>
      </c>
      <c r="N156" s="87">
        <f t="shared" si="35"/>
        <v>370994585.8087</v>
      </c>
      <c r="O156" s="86"/>
      <c r="P156" s="80"/>
      <c r="Q156" s="90">
        <v>13</v>
      </c>
      <c r="R156" s="80"/>
      <c r="S156" s="78" t="s">
        <v>432</v>
      </c>
      <c r="T156" s="78">
        <v>24923973.5123</v>
      </c>
      <c r="U156" s="78">
        <v>0</v>
      </c>
      <c r="V156" s="78">
        <v>117545752.2117</v>
      </c>
      <c r="W156" s="78">
        <v>2662741.2462</v>
      </c>
      <c r="X156" s="78">
        <v>6399135.1878</v>
      </c>
      <c r="Y156" s="78">
        <v>4353974.0091</v>
      </c>
      <c r="Z156" s="78">
        <v>4353974.0091</v>
      </c>
      <c r="AA156" s="78">
        <f t="shared" si="39"/>
        <v>0</v>
      </c>
      <c r="AB156" s="78">
        <v>175715703.6173</v>
      </c>
      <c r="AC156" s="87">
        <f t="shared" si="36"/>
        <v>327247305.7753</v>
      </c>
    </row>
    <row r="157" ht="24.9" customHeight="1" spans="1:29">
      <c r="A157" s="76"/>
      <c r="B157" s="79"/>
      <c r="C157" s="73">
        <v>3</v>
      </c>
      <c r="D157" s="78" t="s">
        <v>433</v>
      </c>
      <c r="E157" s="78">
        <v>38486437.9537</v>
      </c>
      <c r="F157" s="78">
        <v>0</v>
      </c>
      <c r="G157" s="78">
        <v>181508670.6366</v>
      </c>
      <c r="H157" s="78">
        <v>4111680.8966</v>
      </c>
      <c r="I157" s="78">
        <v>8610821.4693</v>
      </c>
      <c r="J157" s="78">
        <v>6723203.6846</v>
      </c>
      <c r="K157" s="78">
        <v>0</v>
      </c>
      <c r="L157" s="78">
        <f t="shared" si="41"/>
        <v>6723203.6846</v>
      </c>
      <c r="M157" s="78">
        <v>257327900.2653</v>
      </c>
      <c r="N157" s="87">
        <f t="shared" si="35"/>
        <v>496768714.9061</v>
      </c>
      <c r="O157" s="86"/>
      <c r="P157" s="73"/>
      <c r="Q157" s="82" t="s">
        <v>434</v>
      </c>
      <c r="R157" s="94"/>
      <c r="S157" s="83"/>
      <c r="T157" s="83">
        <f t="shared" ref="T157:W157" si="42">SUM(T144:T156)</f>
        <v>398238984.4904</v>
      </c>
      <c r="U157" s="83">
        <f t="shared" ref="U157" si="43">SUM(U136:U156)</f>
        <v>0</v>
      </c>
      <c r="V157" s="83">
        <f t="shared" si="42"/>
        <v>1878163647.0893</v>
      </c>
      <c r="W157" s="83">
        <f t="shared" si="42"/>
        <v>42545678.7348</v>
      </c>
      <c r="X157" s="83">
        <f t="shared" ref="X157:Y157" si="44">SUM(X144:X156)</f>
        <v>96114263.8431</v>
      </c>
      <c r="Y157" s="83">
        <f t="shared" si="44"/>
        <v>69568449.3097</v>
      </c>
      <c r="Z157" s="83">
        <f t="shared" ref="Z157:AC157" si="45">SUM(Z144:Z156)</f>
        <v>69568449.3097</v>
      </c>
      <c r="AA157" s="83">
        <f t="shared" si="39"/>
        <v>0</v>
      </c>
      <c r="AB157" s="83">
        <f t="shared" si="45"/>
        <v>2684272761.5843</v>
      </c>
      <c r="AC157" s="83">
        <f t="shared" si="45"/>
        <v>5099335335.7419</v>
      </c>
    </row>
    <row r="158" ht="24.9" customHeight="1" spans="1:29">
      <c r="A158" s="76"/>
      <c r="B158" s="79"/>
      <c r="C158" s="73">
        <v>4</v>
      </c>
      <c r="D158" s="78" t="s">
        <v>435</v>
      </c>
      <c r="E158" s="78">
        <v>22169351.974</v>
      </c>
      <c r="F158" s="78">
        <v>0</v>
      </c>
      <c r="G158" s="78">
        <v>104554482.5559</v>
      </c>
      <c r="H158" s="78">
        <v>2368452.5212</v>
      </c>
      <c r="I158" s="78">
        <v>5914521.5316</v>
      </c>
      <c r="J158" s="78">
        <v>3872768.6115</v>
      </c>
      <c r="K158" s="78">
        <v>0</v>
      </c>
      <c r="L158" s="78">
        <f t="shared" si="41"/>
        <v>3872768.6115</v>
      </c>
      <c r="M158" s="78">
        <v>173893231.0951</v>
      </c>
      <c r="N158" s="87">
        <f t="shared" si="35"/>
        <v>312772808.2893</v>
      </c>
      <c r="O158" s="86"/>
      <c r="P158" s="77">
        <v>26</v>
      </c>
      <c r="Q158" s="90">
        <v>1</v>
      </c>
      <c r="R158" s="77" t="s">
        <v>114</v>
      </c>
      <c r="S158" s="78" t="s">
        <v>436</v>
      </c>
      <c r="T158" s="78">
        <v>27405761.1682</v>
      </c>
      <c r="U158" s="78">
        <v>0</v>
      </c>
      <c r="V158" s="78">
        <v>129250290.2814</v>
      </c>
      <c r="W158" s="78">
        <v>2927881.8889</v>
      </c>
      <c r="X158" s="78">
        <v>6842541.6346</v>
      </c>
      <c r="Y158" s="78">
        <v>4787518.0001</v>
      </c>
      <c r="Z158" s="78">
        <f t="shared" ref="Z158:Z182" si="46">Y158/2</f>
        <v>2393759.00005</v>
      </c>
      <c r="AA158" s="78">
        <f t="shared" si="39"/>
        <v>2393759.00005</v>
      </c>
      <c r="AB158" s="78">
        <v>199874935.7004</v>
      </c>
      <c r="AC158" s="87">
        <f t="shared" si="36"/>
        <v>368695169.67355</v>
      </c>
    </row>
    <row r="159" ht="24.9" customHeight="1" spans="1:29">
      <c r="A159" s="76"/>
      <c r="B159" s="79"/>
      <c r="C159" s="73">
        <v>5</v>
      </c>
      <c r="D159" s="78" t="s">
        <v>437</v>
      </c>
      <c r="E159" s="78">
        <v>30684184.246</v>
      </c>
      <c r="F159" s="78">
        <v>0</v>
      </c>
      <c r="G159" s="78">
        <v>144711898.2214</v>
      </c>
      <c r="H159" s="78">
        <v>3278130.7105</v>
      </c>
      <c r="I159" s="78">
        <v>7285116.1986</v>
      </c>
      <c r="J159" s="78">
        <v>5360226.3953</v>
      </c>
      <c r="K159" s="78">
        <v>0</v>
      </c>
      <c r="L159" s="78">
        <f t="shared" si="41"/>
        <v>5360226.3953</v>
      </c>
      <c r="M159" s="78">
        <v>216305097.4484</v>
      </c>
      <c r="N159" s="87">
        <f t="shared" si="35"/>
        <v>407624653.2202</v>
      </c>
      <c r="O159" s="86"/>
      <c r="P159" s="79"/>
      <c r="Q159" s="90">
        <v>2</v>
      </c>
      <c r="R159" s="79"/>
      <c r="S159" s="78" t="s">
        <v>438</v>
      </c>
      <c r="T159" s="78">
        <v>23529714.5823</v>
      </c>
      <c r="U159" s="78">
        <v>0</v>
      </c>
      <c r="V159" s="78">
        <v>110970186.938</v>
      </c>
      <c r="W159" s="78">
        <v>2513786.2348</v>
      </c>
      <c r="X159" s="78">
        <v>5776856.0743</v>
      </c>
      <c r="Y159" s="78">
        <v>4110410.6326</v>
      </c>
      <c r="Z159" s="78">
        <f t="shared" si="46"/>
        <v>2055205.3163</v>
      </c>
      <c r="AA159" s="78">
        <f t="shared" si="39"/>
        <v>2055205.3163</v>
      </c>
      <c r="AB159" s="78">
        <v>166898217.8963</v>
      </c>
      <c r="AC159" s="87">
        <f t="shared" si="36"/>
        <v>311743967.042</v>
      </c>
    </row>
    <row r="160" ht="24.9" customHeight="1" spans="1:29">
      <c r="A160" s="76"/>
      <c r="B160" s="79"/>
      <c r="C160" s="73">
        <v>6</v>
      </c>
      <c r="D160" s="78" t="s">
        <v>439</v>
      </c>
      <c r="E160" s="78">
        <v>22104745.9636</v>
      </c>
      <c r="F160" s="78">
        <v>0</v>
      </c>
      <c r="G160" s="78">
        <v>104249789.4827</v>
      </c>
      <c r="H160" s="78">
        <v>2361550.3678</v>
      </c>
      <c r="I160" s="78">
        <v>5732804.1737</v>
      </c>
      <c r="J160" s="78">
        <v>3861482.5744</v>
      </c>
      <c r="K160" s="78">
        <v>0</v>
      </c>
      <c r="L160" s="78">
        <f t="shared" si="41"/>
        <v>3861482.5744</v>
      </c>
      <c r="M160" s="78">
        <v>168270144.6473</v>
      </c>
      <c r="N160" s="87">
        <f t="shared" si="35"/>
        <v>306580517.2095</v>
      </c>
      <c r="O160" s="86"/>
      <c r="P160" s="79"/>
      <c r="Q160" s="90">
        <v>3</v>
      </c>
      <c r="R160" s="79"/>
      <c r="S160" s="78" t="s">
        <v>440</v>
      </c>
      <c r="T160" s="78">
        <v>26946408.0719</v>
      </c>
      <c r="U160" s="78">
        <v>0</v>
      </c>
      <c r="V160" s="78">
        <v>127083901.9567</v>
      </c>
      <c r="W160" s="78">
        <v>2878807.1121</v>
      </c>
      <c r="X160" s="78">
        <v>7622798.3922</v>
      </c>
      <c r="Y160" s="78">
        <v>4707273.5143</v>
      </c>
      <c r="Z160" s="78">
        <f t="shared" si="46"/>
        <v>2353636.75715</v>
      </c>
      <c r="AA160" s="78">
        <f t="shared" si="39"/>
        <v>2353636.75715</v>
      </c>
      <c r="AB160" s="78">
        <v>224019306.1127</v>
      </c>
      <c r="AC160" s="87">
        <f t="shared" si="36"/>
        <v>390904858.40275</v>
      </c>
    </row>
    <row r="161" ht="24.9" customHeight="1" spans="1:29">
      <c r="A161" s="76"/>
      <c r="B161" s="79"/>
      <c r="C161" s="73">
        <v>7</v>
      </c>
      <c r="D161" s="78" t="s">
        <v>441</v>
      </c>
      <c r="E161" s="78">
        <v>37054725.835</v>
      </c>
      <c r="F161" s="78">
        <v>0</v>
      </c>
      <c r="G161" s="78">
        <v>174756469.6739</v>
      </c>
      <c r="H161" s="78">
        <v>3958724.591</v>
      </c>
      <c r="I161" s="78">
        <v>8068577.325</v>
      </c>
      <c r="J161" s="78">
        <v>6473097.6029</v>
      </c>
      <c r="K161" s="78">
        <v>0</v>
      </c>
      <c r="L161" s="78">
        <f t="shared" si="41"/>
        <v>6473097.6029</v>
      </c>
      <c r="M161" s="78">
        <v>240548624.283</v>
      </c>
      <c r="N161" s="87">
        <f t="shared" si="35"/>
        <v>470860219.3108</v>
      </c>
      <c r="O161" s="86"/>
      <c r="P161" s="79"/>
      <c r="Q161" s="90">
        <v>4</v>
      </c>
      <c r="R161" s="79"/>
      <c r="S161" s="78" t="s">
        <v>442</v>
      </c>
      <c r="T161" s="78">
        <v>43864793.9955</v>
      </c>
      <c r="U161" s="78">
        <v>0</v>
      </c>
      <c r="V161" s="78">
        <v>206873924.1459</v>
      </c>
      <c r="W161" s="78">
        <v>4686275.0906</v>
      </c>
      <c r="X161" s="78">
        <v>7393890.7036</v>
      </c>
      <c r="Y161" s="78">
        <v>7662749.797</v>
      </c>
      <c r="Z161" s="78">
        <f t="shared" si="46"/>
        <v>3831374.8985</v>
      </c>
      <c r="AA161" s="78">
        <f t="shared" si="39"/>
        <v>3831374.8985</v>
      </c>
      <c r="AB161" s="78">
        <v>216935955.7019</v>
      </c>
      <c r="AC161" s="87">
        <f t="shared" si="36"/>
        <v>483586214.536</v>
      </c>
    </row>
    <row r="162" ht="24.9" customHeight="1" spans="1:29">
      <c r="A162" s="76"/>
      <c r="B162" s="79"/>
      <c r="C162" s="73">
        <v>8</v>
      </c>
      <c r="D162" s="78" t="s">
        <v>443</v>
      </c>
      <c r="E162" s="78">
        <v>24521540.4156</v>
      </c>
      <c r="F162" s="78">
        <v>0</v>
      </c>
      <c r="G162" s="78">
        <v>115647808.4089</v>
      </c>
      <c r="H162" s="78">
        <v>2619747.4915</v>
      </c>
      <c r="I162" s="78">
        <v>6294683.8998</v>
      </c>
      <c r="J162" s="78">
        <v>4283672.8895</v>
      </c>
      <c r="K162" s="78">
        <v>0</v>
      </c>
      <c r="L162" s="78">
        <f t="shared" si="41"/>
        <v>4283672.8895</v>
      </c>
      <c r="M162" s="78">
        <v>185657026.7237</v>
      </c>
      <c r="N162" s="87">
        <f t="shared" si="35"/>
        <v>339024479.829</v>
      </c>
      <c r="O162" s="86"/>
      <c r="P162" s="79"/>
      <c r="Q162" s="90">
        <v>5</v>
      </c>
      <c r="R162" s="79"/>
      <c r="S162" s="78" t="s">
        <v>444</v>
      </c>
      <c r="T162" s="78">
        <v>26330092.7267</v>
      </c>
      <c r="U162" s="78">
        <v>0</v>
      </c>
      <c r="V162" s="78">
        <v>124177252.6288</v>
      </c>
      <c r="W162" s="78">
        <v>2812963.3457</v>
      </c>
      <c r="X162" s="78">
        <v>7046548.4128</v>
      </c>
      <c r="Y162" s="78">
        <v>4599609.2611</v>
      </c>
      <c r="Z162" s="78">
        <f t="shared" si="46"/>
        <v>2299804.63055</v>
      </c>
      <c r="AA162" s="78">
        <f t="shared" si="39"/>
        <v>2299804.63055</v>
      </c>
      <c r="AB162" s="78">
        <v>206187748.9797</v>
      </c>
      <c r="AC162" s="87">
        <f t="shared" si="36"/>
        <v>368854410.72425</v>
      </c>
    </row>
    <row r="163" ht="24.9" customHeight="1" spans="1:29">
      <c r="A163" s="76"/>
      <c r="B163" s="79"/>
      <c r="C163" s="73">
        <v>9</v>
      </c>
      <c r="D163" s="78" t="s">
        <v>445</v>
      </c>
      <c r="E163" s="78">
        <v>29123047.594</v>
      </c>
      <c r="F163" s="78">
        <v>0</v>
      </c>
      <c r="G163" s="78">
        <v>137349308.8664</v>
      </c>
      <c r="H163" s="78">
        <v>3111347.3944</v>
      </c>
      <c r="I163" s="78">
        <v>6956294.3128</v>
      </c>
      <c r="J163" s="78">
        <v>5087511.1156</v>
      </c>
      <c r="K163" s="78">
        <v>0</v>
      </c>
      <c r="L163" s="78">
        <f t="shared" si="41"/>
        <v>5087511.1156</v>
      </c>
      <c r="M163" s="78">
        <v>206129988.638</v>
      </c>
      <c r="N163" s="87">
        <f t="shared" si="35"/>
        <v>387757497.9212</v>
      </c>
      <c r="O163" s="86"/>
      <c r="P163" s="79"/>
      <c r="Q163" s="90">
        <v>6</v>
      </c>
      <c r="R163" s="79"/>
      <c r="S163" s="78" t="s">
        <v>446</v>
      </c>
      <c r="T163" s="78">
        <v>27731168.0821</v>
      </c>
      <c r="U163" s="78">
        <v>0</v>
      </c>
      <c r="V163" s="78">
        <v>130784965.339</v>
      </c>
      <c r="W163" s="78">
        <v>2962646.5869</v>
      </c>
      <c r="X163" s="78">
        <v>7229522.1092</v>
      </c>
      <c r="Y163" s="78">
        <v>4844363.4003</v>
      </c>
      <c r="Z163" s="78">
        <f t="shared" si="46"/>
        <v>2422181.70015</v>
      </c>
      <c r="AA163" s="78">
        <f t="shared" si="39"/>
        <v>2422181.70015</v>
      </c>
      <c r="AB163" s="78">
        <v>211849711.734</v>
      </c>
      <c r="AC163" s="87">
        <f t="shared" si="36"/>
        <v>382980195.55135</v>
      </c>
    </row>
    <row r="164" ht="24.9" customHeight="1" spans="1:29">
      <c r="A164" s="76"/>
      <c r="B164" s="79"/>
      <c r="C164" s="73">
        <v>10</v>
      </c>
      <c r="D164" s="78" t="s">
        <v>447</v>
      </c>
      <c r="E164" s="78">
        <v>24823380.6823</v>
      </c>
      <c r="F164" s="78">
        <v>0</v>
      </c>
      <c r="G164" s="78">
        <v>117071339.0982</v>
      </c>
      <c r="H164" s="78">
        <v>2651994.4575</v>
      </c>
      <c r="I164" s="78">
        <v>6149837.9579</v>
      </c>
      <c r="J164" s="78">
        <v>4336401.4271</v>
      </c>
      <c r="K164" s="78">
        <v>0</v>
      </c>
      <c r="L164" s="78">
        <f t="shared" si="41"/>
        <v>4336401.4271</v>
      </c>
      <c r="M164" s="78">
        <v>181174894.3504</v>
      </c>
      <c r="N164" s="87">
        <f t="shared" si="35"/>
        <v>336207847.9734</v>
      </c>
      <c r="O164" s="86"/>
      <c r="P164" s="79"/>
      <c r="Q164" s="90">
        <v>7</v>
      </c>
      <c r="R164" s="79"/>
      <c r="S164" s="78" t="s">
        <v>448</v>
      </c>
      <c r="T164" s="78">
        <v>26266620.7579</v>
      </c>
      <c r="U164" s="78">
        <v>0</v>
      </c>
      <c r="V164" s="78">
        <v>123877907.8908</v>
      </c>
      <c r="W164" s="78">
        <v>2806182.3471</v>
      </c>
      <c r="X164" s="78">
        <v>6765735.5953</v>
      </c>
      <c r="Y164" s="78">
        <v>4588521.3298</v>
      </c>
      <c r="Z164" s="78">
        <f t="shared" si="46"/>
        <v>2294260.6649</v>
      </c>
      <c r="AA164" s="78">
        <f t="shared" si="39"/>
        <v>2294260.6649</v>
      </c>
      <c r="AB164" s="78">
        <v>197498239.2534</v>
      </c>
      <c r="AC164" s="87">
        <f t="shared" si="36"/>
        <v>359508946.5094</v>
      </c>
    </row>
    <row r="165" ht="24.9" customHeight="1" spans="1:29">
      <c r="A165" s="76"/>
      <c r="B165" s="79"/>
      <c r="C165" s="73">
        <v>11</v>
      </c>
      <c r="D165" s="78" t="s">
        <v>449</v>
      </c>
      <c r="E165" s="78">
        <v>35765466.555</v>
      </c>
      <c r="F165" s="78">
        <v>0</v>
      </c>
      <c r="G165" s="78">
        <v>168676100.836</v>
      </c>
      <c r="H165" s="78">
        <v>3820987.1688</v>
      </c>
      <c r="I165" s="78">
        <v>8700120.3123</v>
      </c>
      <c r="J165" s="78">
        <v>6247876.6368</v>
      </c>
      <c r="K165" s="78">
        <v>0</v>
      </c>
      <c r="L165" s="78">
        <f t="shared" si="41"/>
        <v>6247876.6368</v>
      </c>
      <c r="M165" s="78">
        <v>260091175.7154</v>
      </c>
      <c r="N165" s="87">
        <f t="shared" si="35"/>
        <v>483301727.2243</v>
      </c>
      <c r="O165" s="86"/>
      <c r="P165" s="79"/>
      <c r="Q165" s="90">
        <v>8</v>
      </c>
      <c r="R165" s="79"/>
      <c r="S165" s="78" t="s">
        <v>450</v>
      </c>
      <c r="T165" s="78">
        <v>23470889.837</v>
      </c>
      <c r="U165" s="78">
        <v>0</v>
      </c>
      <c r="V165" s="78">
        <v>110692759.3067</v>
      </c>
      <c r="W165" s="78">
        <v>2507501.7201</v>
      </c>
      <c r="X165" s="78">
        <v>6250608.5989</v>
      </c>
      <c r="Y165" s="78">
        <v>4100134.5259</v>
      </c>
      <c r="Z165" s="78">
        <f t="shared" si="46"/>
        <v>2050067.26295</v>
      </c>
      <c r="AA165" s="78">
        <f t="shared" si="39"/>
        <v>2050067.26295</v>
      </c>
      <c r="AB165" s="78">
        <v>181558079.9545</v>
      </c>
      <c r="AC165" s="87">
        <f t="shared" si="36"/>
        <v>326529906.68015</v>
      </c>
    </row>
    <row r="166" ht="24.9" customHeight="1" spans="1:29">
      <c r="A166" s="76"/>
      <c r="B166" s="79"/>
      <c r="C166" s="73">
        <v>12</v>
      </c>
      <c r="D166" s="78" t="s">
        <v>451</v>
      </c>
      <c r="E166" s="78">
        <v>25329674.5793</v>
      </c>
      <c r="F166" s="78">
        <v>0</v>
      </c>
      <c r="G166" s="78">
        <v>119459108.3251</v>
      </c>
      <c r="H166" s="78">
        <v>2706084.1331</v>
      </c>
      <c r="I166" s="78">
        <v>6498027.2184</v>
      </c>
      <c r="J166" s="78">
        <v>4424846.0112</v>
      </c>
      <c r="K166" s="78">
        <v>0</v>
      </c>
      <c r="L166" s="78">
        <f t="shared" si="41"/>
        <v>4424846.0112</v>
      </c>
      <c r="M166" s="78">
        <v>191949309.8186</v>
      </c>
      <c r="N166" s="87">
        <f t="shared" si="35"/>
        <v>350367050.0857</v>
      </c>
      <c r="O166" s="86"/>
      <c r="P166" s="79"/>
      <c r="Q166" s="90">
        <v>9</v>
      </c>
      <c r="R166" s="79"/>
      <c r="S166" s="78" t="s">
        <v>452</v>
      </c>
      <c r="T166" s="78">
        <v>25326441.2786</v>
      </c>
      <c r="U166" s="78">
        <v>0</v>
      </c>
      <c r="V166" s="78">
        <v>119443859.5221</v>
      </c>
      <c r="W166" s="78">
        <v>2705738.705</v>
      </c>
      <c r="X166" s="78">
        <v>6691061.0964</v>
      </c>
      <c r="Y166" s="78">
        <v>4424281.1852</v>
      </c>
      <c r="Z166" s="78">
        <f t="shared" si="46"/>
        <v>2212140.5926</v>
      </c>
      <c r="AA166" s="78">
        <f t="shared" si="39"/>
        <v>2212140.5926</v>
      </c>
      <c r="AB166" s="78">
        <v>195187501.4837</v>
      </c>
      <c r="AC166" s="87">
        <f t="shared" si="36"/>
        <v>351566742.6784</v>
      </c>
    </row>
    <row r="167" ht="24.9" customHeight="1" spans="1:29">
      <c r="A167" s="76"/>
      <c r="B167" s="79"/>
      <c r="C167" s="73">
        <v>13</v>
      </c>
      <c r="D167" s="78" t="s">
        <v>453</v>
      </c>
      <c r="E167" s="78">
        <v>29224544.7089</v>
      </c>
      <c r="F167" s="78">
        <v>0</v>
      </c>
      <c r="G167" s="78">
        <v>137827986.7432</v>
      </c>
      <c r="H167" s="78">
        <v>3122190.7919</v>
      </c>
      <c r="I167" s="78">
        <v>7781045.2142</v>
      </c>
      <c r="J167" s="78">
        <v>5105241.6674</v>
      </c>
      <c r="K167" s="78">
        <v>0</v>
      </c>
      <c r="L167" s="78">
        <f t="shared" si="41"/>
        <v>5105241.6674</v>
      </c>
      <c r="M167" s="78">
        <v>231651191.8386</v>
      </c>
      <c r="N167" s="87">
        <f t="shared" si="35"/>
        <v>414712200.9642</v>
      </c>
      <c r="O167" s="86"/>
      <c r="P167" s="79"/>
      <c r="Q167" s="90">
        <v>10</v>
      </c>
      <c r="R167" s="79"/>
      <c r="S167" s="78" t="s">
        <v>454</v>
      </c>
      <c r="T167" s="78">
        <v>27891526.2287</v>
      </c>
      <c r="U167" s="78">
        <v>0</v>
      </c>
      <c r="V167" s="78">
        <v>131541241.9796</v>
      </c>
      <c r="W167" s="78">
        <v>2979778.3757</v>
      </c>
      <c r="X167" s="78">
        <v>7111271.0172</v>
      </c>
      <c r="Y167" s="78">
        <v>4872376.3976</v>
      </c>
      <c r="Z167" s="78">
        <f t="shared" si="46"/>
        <v>2436188.1988</v>
      </c>
      <c r="AA167" s="78">
        <f t="shared" si="39"/>
        <v>2436188.1988</v>
      </c>
      <c r="AB167" s="78">
        <v>208190533.9842</v>
      </c>
      <c r="AC167" s="87">
        <f t="shared" si="36"/>
        <v>380150539.7842</v>
      </c>
    </row>
    <row r="168" ht="24.9" customHeight="1" spans="1:29">
      <c r="A168" s="76"/>
      <c r="B168" s="79"/>
      <c r="C168" s="73">
        <v>14</v>
      </c>
      <c r="D168" s="78" t="s">
        <v>455</v>
      </c>
      <c r="E168" s="78">
        <v>25832974.8349</v>
      </c>
      <c r="F168" s="78">
        <v>0</v>
      </c>
      <c r="G168" s="78">
        <v>121832759.0228</v>
      </c>
      <c r="H168" s="78">
        <v>2759853.9844</v>
      </c>
      <c r="I168" s="78">
        <v>6070321.6154</v>
      </c>
      <c r="J168" s="78">
        <v>4512767.6352</v>
      </c>
      <c r="K168" s="78">
        <v>0</v>
      </c>
      <c r="L168" s="78">
        <f t="shared" si="41"/>
        <v>4512767.6352</v>
      </c>
      <c r="M168" s="78">
        <v>178714329.9163</v>
      </c>
      <c r="N168" s="87">
        <f t="shared" si="35"/>
        <v>339723007.009</v>
      </c>
      <c r="O168" s="86"/>
      <c r="P168" s="79"/>
      <c r="Q168" s="90">
        <v>11</v>
      </c>
      <c r="R168" s="79"/>
      <c r="S168" s="78" t="s">
        <v>456</v>
      </c>
      <c r="T168" s="78">
        <v>27244295.1647</v>
      </c>
      <c r="U168" s="78">
        <v>0</v>
      </c>
      <c r="V168" s="78">
        <v>128488788.7967</v>
      </c>
      <c r="W168" s="78">
        <v>2910631.7427</v>
      </c>
      <c r="X168" s="78">
        <v>6520975.4563</v>
      </c>
      <c r="Y168" s="78">
        <v>4759311.4711</v>
      </c>
      <c r="Z168" s="78">
        <f t="shared" si="46"/>
        <v>2379655.73555</v>
      </c>
      <c r="AA168" s="78">
        <f t="shared" si="39"/>
        <v>2379655.73555</v>
      </c>
      <c r="AB168" s="78">
        <v>189924348.4805</v>
      </c>
      <c r="AC168" s="87">
        <f t="shared" si="36"/>
        <v>357468695.37645</v>
      </c>
    </row>
    <row r="169" ht="24.9" customHeight="1" spans="1:29">
      <c r="A169" s="76"/>
      <c r="B169" s="79"/>
      <c r="C169" s="73">
        <v>15</v>
      </c>
      <c r="D169" s="78" t="s">
        <v>457</v>
      </c>
      <c r="E169" s="78">
        <v>23773558.4616</v>
      </c>
      <c r="F169" s="78">
        <v>0.0001</v>
      </c>
      <c r="G169" s="78">
        <v>112120196.6749</v>
      </c>
      <c r="H169" s="78">
        <v>2539837.1834</v>
      </c>
      <c r="I169" s="78">
        <v>5657875.5839</v>
      </c>
      <c r="J169" s="78">
        <v>4153007.7696</v>
      </c>
      <c r="K169" s="78">
        <v>0</v>
      </c>
      <c r="L169" s="78">
        <f t="shared" si="41"/>
        <v>4153007.7696</v>
      </c>
      <c r="M169" s="78">
        <v>165951544.2538</v>
      </c>
      <c r="N169" s="87">
        <f t="shared" si="35"/>
        <v>314196019.9273</v>
      </c>
      <c r="O169" s="86"/>
      <c r="P169" s="79"/>
      <c r="Q169" s="90">
        <v>12</v>
      </c>
      <c r="R169" s="79"/>
      <c r="S169" s="78" t="s">
        <v>458</v>
      </c>
      <c r="T169" s="78">
        <v>31702029.265</v>
      </c>
      <c r="U169" s="78">
        <v>0</v>
      </c>
      <c r="V169" s="78">
        <v>149512230.6534</v>
      </c>
      <c r="W169" s="78">
        <v>3386871.715</v>
      </c>
      <c r="X169" s="78">
        <v>7929627.297</v>
      </c>
      <c r="Y169" s="78">
        <v>5538033.9489</v>
      </c>
      <c r="Z169" s="78">
        <f t="shared" si="46"/>
        <v>2769016.97445</v>
      </c>
      <c r="AA169" s="78">
        <f t="shared" si="39"/>
        <v>2769016.97445</v>
      </c>
      <c r="AB169" s="78">
        <v>233513861.1527</v>
      </c>
      <c r="AC169" s="87">
        <f t="shared" si="36"/>
        <v>428813637.05755</v>
      </c>
    </row>
    <row r="170" ht="24.9" customHeight="1" spans="1:29">
      <c r="A170" s="76"/>
      <c r="B170" s="79"/>
      <c r="C170" s="73">
        <v>16</v>
      </c>
      <c r="D170" s="78" t="s">
        <v>459</v>
      </c>
      <c r="E170" s="78">
        <v>34834917.3208</v>
      </c>
      <c r="F170" s="78">
        <v>0</v>
      </c>
      <c r="G170" s="78">
        <v>164287470.3613</v>
      </c>
      <c r="H170" s="78">
        <v>3721572.3694</v>
      </c>
      <c r="I170" s="78">
        <v>7009738.1035</v>
      </c>
      <c r="J170" s="78">
        <v>6085318.8015</v>
      </c>
      <c r="K170" s="78">
        <v>0</v>
      </c>
      <c r="L170" s="78">
        <f t="shared" si="41"/>
        <v>6085318.8015</v>
      </c>
      <c r="M170" s="78">
        <v>207783760.5087</v>
      </c>
      <c r="N170" s="87">
        <f t="shared" si="35"/>
        <v>423722777.4652</v>
      </c>
      <c r="O170" s="86"/>
      <c r="P170" s="79"/>
      <c r="Q170" s="90">
        <v>13</v>
      </c>
      <c r="R170" s="79"/>
      <c r="S170" s="78" t="s">
        <v>460</v>
      </c>
      <c r="T170" s="78">
        <v>32474641.4367</v>
      </c>
      <c r="U170" s="78">
        <v>0</v>
      </c>
      <c r="V170" s="78">
        <v>153156002.7371</v>
      </c>
      <c r="W170" s="78">
        <v>3469413.381</v>
      </c>
      <c r="X170" s="78">
        <v>7530648.0844</v>
      </c>
      <c r="Y170" s="78">
        <v>5673001.7266</v>
      </c>
      <c r="Z170" s="78">
        <f t="shared" si="46"/>
        <v>2836500.8633</v>
      </c>
      <c r="AA170" s="78">
        <f t="shared" si="39"/>
        <v>2836500.8633</v>
      </c>
      <c r="AB170" s="78">
        <v>221167794.5512</v>
      </c>
      <c r="AC170" s="87">
        <f t="shared" si="36"/>
        <v>420635001.0537</v>
      </c>
    </row>
    <row r="171" ht="24.9" customHeight="1" spans="1:29">
      <c r="A171" s="76"/>
      <c r="B171" s="79"/>
      <c r="C171" s="73">
        <v>17</v>
      </c>
      <c r="D171" s="78" t="s">
        <v>461</v>
      </c>
      <c r="E171" s="78">
        <v>35900923.4184</v>
      </c>
      <c r="F171" s="78">
        <v>0</v>
      </c>
      <c r="G171" s="78">
        <v>169314938.7362</v>
      </c>
      <c r="H171" s="78">
        <v>3835458.6405</v>
      </c>
      <c r="I171" s="78">
        <v>7677432.5825</v>
      </c>
      <c r="J171" s="78">
        <v>6271539.6239</v>
      </c>
      <c r="K171" s="78">
        <v>0</v>
      </c>
      <c r="L171" s="78">
        <f t="shared" si="41"/>
        <v>6271539.6239</v>
      </c>
      <c r="M171" s="78">
        <v>228444988.5816</v>
      </c>
      <c r="N171" s="87">
        <f t="shared" si="35"/>
        <v>451445281.5831</v>
      </c>
      <c r="O171" s="86"/>
      <c r="P171" s="79"/>
      <c r="Q171" s="90">
        <v>14</v>
      </c>
      <c r="R171" s="79"/>
      <c r="S171" s="78" t="s">
        <v>462</v>
      </c>
      <c r="T171" s="78">
        <v>35958046.8108</v>
      </c>
      <c r="U171" s="78">
        <v>0</v>
      </c>
      <c r="V171" s="78">
        <v>169584342.494</v>
      </c>
      <c r="W171" s="78">
        <v>3841561.3918</v>
      </c>
      <c r="X171" s="78">
        <v>7781591.1025</v>
      </c>
      <c r="Y171" s="78">
        <v>6281518.5209</v>
      </c>
      <c r="Z171" s="78">
        <f t="shared" si="46"/>
        <v>3140759.26045</v>
      </c>
      <c r="AA171" s="78">
        <f t="shared" si="39"/>
        <v>3140759.26045</v>
      </c>
      <c r="AB171" s="78">
        <v>228933009.1696</v>
      </c>
      <c r="AC171" s="87">
        <f t="shared" si="36"/>
        <v>449239310.22915</v>
      </c>
    </row>
    <row r="172" ht="24.9" customHeight="1" spans="1:29">
      <c r="A172" s="76"/>
      <c r="B172" s="79"/>
      <c r="C172" s="73">
        <v>18</v>
      </c>
      <c r="D172" s="78" t="s">
        <v>463</v>
      </c>
      <c r="E172" s="78">
        <v>19989651.7351</v>
      </c>
      <c r="F172" s="78">
        <v>0</v>
      </c>
      <c r="G172" s="78">
        <v>94274640.7786</v>
      </c>
      <c r="H172" s="78">
        <v>2135585.2487</v>
      </c>
      <c r="I172" s="78">
        <v>5597218.4343</v>
      </c>
      <c r="J172" s="78">
        <v>3491996.333</v>
      </c>
      <c r="K172" s="78">
        <v>0</v>
      </c>
      <c r="L172" s="78">
        <f t="shared" si="41"/>
        <v>3491996.333</v>
      </c>
      <c r="M172" s="78">
        <v>164074561.23</v>
      </c>
      <c r="N172" s="87">
        <f t="shared" si="35"/>
        <v>289563653.7597</v>
      </c>
      <c r="O172" s="86"/>
      <c r="P172" s="79"/>
      <c r="Q172" s="90">
        <v>15</v>
      </c>
      <c r="R172" s="79"/>
      <c r="S172" s="78" t="s">
        <v>464</v>
      </c>
      <c r="T172" s="78">
        <v>42428259.5372</v>
      </c>
      <c r="U172" s="78">
        <v>0</v>
      </c>
      <c r="V172" s="78">
        <v>200098980.1991</v>
      </c>
      <c r="W172" s="78">
        <v>4532803.5924</v>
      </c>
      <c r="X172" s="78">
        <v>8001690.3058</v>
      </c>
      <c r="Y172" s="78">
        <v>7411801.2999</v>
      </c>
      <c r="Z172" s="78">
        <f t="shared" si="46"/>
        <v>3705900.64995</v>
      </c>
      <c r="AA172" s="78">
        <f t="shared" si="39"/>
        <v>3705900.64995</v>
      </c>
      <c r="AB172" s="78">
        <v>235743788.6223</v>
      </c>
      <c r="AC172" s="87">
        <f t="shared" si="36"/>
        <v>494511422.90675</v>
      </c>
    </row>
    <row r="173" ht="24.9" customHeight="1" spans="1:29">
      <c r="A173" s="76"/>
      <c r="B173" s="79"/>
      <c r="C173" s="73">
        <v>19</v>
      </c>
      <c r="D173" s="78" t="s">
        <v>465</v>
      </c>
      <c r="E173" s="78">
        <v>26929949.0633</v>
      </c>
      <c r="F173" s="78">
        <v>0</v>
      </c>
      <c r="G173" s="78">
        <v>127006278.4371</v>
      </c>
      <c r="H173" s="78">
        <v>2877048.7216</v>
      </c>
      <c r="I173" s="78">
        <v>6260932.1556</v>
      </c>
      <c r="J173" s="78">
        <v>4704398.2866</v>
      </c>
      <c r="K173" s="78">
        <v>0</v>
      </c>
      <c r="L173" s="78">
        <f t="shared" si="41"/>
        <v>4704398.2866</v>
      </c>
      <c r="M173" s="78">
        <v>184612608.1968</v>
      </c>
      <c r="N173" s="87">
        <f t="shared" si="35"/>
        <v>352391214.861</v>
      </c>
      <c r="O173" s="86"/>
      <c r="P173" s="79"/>
      <c r="Q173" s="90">
        <v>16</v>
      </c>
      <c r="R173" s="79"/>
      <c r="S173" s="78" t="s">
        <v>466</v>
      </c>
      <c r="T173" s="78">
        <v>26871183.1946</v>
      </c>
      <c r="U173" s="78">
        <v>0</v>
      </c>
      <c r="V173" s="78">
        <v>126729128.4775</v>
      </c>
      <c r="W173" s="78">
        <v>2870770.497</v>
      </c>
      <c r="X173" s="78">
        <v>7809809.311</v>
      </c>
      <c r="Y173" s="78">
        <v>4694132.465</v>
      </c>
      <c r="Z173" s="78">
        <f t="shared" si="46"/>
        <v>2347066.2325</v>
      </c>
      <c r="AA173" s="78">
        <f t="shared" si="39"/>
        <v>2347066.2325</v>
      </c>
      <c r="AB173" s="78">
        <v>229806197.2228</v>
      </c>
      <c r="AC173" s="87">
        <f t="shared" si="36"/>
        <v>396434154.9354</v>
      </c>
    </row>
    <row r="174" ht="24.9" customHeight="1" spans="1:29">
      <c r="A174" s="76"/>
      <c r="B174" s="79"/>
      <c r="C174" s="73">
        <v>20</v>
      </c>
      <c r="D174" s="78" t="s">
        <v>467</v>
      </c>
      <c r="E174" s="78">
        <v>31868676.4259</v>
      </c>
      <c r="F174" s="78">
        <v>0</v>
      </c>
      <c r="G174" s="78">
        <v>150298167.3696</v>
      </c>
      <c r="H174" s="78">
        <v>3404675.3878</v>
      </c>
      <c r="I174" s="78">
        <v>6779178.8239</v>
      </c>
      <c r="J174" s="78">
        <v>5567145.5755</v>
      </c>
      <c r="K174" s="78">
        <v>0</v>
      </c>
      <c r="L174" s="78">
        <f t="shared" si="41"/>
        <v>5567145.5755</v>
      </c>
      <c r="M174" s="78">
        <v>200649303.0433</v>
      </c>
      <c r="N174" s="87">
        <f t="shared" si="35"/>
        <v>398567146.626</v>
      </c>
      <c r="O174" s="86"/>
      <c r="P174" s="79"/>
      <c r="Q174" s="90">
        <v>17</v>
      </c>
      <c r="R174" s="79"/>
      <c r="S174" s="78" t="s">
        <v>468</v>
      </c>
      <c r="T174" s="78">
        <v>36472280.783</v>
      </c>
      <c r="U174" s="78">
        <v>0</v>
      </c>
      <c r="V174" s="78">
        <v>172009558.4832</v>
      </c>
      <c r="W174" s="78">
        <v>3896499.3417</v>
      </c>
      <c r="X174" s="78">
        <v>8423975.3024</v>
      </c>
      <c r="Y174" s="78">
        <v>6371350.1583</v>
      </c>
      <c r="Z174" s="78">
        <f t="shared" si="46"/>
        <v>3185675.07915</v>
      </c>
      <c r="AA174" s="78">
        <f t="shared" si="39"/>
        <v>3185675.07915</v>
      </c>
      <c r="AB174" s="78">
        <v>248811032.5504</v>
      </c>
      <c r="AC174" s="87">
        <f t="shared" si="36"/>
        <v>472799021.53985</v>
      </c>
    </row>
    <row r="175" ht="24.9" customHeight="1" spans="1:29">
      <c r="A175" s="76"/>
      <c r="B175" s="79"/>
      <c r="C175" s="73">
        <v>21</v>
      </c>
      <c r="D175" s="78" t="s">
        <v>469</v>
      </c>
      <c r="E175" s="78">
        <v>46408408.1057</v>
      </c>
      <c r="F175" s="78">
        <v>0</v>
      </c>
      <c r="G175" s="78">
        <v>218870046.4244</v>
      </c>
      <c r="H175" s="78">
        <v>4958020.9341</v>
      </c>
      <c r="I175" s="78">
        <v>12161120.9967</v>
      </c>
      <c r="J175" s="78">
        <v>8107094.2639</v>
      </c>
      <c r="K175" s="78">
        <v>0</v>
      </c>
      <c r="L175" s="78">
        <f t="shared" si="41"/>
        <v>8107094.2639</v>
      </c>
      <c r="M175" s="78">
        <v>367188847.9969</v>
      </c>
      <c r="N175" s="87">
        <f t="shared" si="35"/>
        <v>657693538.7217</v>
      </c>
      <c r="O175" s="86"/>
      <c r="P175" s="79"/>
      <c r="Q175" s="90">
        <v>18</v>
      </c>
      <c r="R175" s="79"/>
      <c r="S175" s="78" t="s">
        <v>470</v>
      </c>
      <c r="T175" s="78">
        <v>24636242.0342</v>
      </c>
      <c r="U175" s="78">
        <v>0</v>
      </c>
      <c r="V175" s="78">
        <v>116188760.9992</v>
      </c>
      <c r="W175" s="78">
        <v>2632001.5861</v>
      </c>
      <c r="X175" s="78">
        <v>6429559.1889</v>
      </c>
      <c r="Y175" s="78">
        <v>4303710.1386</v>
      </c>
      <c r="Z175" s="78">
        <f t="shared" si="46"/>
        <v>2151855.0693</v>
      </c>
      <c r="AA175" s="78">
        <f t="shared" si="39"/>
        <v>2151855.0693</v>
      </c>
      <c r="AB175" s="78">
        <v>187095551.1655</v>
      </c>
      <c r="AC175" s="87">
        <f t="shared" si="36"/>
        <v>339133970.0432</v>
      </c>
    </row>
    <row r="176" ht="24.9" customHeight="1" spans="1:29">
      <c r="A176" s="76"/>
      <c r="B176" s="79"/>
      <c r="C176" s="73">
        <v>22</v>
      </c>
      <c r="D176" s="78" t="s">
        <v>471</v>
      </c>
      <c r="E176" s="78">
        <v>28980152.5908</v>
      </c>
      <c r="F176" s="78">
        <v>0</v>
      </c>
      <c r="G176" s="78">
        <v>136675391.4177</v>
      </c>
      <c r="H176" s="78">
        <v>3096081.2724</v>
      </c>
      <c r="I176" s="78">
        <v>6625863.1846</v>
      </c>
      <c r="J176" s="78">
        <v>5062548.7584</v>
      </c>
      <c r="K176" s="78">
        <v>0</v>
      </c>
      <c r="L176" s="78">
        <f t="shared" si="41"/>
        <v>5062548.7584</v>
      </c>
      <c r="M176" s="78">
        <v>195905083.2103</v>
      </c>
      <c r="N176" s="87">
        <f t="shared" si="35"/>
        <v>376345120.4342</v>
      </c>
      <c r="O176" s="86"/>
      <c r="P176" s="79"/>
      <c r="Q176" s="90">
        <v>19</v>
      </c>
      <c r="R176" s="79"/>
      <c r="S176" s="78" t="s">
        <v>472</v>
      </c>
      <c r="T176" s="78">
        <v>28353477.0758</v>
      </c>
      <c r="U176" s="78">
        <v>0</v>
      </c>
      <c r="V176" s="78">
        <v>133719881.745</v>
      </c>
      <c r="W176" s="78">
        <v>3029130.682</v>
      </c>
      <c r="X176" s="78">
        <v>7197972.4863</v>
      </c>
      <c r="Y176" s="78">
        <v>4953074.6852</v>
      </c>
      <c r="Z176" s="78">
        <f t="shared" si="46"/>
        <v>2476537.3426</v>
      </c>
      <c r="AA176" s="78">
        <f t="shared" si="39"/>
        <v>2476537.3426</v>
      </c>
      <c r="AB176" s="78">
        <v>210873435.9467</v>
      </c>
      <c r="AC176" s="87">
        <f t="shared" si="36"/>
        <v>385650435.2784</v>
      </c>
    </row>
    <row r="177" ht="24.9" customHeight="1" spans="1:29">
      <c r="A177" s="76"/>
      <c r="B177" s="79"/>
      <c r="C177" s="73">
        <v>23</v>
      </c>
      <c r="D177" s="78" t="s">
        <v>473</v>
      </c>
      <c r="E177" s="78">
        <v>26986876.769</v>
      </c>
      <c r="F177" s="78">
        <v>0</v>
      </c>
      <c r="G177" s="78">
        <v>127274759.3029</v>
      </c>
      <c r="H177" s="78">
        <v>2883130.5668</v>
      </c>
      <c r="I177" s="78">
        <v>6446362.0642</v>
      </c>
      <c r="J177" s="78">
        <v>4714342.9992</v>
      </c>
      <c r="K177" s="78">
        <v>0</v>
      </c>
      <c r="L177" s="78">
        <f t="shared" si="41"/>
        <v>4714342.9992</v>
      </c>
      <c r="M177" s="78">
        <v>190350576.3145</v>
      </c>
      <c r="N177" s="87">
        <f t="shared" si="35"/>
        <v>358656048.0166</v>
      </c>
      <c r="O177" s="86"/>
      <c r="P177" s="79"/>
      <c r="Q177" s="90">
        <v>20</v>
      </c>
      <c r="R177" s="79"/>
      <c r="S177" s="78" t="s">
        <v>474</v>
      </c>
      <c r="T177" s="78">
        <v>32702560.4036</v>
      </c>
      <c r="U177" s="78">
        <v>0</v>
      </c>
      <c r="V177" s="78">
        <v>154230907.8439</v>
      </c>
      <c r="W177" s="78">
        <v>3493762.9989</v>
      </c>
      <c r="X177" s="78">
        <v>7534544.1452</v>
      </c>
      <c r="Y177" s="78">
        <v>5712816.9374</v>
      </c>
      <c r="Z177" s="78">
        <f t="shared" si="46"/>
        <v>2856408.4687</v>
      </c>
      <c r="AA177" s="78">
        <f t="shared" si="39"/>
        <v>2856408.4687</v>
      </c>
      <c r="AB177" s="78">
        <v>221288354.7826</v>
      </c>
      <c r="AC177" s="87">
        <f t="shared" si="36"/>
        <v>422106538.6429</v>
      </c>
    </row>
    <row r="178" ht="24.9" customHeight="1" spans="1:29">
      <c r="A178" s="76"/>
      <c r="B178" s="79"/>
      <c r="C178" s="73">
        <v>24</v>
      </c>
      <c r="D178" s="78" t="s">
        <v>475</v>
      </c>
      <c r="E178" s="78">
        <v>26341750.4488</v>
      </c>
      <c r="F178" s="78">
        <v>0</v>
      </c>
      <c r="G178" s="78">
        <v>124232232.4547</v>
      </c>
      <c r="H178" s="78">
        <v>2814208.7931</v>
      </c>
      <c r="I178" s="78">
        <v>6350329.8117</v>
      </c>
      <c r="J178" s="78">
        <v>4601645.7509</v>
      </c>
      <c r="K178" s="78">
        <v>0</v>
      </c>
      <c r="L178" s="78">
        <f t="shared" si="41"/>
        <v>4601645.7509</v>
      </c>
      <c r="M178" s="78">
        <v>187378941.3339</v>
      </c>
      <c r="N178" s="87">
        <f t="shared" si="35"/>
        <v>351719108.5931</v>
      </c>
      <c r="O178" s="86"/>
      <c r="P178" s="79"/>
      <c r="Q178" s="90">
        <v>21</v>
      </c>
      <c r="R178" s="79"/>
      <c r="S178" s="78" t="s">
        <v>476</v>
      </c>
      <c r="T178" s="78">
        <v>30764296.0722</v>
      </c>
      <c r="U178" s="78">
        <v>0</v>
      </c>
      <c r="V178" s="78">
        <v>145089719.393</v>
      </c>
      <c r="W178" s="78">
        <v>3286689.4206</v>
      </c>
      <c r="X178" s="78">
        <v>7451597.5753</v>
      </c>
      <c r="Y178" s="78">
        <v>5374221.1466</v>
      </c>
      <c r="Z178" s="78">
        <f t="shared" si="46"/>
        <v>2687110.5733</v>
      </c>
      <c r="AA178" s="78">
        <f t="shared" si="39"/>
        <v>2687110.5733</v>
      </c>
      <c r="AB178" s="78">
        <v>218721644.9273</v>
      </c>
      <c r="AC178" s="87">
        <f t="shared" si="36"/>
        <v>408001057.9617</v>
      </c>
    </row>
    <row r="179" ht="24.9" customHeight="1" spans="1:29">
      <c r="A179" s="76"/>
      <c r="B179" s="79"/>
      <c r="C179" s="73">
        <v>25</v>
      </c>
      <c r="D179" s="78" t="s">
        <v>477</v>
      </c>
      <c r="E179" s="78">
        <v>30126238.0692</v>
      </c>
      <c r="F179" s="78">
        <v>0</v>
      </c>
      <c r="G179" s="78">
        <v>142080527.946</v>
      </c>
      <c r="H179" s="78">
        <v>3218522.7873</v>
      </c>
      <c r="I179" s="78">
        <v>8146187.9856</v>
      </c>
      <c r="J179" s="78">
        <v>5262758.6641</v>
      </c>
      <c r="K179" s="78">
        <v>0</v>
      </c>
      <c r="L179" s="78">
        <f t="shared" si="41"/>
        <v>5262758.6641</v>
      </c>
      <c r="M179" s="78">
        <v>242950219.0387</v>
      </c>
      <c r="N179" s="87">
        <f t="shared" si="35"/>
        <v>431784454.4909</v>
      </c>
      <c r="O179" s="86"/>
      <c r="P179" s="79"/>
      <c r="Q179" s="90">
        <v>22</v>
      </c>
      <c r="R179" s="79"/>
      <c r="S179" s="78" t="s">
        <v>478</v>
      </c>
      <c r="T179" s="78">
        <v>36368111.608</v>
      </c>
      <c r="U179" s="78">
        <v>0</v>
      </c>
      <c r="V179" s="78">
        <v>171518278.7109</v>
      </c>
      <c r="W179" s="78">
        <v>3885370.4758</v>
      </c>
      <c r="X179" s="78">
        <v>8289405.9268</v>
      </c>
      <c r="Y179" s="78">
        <v>6353152.8238</v>
      </c>
      <c r="Z179" s="78">
        <f t="shared" si="46"/>
        <v>3176576.4119</v>
      </c>
      <c r="AA179" s="78">
        <f t="shared" si="39"/>
        <v>3176576.4119</v>
      </c>
      <c r="AB179" s="78">
        <v>244646899.6283</v>
      </c>
      <c r="AC179" s="87">
        <f t="shared" si="36"/>
        <v>467884642.7617</v>
      </c>
    </row>
    <row r="180" ht="24.9" customHeight="1" spans="1:29">
      <c r="A180" s="76"/>
      <c r="B180" s="79"/>
      <c r="C180" s="73">
        <v>26</v>
      </c>
      <c r="D180" s="78" t="s">
        <v>479</v>
      </c>
      <c r="E180" s="78">
        <v>26187203.3345</v>
      </c>
      <c r="F180" s="78">
        <v>0</v>
      </c>
      <c r="G180" s="78">
        <v>123503361.6426</v>
      </c>
      <c r="H180" s="78">
        <v>2797697.8232</v>
      </c>
      <c r="I180" s="78">
        <v>6208434.1478</v>
      </c>
      <c r="J180" s="78">
        <v>4574647.884</v>
      </c>
      <c r="K180" s="78">
        <v>0</v>
      </c>
      <c r="L180" s="78">
        <f t="shared" si="41"/>
        <v>4574647.884</v>
      </c>
      <c r="M180" s="78">
        <v>182988102.7591</v>
      </c>
      <c r="N180" s="87">
        <f t="shared" si="35"/>
        <v>346259447.5912</v>
      </c>
      <c r="O180" s="86"/>
      <c r="P180" s="79"/>
      <c r="Q180" s="90">
        <v>23</v>
      </c>
      <c r="R180" s="79"/>
      <c r="S180" s="78" t="s">
        <v>480</v>
      </c>
      <c r="T180" s="78">
        <v>26596913.2456</v>
      </c>
      <c r="U180" s="78">
        <v>0</v>
      </c>
      <c r="V180" s="78">
        <v>125435624.1556</v>
      </c>
      <c r="W180" s="78">
        <v>2841468.9931</v>
      </c>
      <c r="X180" s="78">
        <v>8023655.0544</v>
      </c>
      <c r="Y180" s="78">
        <v>4646220.1919</v>
      </c>
      <c r="Z180" s="78">
        <f t="shared" si="46"/>
        <v>2323110.09595</v>
      </c>
      <c r="AA180" s="78">
        <f t="shared" si="39"/>
        <v>2323110.09595</v>
      </c>
      <c r="AB180" s="78">
        <v>236423468.7678</v>
      </c>
      <c r="AC180" s="87">
        <f t="shared" si="36"/>
        <v>401644240.31245</v>
      </c>
    </row>
    <row r="181" ht="24.9" customHeight="1" spans="1:29">
      <c r="A181" s="76"/>
      <c r="B181" s="80"/>
      <c r="C181" s="73">
        <v>27</v>
      </c>
      <c r="D181" s="78" t="s">
        <v>481</v>
      </c>
      <c r="E181" s="78">
        <v>25398073.158</v>
      </c>
      <c r="F181" s="78">
        <v>0</v>
      </c>
      <c r="G181" s="78">
        <v>119781687.8033</v>
      </c>
      <c r="H181" s="78">
        <v>2713391.4638</v>
      </c>
      <c r="I181" s="78">
        <v>6243978.6446</v>
      </c>
      <c r="J181" s="78">
        <v>4436794.5727</v>
      </c>
      <c r="K181" s="78">
        <v>0</v>
      </c>
      <c r="L181" s="78">
        <f t="shared" si="41"/>
        <v>4436794.5727</v>
      </c>
      <c r="M181" s="78">
        <v>184087996.465</v>
      </c>
      <c r="N181" s="87">
        <f t="shared" si="35"/>
        <v>342661922.1074</v>
      </c>
      <c r="O181" s="86"/>
      <c r="P181" s="79"/>
      <c r="Q181" s="90">
        <v>24</v>
      </c>
      <c r="R181" s="79"/>
      <c r="S181" s="78" t="s">
        <v>482</v>
      </c>
      <c r="T181" s="78">
        <v>21645665.7237</v>
      </c>
      <c r="U181" s="78">
        <v>0</v>
      </c>
      <c r="V181" s="78">
        <v>102084687.9952</v>
      </c>
      <c r="W181" s="78">
        <v>2312504.7415</v>
      </c>
      <c r="X181" s="78">
        <v>6145725.5126</v>
      </c>
      <c r="Y181" s="78">
        <v>3781285.7538</v>
      </c>
      <c r="Z181" s="78">
        <f t="shared" si="46"/>
        <v>1890642.8769</v>
      </c>
      <c r="AA181" s="78">
        <f t="shared" si="39"/>
        <v>1890642.8769</v>
      </c>
      <c r="AB181" s="78">
        <v>178312563.5786</v>
      </c>
      <c r="AC181" s="87">
        <f t="shared" si="36"/>
        <v>312391790.4285</v>
      </c>
    </row>
    <row r="182" ht="24.9" customHeight="1" spans="1:29">
      <c r="A182" s="73"/>
      <c r="B182" s="81" t="s">
        <v>483</v>
      </c>
      <c r="C182" s="82"/>
      <c r="D182" s="83"/>
      <c r="E182" s="83">
        <f>SUM(E155:E181)</f>
        <v>784648443.8554</v>
      </c>
      <c r="F182" s="83">
        <f t="shared" ref="F182:N182" si="47">SUM(F155:F181)</f>
        <v>0.0001</v>
      </c>
      <c r="G182" s="83">
        <f t="shared" si="47"/>
        <v>3700537216.0624</v>
      </c>
      <c r="H182" s="83">
        <f t="shared" si="47"/>
        <v>83827555.5945</v>
      </c>
      <c r="I182" s="83">
        <f t="shared" si="47"/>
        <v>188189606.39</v>
      </c>
      <c r="J182" s="83">
        <f t="shared" si="47"/>
        <v>137070396.4651</v>
      </c>
      <c r="K182" s="83">
        <f t="shared" si="47"/>
        <v>0</v>
      </c>
      <c r="L182" s="83">
        <f t="shared" si="47"/>
        <v>137070396.4651</v>
      </c>
      <c r="M182" s="83">
        <f t="shared" si="47"/>
        <v>5576948500.4058</v>
      </c>
      <c r="N182" s="83">
        <f t="shared" si="47"/>
        <v>10471221718.7733</v>
      </c>
      <c r="O182" s="86"/>
      <c r="P182" s="80"/>
      <c r="Q182" s="90">
        <v>25</v>
      </c>
      <c r="R182" s="80"/>
      <c r="S182" s="78" t="s">
        <v>484</v>
      </c>
      <c r="T182" s="78">
        <v>24128222.1945</v>
      </c>
      <c r="U182" s="78">
        <v>0</v>
      </c>
      <c r="V182" s="78">
        <v>113792851.9292</v>
      </c>
      <c r="W182" s="78">
        <v>2577727.5202</v>
      </c>
      <c r="X182" s="78">
        <v>6120866.9507</v>
      </c>
      <c r="Y182" s="78">
        <v>4214964.0493</v>
      </c>
      <c r="Z182" s="78">
        <f t="shared" si="46"/>
        <v>2107482.02465</v>
      </c>
      <c r="AA182" s="78">
        <f t="shared" si="39"/>
        <v>2107482.02465</v>
      </c>
      <c r="AB182" s="78">
        <v>177543336.8844</v>
      </c>
      <c r="AC182" s="87">
        <f t="shared" si="36"/>
        <v>326270487.50365</v>
      </c>
    </row>
    <row r="183" ht="24.9" customHeight="1" spans="1:29">
      <c r="A183" s="76">
        <v>9</v>
      </c>
      <c r="B183" s="77" t="s">
        <v>485</v>
      </c>
      <c r="C183" s="73">
        <v>1</v>
      </c>
      <c r="D183" s="78" t="s">
        <v>486</v>
      </c>
      <c r="E183" s="78">
        <v>26925330.8016</v>
      </c>
      <c r="F183" s="78">
        <v>0</v>
      </c>
      <c r="G183" s="78">
        <v>126984497.9189</v>
      </c>
      <c r="H183" s="78">
        <v>2876555.3316</v>
      </c>
      <c r="I183" s="78">
        <v>7092295.496</v>
      </c>
      <c r="J183" s="78">
        <v>4703591.5216</v>
      </c>
      <c r="K183" s="78">
        <f t="shared" ref="K183:K226" si="48">J183/2</f>
        <v>2351795.7608</v>
      </c>
      <c r="L183" s="78">
        <f t="shared" si="41"/>
        <v>2351795.7608</v>
      </c>
      <c r="M183" s="78">
        <v>198307620.4625</v>
      </c>
      <c r="N183" s="87">
        <f t="shared" si="35"/>
        <v>364538095.7714</v>
      </c>
      <c r="O183" s="86"/>
      <c r="P183" s="73"/>
      <c r="Q183" s="81" t="s">
        <v>487</v>
      </c>
      <c r="R183" s="94"/>
      <c r="S183" s="83"/>
      <c r="T183" s="83">
        <f>SUM(T158:T182)</f>
        <v>737109641.2785</v>
      </c>
      <c r="U183" s="78">
        <v>0</v>
      </c>
      <c r="V183" s="83">
        <f>SUM(V158:V182)</f>
        <v>3476336034.602</v>
      </c>
      <c r="W183" s="83">
        <f>SUM(W158:W182)</f>
        <v>78748769.4867</v>
      </c>
      <c r="X183" s="83">
        <f t="shared" ref="X183" si="49">SUM(X158:X182)</f>
        <v>179922477.3341</v>
      </c>
      <c r="Y183" s="83">
        <f t="shared" ref="Y183:AC183" si="50">SUM(Y158:Y182)</f>
        <v>128765833.3612</v>
      </c>
      <c r="Z183" s="83">
        <f t="shared" si="50"/>
        <v>64382916.6806</v>
      </c>
      <c r="AA183" s="83">
        <f t="shared" si="39"/>
        <v>64382916.6806</v>
      </c>
      <c r="AB183" s="83">
        <f t="shared" si="50"/>
        <v>5271005518.2315</v>
      </c>
      <c r="AC183" s="83">
        <f t="shared" si="50"/>
        <v>9807505357.6134</v>
      </c>
    </row>
    <row r="184" ht="24.9" customHeight="1" spans="1:29">
      <c r="A184" s="76"/>
      <c r="B184" s="79"/>
      <c r="C184" s="73">
        <v>2</v>
      </c>
      <c r="D184" s="78" t="s">
        <v>488</v>
      </c>
      <c r="E184" s="78">
        <v>33844814.1745</v>
      </c>
      <c r="F184" s="78">
        <v>0</v>
      </c>
      <c r="G184" s="78">
        <v>159617973.3791</v>
      </c>
      <c r="H184" s="78">
        <v>3615795.1551</v>
      </c>
      <c r="I184" s="78">
        <v>7181551.9905</v>
      </c>
      <c r="J184" s="78">
        <v>5912357.4813</v>
      </c>
      <c r="K184" s="78">
        <f t="shared" si="48"/>
        <v>2956178.74065</v>
      </c>
      <c r="L184" s="78">
        <f t="shared" si="41"/>
        <v>2956178.74065</v>
      </c>
      <c r="M184" s="78">
        <v>201069585.4753</v>
      </c>
      <c r="N184" s="87">
        <f t="shared" si="35"/>
        <v>408285898.91515</v>
      </c>
      <c r="O184" s="86"/>
      <c r="P184" s="77">
        <v>27</v>
      </c>
      <c r="Q184" s="90">
        <v>1</v>
      </c>
      <c r="R184" s="77" t="s">
        <v>115</v>
      </c>
      <c r="S184" s="78" t="s">
        <v>489</v>
      </c>
      <c r="T184" s="78">
        <v>27089110.9411</v>
      </c>
      <c r="U184" s="78">
        <v>0</v>
      </c>
      <c r="V184" s="78">
        <v>127756913.2678</v>
      </c>
      <c r="W184" s="78">
        <v>2894052.7076</v>
      </c>
      <c r="X184" s="78">
        <v>9654138.1714</v>
      </c>
      <c r="Y184" s="78">
        <v>4732202.3074</v>
      </c>
      <c r="Z184" s="78">
        <v>0</v>
      </c>
      <c r="AA184" s="78">
        <f t="shared" si="39"/>
        <v>4732202.3074</v>
      </c>
      <c r="AB184" s="78">
        <v>228808700.7501</v>
      </c>
      <c r="AC184" s="87">
        <f t="shared" si="36"/>
        <v>400935118.1454</v>
      </c>
    </row>
    <row r="185" ht="24.9" customHeight="1" spans="1:29">
      <c r="A185" s="76"/>
      <c r="B185" s="79"/>
      <c r="C185" s="73">
        <v>3</v>
      </c>
      <c r="D185" s="78" t="s">
        <v>490</v>
      </c>
      <c r="E185" s="78">
        <v>32399453.432</v>
      </c>
      <c r="F185" s="78">
        <v>0</v>
      </c>
      <c r="G185" s="78">
        <v>152801403.1563</v>
      </c>
      <c r="H185" s="78">
        <v>3461380.705</v>
      </c>
      <c r="I185" s="78">
        <v>8879302.8361</v>
      </c>
      <c r="J185" s="78">
        <v>5659867.1189</v>
      </c>
      <c r="K185" s="78">
        <f t="shared" si="48"/>
        <v>2829933.55945</v>
      </c>
      <c r="L185" s="78">
        <f t="shared" si="41"/>
        <v>2829933.55945</v>
      </c>
      <c r="M185" s="78">
        <v>253605016.7719</v>
      </c>
      <c r="N185" s="87">
        <f t="shared" si="35"/>
        <v>453976490.46075</v>
      </c>
      <c r="O185" s="86"/>
      <c r="P185" s="79"/>
      <c r="Q185" s="90">
        <v>2</v>
      </c>
      <c r="R185" s="79"/>
      <c r="S185" s="78" t="s">
        <v>491</v>
      </c>
      <c r="T185" s="78">
        <v>27965362.1163</v>
      </c>
      <c r="U185" s="78">
        <v>0</v>
      </c>
      <c r="V185" s="78">
        <v>131889464.7437</v>
      </c>
      <c r="W185" s="78">
        <v>2987666.5988</v>
      </c>
      <c r="X185" s="78">
        <v>10345110.2022</v>
      </c>
      <c r="Y185" s="78">
        <v>4885274.8038</v>
      </c>
      <c r="Z185" s="78">
        <v>0</v>
      </c>
      <c r="AA185" s="78">
        <f t="shared" si="39"/>
        <v>4885274.8038</v>
      </c>
      <c r="AB185" s="78">
        <v>250190232.5247</v>
      </c>
      <c r="AC185" s="87">
        <f t="shared" si="36"/>
        <v>428263110.9895</v>
      </c>
    </row>
    <row r="186" ht="24.9" customHeight="1" spans="1:29">
      <c r="A186" s="76"/>
      <c r="B186" s="79"/>
      <c r="C186" s="73">
        <v>4</v>
      </c>
      <c r="D186" s="78" t="s">
        <v>492</v>
      </c>
      <c r="E186" s="78">
        <v>20904694.6938</v>
      </c>
      <c r="F186" s="78">
        <v>0</v>
      </c>
      <c r="G186" s="78">
        <v>98590140.987</v>
      </c>
      <c r="H186" s="78">
        <v>2233343.4423</v>
      </c>
      <c r="I186" s="78">
        <v>5505398.8733</v>
      </c>
      <c r="J186" s="78">
        <v>3651845.3737</v>
      </c>
      <c r="K186" s="78">
        <f t="shared" si="48"/>
        <v>1825922.68685</v>
      </c>
      <c r="L186" s="78">
        <f t="shared" si="41"/>
        <v>1825922.68685</v>
      </c>
      <c r="M186" s="78">
        <v>149202477.2009</v>
      </c>
      <c r="N186" s="87">
        <f t="shared" si="35"/>
        <v>278261977.88415</v>
      </c>
      <c r="O186" s="86"/>
      <c r="P186" s="79"/>
      <c r="Q186" s="90">
        <v>3</v>
      </c>
      <c r="R186" s="79"/>
      <c r="S186" s="78" t="s">
        <v>493</v>
      </c>
      <c r="T186" s="78">
        <v>42983687.3526</v>
      </c>
      <c r="U186" s="78">
        <v>0</v>
      </c>
      <c r="V186" s="78">
        <v>202718473.4482</v>
      </c>
      <c r="W186" s="78">
        <v>4592142.4677</v>
      </c>
      <c r="X186" s="78">
        <v>14245222.3488</v>
      </c>
      <c r="Y186" s="78">
        <v>7508829.098</v>
      </c>
      <c r="Z186" s="78">
        <v>0</v>
      </c>
      <c r="AA186" s="78">
        <f t="shared" si="39"/>
        <v>7508829.098</v>
      </c>
      <c r="AB186" s="78">
        <v>370875829.1543</v>
      </c>
      <c r="AC186" s="87">
        <f t="shared" si="36"/>
        <v>642924183.8696</v>
      </c>
    </row>
    <row r="187" ht="24.9" customHeight="1" spans="1:29">
      <c r="A187" s="76"/>
      <c r="B187" s="79"/>
      <c r="C187" s="73">
        <v>5</v>
      </c>
      <c r="D187" s="78" t="s">
        <v>494</v>
      </c>
      <c r="E187" s="78">
        <v>24972154.4389</v>
      </c>
      <c r="F187" s="78">
        <v>0</v>
      </c>
      <c r="G187" s="78">
        <v>117772981.7604</v>
      </c>
      <c r="H187" s="78">
        <v>2667888.6333</v>
      </c>
      <c r="I187" s="78">
        <v>6542047.4877</v>
      </c>
      <c r="J187" s="78">
        <v>4362390.745</v>
      </c>
      <c r="K187" s="78">
        <f t="shared" si="48"/>
        <v>2181195.3725</v>
      </c>
      <c r="L187" s="78">
        <f t="shared" si="41"/>
        <v>2181195.3725</v>
      </c>
      <c r="M187" s="78">
        <v>181280671.8307</v>
      </c>
      <c r="N187" s="87">
        <f t="shared" si="35"/>
        <v>335416939.5235</v>
      </c>
      <c r="O187" s="86"/>
      <c r="P187" s="79"/>
      <c r="Q187" s="90">
        <v>4</v>
      </c>
      <c r="R187" s="79"/>
      <c r="S187" s="78" t="s">
        <v>495</v>
      </c>
      <c r="T187" s="78">
        <v>28262135.2733</v>
      </c>
      <c r="U187" s="78">
        <v>0</v>
      </c>
      <c r="V187" s="78">
        <v>133289098.071</v>
      </c>
      <c r="W187" s="78">
        <v>3019372.2225</v>
      </c>
      <c r="X187" s="78">
        <v>9378830.6572</v>
      </c>
      <c r="Y187" s="78">
        <v>4937118.167</v>
      </c>
      <c r="Z187" s="78">
        <v>0</v>
      </c>
      <c r="AA187" s="78">
        <f t="shared" si="39"/>
        <v>4937118.167</v>
      </c>
      <c r="AB187" s="78">
        <v>220289547.8726</v>
      </c>
      <c r="AC187" s="87">
        <f t="shared" si="36"/>
        <v>399176102.2636</v>
      </c>
    </row>
    <row r="188" ht="24.9" customHeight="1" spans="1:29">
      <c r="A188" s="76"/>
      <c r="B188" s="79"/>
      <c r="C188" s="73">
        <v>6</v>
      </c>
      <c r="D188" s="78" t="s">
        <v>496</v>
      </c>
      <c r="E188" s="78">
        <v>28728611.401</v>
      </c>
      <c r="F188" s="78">
        <v>0</v>
      </c>
      <c r="G188" s="78">
        <v>135489079.8388</v>
      </c>
      <c r="H188" s="78">
        <v>3069207.985</v>
      </c>
      <c r="I188" s="78">
        <v>7436461.6502</v>
      </c>
      <c r="J188" s="78">
        <v>5018606.9768</v>
      </c>
      <c r="K188" s="78">
        <f t="shared" si="48"/>
        <v>2509303.4884</v>
      </c>
      <c r="L188" s="78">
        <f t="shared" si="41"/>
        <v>2509303.4884</v>
      </c>
      <c r="M188" s="78">
        <v>208957544.3873</v>
      </c>
      <c r="N188" s="87">
        <f t="shared" si="35"/>
        <v>386190208.7507</v>
      </c>
      <c r="O188" s="86"/>
      <c r="P188" s="79"/>
      <c r="Q188" s="90">
        <v>5</v>
      </c>
      <c r="R188" s="79"/>
      <c r="S188" s="78" t="s">
        <v>497</v>
      </c>
      <c r="T188" s="78">
        <v>25327922.636</v>
      </c>
      <c r="U188" s="78">
        <v>0</v>
      </c>
      <c r="V188" s="78">
        <v>119450845.8585</v>
      </c>
      <c r="W188" s="78">
        <v>2705896.965</v>
      </c>
      <c r="X188" s="78">
        <v>9195659.3346</v>
      </c>
      <c r="Y188" s="78">
        <v>4424539.9639</v>
      </c>
      <c r="Z188" s="78">
        <v>0</v>
      </c>
      <c r="AA188" s="78">
        <f t="shared" si="39"/>
        <v>4424539.9639</v>
      </c>
      <c r="AB188" s="78">
        <v>214621469.7442</v>
      </c>
      <c r="AC188" s="87">
        <f t="shared" si="36"/>
        <v>375726334.5022</v>
      </c>
    </row>
    <row r="189" ht="24.9" customHeight="1" spans="1:29">
      <c r="A189" s="76"/>
      <c r="B189" s="79"/>
      <c r="C189" s="73">
        <v>7</v>
      </c>
      <c r="D189" s="78" t="s">
        <v>498</v>
      </c>
      <c r="E189" s="78">
        <v>32935838.099</v>
      </c>
      <c r="F189" s="78">
        <v>0</v>
      </c>
      <c r="G189" s="78">
        <v>155331085.6373</v>
      </c>
      <c r="H189" s="78">
        <v>3518685.1142</v>
      </c>
      <c r="I189" s="78">
        <v>7675843.5313</v>
      </c>
      <c r="J189" s="78">
        <v>5753568.2655</v>
      </c>
      <c r="K189" s="78">
        <f t="shared" si="48"/>
        <v>2876784.13275</v>
      </c>
      <c r="L189" s="78">
        <f t="shared" si="41"/>
        <v>2876784.13275</v>
      </c>
      <c r="M189" s="78">
        <v>216365009.6233</v>
      </c>
      <c r="N189" s="87">
        <f t="shared" si="35"/>
        <v>418703246.13785</v>
      </c>
      <c r="O189" s="86"/>
      <c r="P189" s="79"/>
      <c r="Q189" s="90">
        <v>6</v>
      </c>
      <c r="R189" s="79"/>
      <c r="S189" s="78" t="s">
        <v>499</v>
      </c>
      <c r="T189" s="78">
        <v>19266312.2545</v>
      </c>
      <c r="U189" s="78">
        <v>0</v>
      </c>
      <c r="V189" s="78">
        <v>90863247.1934</v>
      </c>
      <c r="W189" s="78">
        <v>2058307.6081</v>
      </c>
      <c r="X189" s="78">
        <v>7590736.3726</v>
      </c>
      <c r="Y189" s="78">
        <v>3365636.0116</v>
      </c>
      <c r="Z189" s="78">
        <v>0</v>
      </c>
      <c r="AA189" s="78">
        <f t="shared" si="39"/>
        <v>3365636.0116</v>
      </c>
      <c r="AB189" s="78">
        <v>164958517.0059</v>
      </c>
      <c r="AC189" s="87">
        <f t="shared" si="36"/>
        <v>288102756.4461</v>
      </c>
    </row>
    <row r="190" ht="24.9" customHeight="1" spans="1:29">
      <c r="A190" s="76"/>
      <c r="B190" s="79"/>
      <c r="C190" s="73">
        <v>8</v>
      </c>
      <c r="D190" s="78" t="s">
        <v>500</v>
      </c>
      <c r="E190" s="78">
        <v>26090253.9189</v>
      </c>
      <c r="F190" s="78">
        <v>0</v>
      </c>
      <c r="G190" s="78">
        <v>123046131.4994</v>
      </c>
      <c r="H190" s="78">
        <v>2787340.277</v>
      </c>
      <c r="I190" s="78">
        <v>7580573.5516</v>
      </c>
      <c r="J190" s="78">
        <v>4557711.7709</v>
      </c>
      <c r="K190" s="78">
        <f t="shared" si="48"/>
        <v>2278855.88545</v>
      </c>
      <c r="L190" s="78">
        <f t="shared" si="41"/>
        <v>2278855.88545</v>
      </c>
      <c r="M190" s="78">
        <v>213416962.5141</v>
      </c>
      <c r="N190" s="87">
        <f t="shared" si="35"/>
        <v>375200117.64645</v>
      </c>
      <c r="O190" s="86"/>
      <c r="P190" s="79"/>
      <c r="Q190" s="90">
        <v>7</v>
      </c>
      <c r="R190" s="79"/>
      <c r="S190" s="78" t="s">
        <v>501</v>
      </c>
      <c r="T190" s="78">
        <v>18768792.7309</v>
      </c>
      <c r="U190" s="78">
        <v>0</v>
      </c>
      <c r="V190" s="78">
        <v>88516859.423</v>
      </c>
      <c r="W190" s="78">
        <v>2005155.3385</v>
      </c>
      <c r="X190" s="78">
        <v>7657858.7246</v>
      </c>
      <c r="Y190" s="78">
        <v>3278724.2248</v>
      </c>
      <c r="Z190" s="78">
        <v>0</v>
      </c>
      <c r="AA190" s="78">
        <f t="shared" si="39"/>
        <v>3278724.2248</v>
      </c>
      <c r="AB190" s="78">
        <v>167035560.124</v>
      </c>
      <c r="AC190" s="87">
        <f t="shared" si="36"/>
        <v>287262950.5658</v>
      </c>
    </row>
    <row r="191" ht="24.9" customHeight="1" spans="1:29">
      <c r="A191" s="76"/>
      <c r="B191" s="79"/>
      <c r="C191" s="73">
        <v>9</v>
      </c>
      <c r="D191" s="78" t="s">
        <v>502</v>
      </c>
      <c r="E191" s="78">
        <v>27808994.7861</v>
      </c>
      <c r="F191" s="78">
        <v>0</v>
      </c>
      <c r="G191" s="78">
        <v>131152009.4802</v>
      </c>
      <c r="H191" s="78">
        <v>2970961.167</v>
      </c>
      <c r="I191" s="78">
        <v>7753327.1464</v>
      </c>
      <c r="J191" s="78">
        <v>4857958.963</v>
      </c>
      <c r="K191" s="78">
        <f t="shared" si="48"/>
        <v>2428979.4815</v>
      </c>
      <c r="L191" s="78">
        <f t="shared" si="41"/>
        <v>2428979.4815</v>
      </c>
      <c r="M191" s="78">
        <v>218762673.0671</v>
      </c>
      <c r="N191" s="87">
        <f t="shared" si="35"/>
        <v>390876945.1283</v>
      </c>
      <c r="O191" s="86"/>
      <c r="P191" s="79"/>
      <c r="Q191" s="90">
        <v>8</v>
      </c>
      <c r="R191" s="79"/>
      <c r="S191" s="78" t="s">
        <v>503</v>
      </c>
      <c r="T191" s="78">
        <v>42144528.6781</v>
      </c>
      <c r="U191" s="78">
        <v>0</v>
      </c>
      <c r="V191" s="78">
        <v>198760856.5951</v>
      </c>
      <c r="W191" s="78">
        <v>4502491.3366</v>
      </c>
      <c r="X191" s="78">
        <v>14220829.6202</v>
      </c>
      <c r="Y191" s="78">
        <v>7362236.2983</v>
      </c>
      <c r="Z191" s="78">
        <v>0</v>
      </c>
      <c r="AA191" s="78">
        <f t="shared" si="39"/>
        <v>7362236.2983</v>
      </c>
      <c r="AB191" s="78">
        <v>370121017.2703</v>
      </c>
      <c r="AC191" s="87">
        <f t="shared" si="36"/>
        <v>637111959.7986</v>
      </c>
    </row>
    <row r="192" ht="24.9" customHeight="1" spans="1:29">
      <c r="A192" s="76"/>
      <c r="B192" s="79"/>
      <c r="C192" s="73">
        <v>10</v>
      </c>
      <c r="D192" s="78" t="s">
        <v>504</v>
      </c>
      <c r="E192" s="78">
        <v>21775526.6719</v>
      </c>
      <c r="F192" s="78">
        <v>0</v>
      </c>
      <c r="G192" s="78">
        <v>102697134.5955</v>
      </c>
      <c r="H192" s="78">
        <v>2326378.3762</v>
      </c>
      <c r="I192" s="78">
        <v>6180306.7113</v>
      </c>
      <c r="J192" s="78">
        <v>3803971.1894</v>
      </c>
      <c r="K192" s="78">
        <f t="shared" si="48"/>
        <v>1901985.5947</v>
      </c>
      <c r="L192" s="78">
        <f t="shared" si="41"/>
        <v>1901985.5947</v>
      </c>
      <c r="M192" s="78">
        <v>170086916.427</v>
      </c>
      <c r="N192" s="87">
        <f t="shared" si="35"/>
        <v>304968248.3766</v>
      </c>
      <c r="O192" s="86"/>
      <c r="P192" s="79"/>
      <c r="Q192" s="90">
        <v>9</v>
      </c>
      <c r="R192" s="79"/>
      <c r="S192" s="78" t="s">
        <v>505</v>
      </c>
      <c r="T192" s="78">
        <v>25081235.1478</v>
      </c>
      <c r="U192" s="78">
        <v>0</v>
      </c>
      <c r="V192" s="78">
        <v>118287425.1724</v>
      </c>
      <c r="W192" s="78">
        <v>2679542.2207</v>
      </c>
      <c r="X192" s="78">
        <v>8367689.9482</v>
      </c>
      <c r="Y192" s="78">
        <v>4381446.0762</v>
      </c>
      <c r="Z192" s="78">
        <v>0</v>
      </c>
      <c r="AA192" s="78">
        <f t="shared" si="39"/>
        <v>4381446.0762</v>
      </c>
      <c r="AB192" s="78">
        <v>189000673.3089</v>
      </c>
      <c r="AC192" s="87">
        <f t="shared" si="36"/>
        <v>347798011.8742</v>
      </c>
    </row>
    <row r="193" ht="24.9" customHeight="1" spans="1:29">
      <c r="A193" s="76"/>
      <c r="B193" s="79"/>
      <c r="C193" s="73">
        <v>11</v>
      </c>
      <c r="D193" s="78" t="s">
        <v>506</v>
      </c>
      <c r="E193" s="78">
        <v>29712399.0986</v>
      </c>
      <c r="F193" s="78">
        <v>0</v>
      </c>
      <c r="G193" s="78">
        <v>140128792.0775</v>
      </c>
      <c r="H193" s="78">
        <v>3174310.4913</v>
      </c>
      <c r="I193" s="78">
        <v>7340471.7462</v>
      </c>
      <c r="J193" s="78">
        <v>5190465.05</v>
      </c>
      <c r="K193" s="78">
        <f t="shared" si="48"/>
        <v>2595232.525</v>
      </c>
      <c r="L193" s="78">
        <f t="shared" si="41"/>
        <v>2595232.525</v>
      </c>
      <c r="M193" s="78">
        <v>205987219.8441</v>
      </c>
      <c r="N193" s="87">
        <f t="shared" si="35"/>
        <v>388938425.7827</v>
      </c>
      <c r="O193" s="86"/>
      <c r="P193" s="79"/>
      <c r="Q193" s="90">
        <v>10</v>
      </c>
      <c r="R193" s="79"/>
      <c r="S193" s="78" t="s">
        <v>507</v>
      </c>
      <c r="T193" s="78">
        <v>31336550.8466</v>
      </c>
      <c r="U193" s="78">
        <v>0</v>
      </c>
      <c r="V193" s="78">
        <v>147788571.4794</v>
      </c>
      <c r="W193" s="78">
        <v>3347825.9962</v>
      </c>
      <c r="X193" s="78">
        <v>10825878.4594</v>
      </c>
      <c r="Y193" s="78">
        <v>5474188.4497</v>
      </c>
      <c r="Z193" s="78">
        <v>0</v>
      </c>
      <c r="AA193" s="78">
        <f t="shared" si="39"/>
        <v>5474188.4497</v>
      </c>
      <c r="AB193" s="78">
        <v>265067190.3621</v>
      </c>
      <c r="AC193" s="87">
        <f t="shared" si="36"/>
        <v>463840205.5934</v>
      </c>
    </row>
    <row r="194" ht="24.9" customHeight="1" spans="1:29">
      <c r="A194" s="76"/>
      <c r="B194" s="79"/>
      <c r="C194" s="73">
        <v>12</v>
      </c>
      <c r="D194" s="78" t="s">
        <v>508</v>
      </c>
      <c r="E194" s="78">
        <v>25641200.7951</v>
      </c>
      <c r="F194" s="78">
        <v>0</v>
      </c>
      <c r="G194" s="78">
        <v>120928319.6188</v>
      </c>
      <c r="H194" s="78">
        <v>2739365.8931</v>
      </c>
      <c r="I194" s="78">
        <v>6605598.4505</v>
      </c>
      <c r="J194" s="78">
        <v>4479266.5893</v>
      </c>
      <c r="K194" s="78">
        <f t="shared" si="48"/>
        <v>2239633.29465</v>
      </c>
      <c r="L194" s="78">
        <f t="shared" si="41"/>
        <v>2239633.29465</v>
      </c>
      <c r="M194" s="78">
        <v>183247201.4034</v>
      </c>
      <c r="N194" s="87">
        <f t="shared" si="35"/>
        <v>341401319.45555</v>
      </c>
      <c r="O194" s="86"/>
      <c r="P194" s="79"/>
      <c r="Q194" s="90">
        <v>11</v>
      </c>
      <c r="R194" s="79"/>
      <c r="S194" s="78" t="s">
        <v>509</v>
      </c>
      <c r="T194" s="78">
        <v>24176162.6913</v>
      </c>
      <c r="U194" s="78">
        <v>0</v>
      </c>
      <c r="V194" s="78">
        <v>114018947.5698</v>
      </c>
      <c r="W194" s="78">
        <v>2582849.2211</v>
      </c>
      <c r="X194" s="78">
        <v>8986486.0409</v>
      </c>
      <c r="Y194" s="78">
        <v>4223338.7844</v>
      </c>
      <c r="Z194" s="78">
        <v>0</v>
      </c>
      <c r="AA194" s="78">
        <f t="shared" si="39"/>
        <v>4223338.7844</v>
      </c>
      <c r="AB194" s="78">
        <v>208148783.1145</v>
      </c>
      <c r="AC194" s="87">
        <f t="shared" si="36"/>
        <v>362136567.422</v>
      </c>
    </row>
    <row r="195" ht="24.9" customHeight="1" spans="1:29">
      <c r="A195" s="76"/>
      <c r="B195" s="79"/>
      <c r="C195" s="73">
        <v>13</v>
      </c>
      <c r="D195" s="78" t="s">
        <v>510</v>
      </c>
      <c r="E195" s="78">
        <v>28260477.6269</v>
      </c>
      <c r="F195" s="78">
        <v>0</v>
      </c>
      <c r="G195" s="78">
        <v>133281280.325</v>
      </c>
      <c r="H195" s="78">
        <v>3019195.1286</v>
      </c>
      <c r="I195" s="78">
        <v>7482494.4556</v>
      </c>
      <c r="J195" s="78">
        <v>4936828.5924</v>
      </c>
      <c r="K195" s="78">
        <f t="shared" si="48"/>
        <v>2468414.2962</v>
      </c>
      <c r="L195" s="78">
        <f t="shared" si="41"/>
        <v>2468414.2962</v>
      </c>
      <c r="M195" s="78">
        <v>210381989.7308</v>
      </c>
      <c r="N195" s="87">
        <f t="shared" si="35"/>
        <v>384893851.5631</v>
      </c>
      <c r="O195" s="86"/>
      <c r="P195" s="79"/>
      <c r="Q195" s="90">
        <v>12</v>
      </c>
      <c r="R195" s="79"/>
      <c r="S195" s="78" t="s">
        <v>511</v>
      </c>
      <c r="T195" s="78">
        <v>21842105.4532</v>
      </c>
      <c r="U195" s="78">
        <v>0</v>
      </c>
      <c r="V195" s="78">
        <v>103011131.5962</v>
      </c>
      <c r="W195" s="78">
        <v>2333491.2896</v>
      </c>
      <c r="X195" s="78">
        <v>8488227.8585</v>
      </c>
      <c r="Y195" s="78">
        <v>3815601.8502</v>
      </c>
      <c r="Z195" s="78">
        <v>0</v>
      </c>
      <c r="AA195" s="78">
        <f t="shared" si="39"/>
        <v>3815601.8502</v>
      </c>
      <c r="AB195" s="78">
        <v>192730614.6729</v>
      </c>
      <c r="AC195" s="87">
        <f t="shared" si="36"/>
        <v>332221172.7206</v>
      </c>
    </row>
    <row r="196" ht="24.9" customHeight="1" spans="1:29">
      <c r="A196" s="76"/>
      <c r="B196" s="79"/>
      <c r="C196" s="73">
        <v>14</v>
      </c>
      <c r="D196" s="78" t="s">
        <v>512</v>
      </c>
      <c r="E196" s="78">
        <v>26755223.3786</v>
      </c>
      <c r="F196" s="78">
        <v>0</v>
      </c>
      <c r="G196" s="78">
        <v>126182242.0119</v>
      </c>
      <c r="H196" s="78">
        <v>2858381.9834</v>
      </c>
      <c r="I196" s="78">
        <v>7308329.2445</v>
      </c>
      <c r="J196" s="78">
        <v>4673875.4213</v>
      </c>
      <c r="K196" s="78">
        <f t="shared" si="48"/>
        <v>2336937.71065</v>
      </c>
      <c r="L196" s="78">
        <f t="shared" si="41"/>
        <v>2336937.71065</v>
      </c>
      <c r="M196" s="78">
        <v>204992597.9345</v>
      </c>
      <c r="N196" s="87">
        <f t="shared" si="35"/>
        <v>370433712.26355</v>
      </c>
      <c r="O196" s="86"/>
      <c r="P196" s="79"/>
      <c r="Q196" s="90">
        <v>13</v>
      </c>
      <c r="R196" s="79"/>
      <c r="S196" s="78" t="s">
        <v>513</v>
      </c>
      <c r="T196" s="78">
        <v>19696292.8855</v>
      </c>
      <c r="U196" s="78">
        <v>0</v>
      </c>
      <c r="V196" s="78">
        <v>92891109.9131</v>
      </c>
      <c r="W196" s="78">
        <v>2104244.391</v>
      </c>
      <c r="X196" s="78">
        <v>7766877.8464</v>
      </c>
      <c r="Y196" s="78">
        <v>3440749.4157</v>
      </c>
      <c r="Z196" s="78">
        <v>0</v>
      </c>
      <c r="AA196" s="78">
        <f t="shared" si="39"/>
        <v>3440749.4157</v>
      </c>
      <c r="AB196" s="78">
        <v>170409062.5428</v>
      </c>
      <c r="AC196" s="87">
        <f t="shared" si="36"/>
        <v>296308336.9945</v>
      </c>
    </row>
    <row r="197" ht="24.9" customHeight="1" spans="1:29">
      <c r="A197" s="76"/>
      <c r="B197" s="79"/>
      <c r="C197" s="73">
        <v>15</v>
      </c>
      <c r="D197" s="78" t="s">
        <v>514</v>
      </c>
      <c r="E197" s="78">
        <v>30348321.3264</v>
      </c>
      <c r="F197" s="78">
        <v>0</v>
      </c>
      <c r="G197" s="78">
        <v>143127910.8405</v>
      </c>
      <c r="H197" s="78">
        <v>3242248.95</v>
      </c>
      <c r="I197" s="78">
        <v>7764817.7025</v>
      </c>
      <c r="J197" s="78">
        <v>5301554.4335</v>
      </c>
      <c r="K197" s="78">
        <f t="shared" si="48"/>
        <v>2650777.21675</v>
      </c>
      <c r="L197" s="78">
        <f t="shared" si="41"/>
        <v>2650777.21675</v>
      </c>
      <c r="M197" s="78">
        <v>219118238.3874</v>
      </c>
      <c r="N197" s="87">
        <f t="shared" si="35"/>
        <v>406252314.42355</v>
      </c>
      <c r="O197" s="86"/>
      <c r="P197" s="79"/>
      <c r="Q197" s="90">
        <v>14</v>
      </c>
      <c r="R197" s="79"/>
      <c r="S197" s="78" t="s">
        <v>515</v>
      </c>
      <c r="T197" s="78">
        <v>22643389.9881</v>
      </c>
      <c r="U197" s="78">
        <v>0</v>
      </c>
      <c r="V197" s="78">
        <v>106790127.4829</v>
      </c>
      <c r="W197" s="78">
        <v>2419096.1544</v>
      </c>
      <c r="X197" s="78">
        <v>7972733.8419</v>
      </c>
      <c r="Y197" s="78">
        <v>3955578.4087</v>
      </c>
      <c r="Z197" s="78">
        <v>0</v>
      </c>
      <c r="AA197" s="78">
        <f t="shared" si="39"/>
        <v>3955578.4087</v>
      </c>
      <c r="AB197" s="78">
        <v>176779098.2507</v>
      </c>
      <c r="AC197" s="87">
        <f t="shared" si="36"/>
        <v>320560024.1267</v>
      </c>
    </row>
    <row r="198" ht="24.9" customHeight="1" spans="1:29">
      <c r="A198" s="76"/>
      <c r="B198" s="79"/>
      <c r="C198" s="73">
        <v>16</v>
      </c>
      <c r="D198" s="78" t="s">
        <v>516</v>
      </c>
      <c r="E198" s="78">
        <v>28522215.8142</v>
      </c>
      <c r="F198" s="78">
        <v>0</v>
      </c>
      <c r="G198" s="78">
        <v>134515682.7003</v>
      </c>
      <c r="H198" s="78">
        <v>3047157.8075</v>
      </c>
      <c r="I198" s="78">
        <v>7474829.3794</v>
      </c>
      <c r="J198" s="78">
        <v>4982551.6896</v>
      </c>
      <c r="K198" s="78">
        <f t="shared" si="48"/>
        <v>2491275.8448</v>
      </c>
      <c r="L198" s="78">
        <f t="shared" si="41"/>
        <v>2491275.8448</v>
      </c>
      <c r="M198" s="78">
        <v>210144800.5798</v>
      </c>
      <c r="N198" s="87">
        <f t="shared" si="35"/>
        <v>386195962.126</v>
      </c>
      <c r="O198" s="86"/>
      <c r="P198" s="79"/>
      <c r="Q198" s="90">
        <v>15</v>
      </c>
      <c r="R198" s="79"/>
      <c r="S198" s="78" t="s">
        <v>517</v>
      </c>
      <c r="T198" s="78">
        <v>23717097.3878</v>
      </c>
      <c r="U198" s="78">
        <v>0</v>
      </c>
      <c r="V198" s="78">
        <v>111853916.5249</v>
      </c>
      <c r="W198" s="78">
        <v>2533805.1906</v>
      </c>
      <c r="X198" s="78">
        <v>8935583.1595</v>
      </c>
      <c r="Y198" s="78">
        <v>4143144.573</v>
      </c>
      <c r="Z198" s="78">
        <v>0</v>
      </c>
      <c r="AA198" s="78">
        <f t="shared" si="39"/>
        <v>4143144.573</v>
      </c>
      <c r="AB198" s="78">
        <v>206573637.4817</v>
      </c>
      <c r="AC198" s="87">
        <f t="shared" si="36"/>
        <v>357757184.3175</v>
      </c>
    </row>
    <row r="199" ht="24.9" customHeight="1" spans="1:29">
      <c r="A199" s="76"/>
      <c r="B199" s="79"/>
      <c r="C199" s="73">
        <v>17</v>
      </c>
      <c r="D199" s="78" t="s">
        <v>518</v>
      </c>
      <c r="E199" s="78">
        <v>28634656.8527</v>
      </c>
      <c r="F199" s="78">
        <v>0</v>
      </c>
      <c r="G199" s="78">
        <v>135045974.0061</v>
      </c>
      <c r="H199" s="78">
        <v>3059170.3942</v>
      </c>
      <c r="I199" s="78">
        <v>7821367.0489</v>
      </c>
      <c r="J199" s="78">
        <v>5002194.0376</v>
      </c>
      <c r="K199" s="78">
        <f t="shared" si="48"/>
        <v>2501097.0188</v>
      </c>
      <c r="L199" s="78">
        <f t="shared" si="41"/>
        <v>2501097.0188</v>
      </c>
      <c r="M199" s="78">
        <v>220868108.9933</v>
      </c>
      <c r="N199" s="87">
        <f t="shared" si="35"/>
        <v>397930374.314</v>
      </c>
      <c r="O199" s="86"/>
      <c r="P199" s="79"/>
      <c r="Q199" s="90">
        <v>16</v>
      </c>
      <c r="R199" s="79"/>
      <c r="S199" s="78" t="s">
        <v>519</v>
      </c>
      <c r="T199" s="78">
        <v>28757051.9219</v>
      </c>
      <c r="U199" s="78">
        <v>0</v>
      </c>
      <c r="V199" s="78">
        <v>135623210.235</v>
      </c>
      <c r="W199" s="78">
        <v>3072246.415</v>
      </c>
      <c r="X199" s="78">
        <v>10042643.1916</v>
      </c>
      <c r="Y199" s="78">
        <v>5023575.2572</v>
      </c>
      <c r="Z199" s="78">
        <v>0</v>
      </c>
      <c r="AA199" s="78">
        <f t="shared" si="39"/>
        <v>5023575.2572</v>
      </c>
      <c r="AB199" s="78">
        <v>240830652.5265</v>
      </c>
      <c r="AC199" s="87">
        <f t="shared" si="36"/>
        <v>423349379.5472</v>
      </c>
    </row>
    <row r="200" ht="24.9" customHeight="1" spans="1:29">
      <c r="A200" s="76"/>
      <c r="B200" s="80"/>
      <c r="C200" s="73">
        <v>18</v>
      </c>
      <c r="D200" s="78" t="s">
        <v>520</v>
      </c>
      <c r="E200" s="78">
        <v>31577971.2296</v>
      </c>
      <c r="F200" s="78">
        <v>0</v>
      </c>
      <c r="G200" s="78">
        <v>148927151.5903</v>
      </c>
      <c r="H200" s="78">
        <v>3373618.0317</v>
      </c>
      <c r="I200" s="78">
        <v>8024540.9736</v>
      </c>
      <c r="J200" s="78">
        <v>5516362.2256</v>
      </c>
      <c r="K200" s="78">
        <f t="shared" si="48"/>
        <v>2758181.1128</v>
      </c>
      <c r="L200" s="78">
        <f t="shared" si="41"/>
        <v>2758181.1128</v>
      </c>
      <c r="M200" s="78">
        <v>227155150.3391</v>
      </c>
      <c r="N200" s="87">
        <f t="shared" ref="N200:N263" si="51">E200+F200+G200+H200+I200+L200+M200</f>
        <v>421816613.2771</v>
      </c>
      <c r="O200" s="86"/>
      <c r="P200" s="79"/>
      <c r="Q200" s="90">
        <v>17</v>
      </c>
      <c r="R200" s="79"/>
      <c r="S200" s="78" t="s">
        <v>521</v>
      </c>
      <c r="T200" s="78">
        <v>24140970.7857</v>
      </c>
      <c r="U200" s="78">
        <v>0</v>
      </c>
      <c r="V200" s="78">
        <v>113852976.4815</v>
      </c>
      <c r="W200" s="78">
        <v>2579089.5101</v>
      </c>
      <c r="X200" s="78">
        <v>8357145.1749</v>
      </c>
      <c r="Y200" s="78">
        <v>4217191.1033</v>
      </c>
      <c r="Z200" s="78">
        <v>0</v>
      </c>
      <c r="AA200" s="78">
        <f t="shared" si="39"/>
        <v>4217191.1033</v>
      </c>
      <c r="AB200" s="78">
        <v>188674374.4216</v>
      </c>
      <c r="AC200" s="87">
        <f t="shared" ref="AC200:AC263" si="52">T200+U200+V200+W200+X200+AA200+AB200</f>
        <v>341821747.4771</v>
      </c>
    </row>
    <row r="201" ht="24.9" customHeight="1" spans="1:29">
      <c r="A201" s="73"/>
      <c r="B201" s="81" t="s">
        <v>522</v>
      </c>
      <c r="C201" s="82"/>
      <c r="D201" s="83"/>
      <c r="E201" s="83">
        <f>SUM(E183:E200)</f>
        <v>505838138.5398</v>
      </c>
      <c r="F201" s="83">
        <f t="shared" ref="F201:N201" si="53">SUM(F183:F200)</f>
        <v>0</v>
      </c>
      <c r="G201" s="83">
        <f t="shared" si="53"/>
        <v>2385619791.4233</v>
      </c>
      <c r="H201" s="83">
        <f t="shared" si="53"/>
        <v>54040984.8665</v>
      </c>
      <c r="I201" s="83">
        <f t="shared" si="53"/>
        <v>131649558.2756</v>
      </c>
      <c r="J201" s="83">
        <f t="shared" si="53"/>
        <v>88364967.4454</v>
      </c>
      <c r="K201" s="83">
        <f t="shared" si="53"/>
        <v>44182483.7227</v>
      </c>
      <c r="L201" s="83">
        <f t="shared" si="53"/>
        <v>44182483.7227</v>
      </c>
      <c r="M201" s="83">
        <f t="shared" si="53"/>
        <v>3692949784.9725</v>
      </c>
      <c r="N201" s="83">
        <f t="shared" si="53"/>
        <v>6814280741.8004</v>
      </c>
      <c r="O201" s="86"/>
      <c r="P201" s="79"/>
      <c r="Q201" s="90">
        <v>18</v>
      </c>
      <c r="R201" s="79"/>
      <c r="S201" s="78" t="s">
        <v>523</v>
      </c>
      <c r="T201" s="78">
        <v>22436521.0265</v>
      </c>
      <c r="U201" s="78">
        <v>0</v>
      </c>
      <c r="V201" s="78">
        <v>105814497.8274</v>
      </c>
      <c r="W201" s="78">
        <v>2396995.404</v>
      </c>
      <c r="X201" s="78">
        <v>8606634.2283</v>
      </c>
      <c r="Y201" s="78">
        <v>3919440.4277</v>
      </c>
      <c r="Z201" s="78">
        <v>0</v>
      </c>
      <c r="AA201" s="78">
        <f t="shared" si="39"/>
        <v>3919440.4277</v>
      </c>
      <c r="AB201" s="78">
        <v>196394597.3594</v>
      </c>
      <c r="AC201" s="87">
        <f t="shared" si="52"/>
        <v>339568686.2733</v>
      </c>
    </row>
    <row r="202" ht="24.9" customHeight="1" spans="1:29">
      <c r="A202" s="76">
        <v>10</v>
      </c>
      <c r="B202" s="77" t="s">
        <v>524</v>
      </c>
      <c r="C202" s="73">
        <v>1</v>
      </c>
      <c r="D202" s="78" t="s">
        <v>525</v>
      </c>
      <c r="E202" s="78">
        <v>22112827.607</v>
      </c>
      <c r="F202" s="78">
        <v>0</v>
      </c>
      <c r="G202" s="78">
        <v>104287903.905</v>
      </c>
      <c r="H202" s="78">
        <v>2362413.7664</v>
      </c>
      <c r="I202" s="78">
        <v>8234052.9458</v>
      </c>
      <c r="J202" s="78">
        <v>3862894.3583</v>
      </c>
      <c r="K202" s="78">
        <f t="shared" si="48"/>
        <v>1931447.17915</v>
      </c>
      <c r="L202" s="78">
        <f t="shared" ref="L202:L226" si="54">J202-K202</f>
        <v>1931447.17915</v>
      </c>
      <c r="M202" s="102">
        <v>192990409.1608</v>
      </c>
      <c r="N202" s="87">
        <f t="shared" si="51"/>
        <v>331919054.56415</v>
      </c>
      <c r="O202" s="86"/>
      <c r="P202" s="79"/>
      <c r="Q202" s="90">
        <v>19</v>
      </c>
      <c r="R202" s="79"/>
      <c r="S202" s="78" t="s">
        <v>526</v>
      </c>
      <c r="T202" s="78">
        <v>21311154.4643</v>
      </c>
      <c r="U202" s="78">
        <v>0</v>
      </c>
      <c r="V202" s="78">
        <v>100507075.2768</v>
      </c>
      <c r="W202" s="78">
        <v>2276767.385</v>
      </c>
      <c r="X202" s="78">
        <v>7841707.623</v>
      </c>
      <c r="Y202" s="78">
        <v>3722849.9137</v>
      </c>
      <c r="Z202" s="78">
        <v>0</v>
      </c>
      <c r="AA202" s="78">
        <f t="shared" si="39"/>
        <v>3722849.9137</v>
      </c>
      <c r="AB202" s="78">
        <v>172724605.2492</v>
      </c>
      <c r="AC202" s="87">
        <f t="shared" si="52"/>
        <v>308384159.912</v>
      </c>
    </row>
    <row r="203" ht="24.9" customHeight="1" spans="1:29">
      <c r="A203" s="76"/>
      <c r="B203" s="79"/>
      <c r="C203" s="73">
        <v>2</v>
      </c>
      <c r="D203" s="78" t="s">
        <v>527</v>
      </c>
      <c r="E203" s="78">
        <v>24102104.7192</v>
      </c>
      <c r="F203" s="78">
        <v>0</v>
      </c>
      <c r="G203" s="78">
        <v>113669677.417</v>
      </c>
      <c r="H203" s="78">
        <v>2574937.2717</v>
      </c>
      <c r="I203" s="78">
        <v>8740724.361</v>
      </c>
      <c r="J203" s="78">
        <v>4210401.5823</v>
      </c>
      <c r="K203" s="78">
        <f t="shared" si="48"/>
        <v>2105200.79115</v>
      </c>
      <c r="L203" s="78">
        <f t="shared" si="54"/>
        <v>2105200.79115</v>
      </c>
      <c r="M203" s="102">
        <v>208668917.8124</v>
      </c>
      <c r="N203" s="87">
        <f t="shared" si="51"/>
        <v>359861562.37245</v>
      </c>
      <c r="O203" s="86"/>
      <c r="P203" s="80"/>
      <c r="Q203" s="90">
        <v>20</v>
      </c>
      <c r="R203" s="80"/>
      <c r="S203" s="78" t="s">
        <v>528</v>
      </c>
      <c r="T203" s="78">
        <v>28904968.3865</v>
      </c>
      <c r="U203" s="78">
        <v>0</v>
      </c>
      <c r="V203" s="78">
        <v>136320809.7601</v>
      </c>
      <c r="W203" s="78">
        <v>3088049.0025</v>
      </c>
      <c r="X203" s="78">
        <v>10389350.255</v>
      </c>
      <c r="Y203" s="78">
        <v>5049414.8145</v>
      </c>
      <c r="Z203" s="78">
        <v>0</v>
      </c>
      <c r="AA203" s="78">
        <f t="shared" si="39"/>
        <v>5049414.8145</v>
      </c>
      <c r="AB203" s="78">
        <v>251559202.6892</v>
      </c>
      <c r="AC203" s="87">
        <f t="shared" si="52"/>
        <v>435311794.9078</v>
      </c>
    </row>
    <row r="204" ht="24.9" customHeight="1" spans="1:29">
      <c r="A204" s="76"/>
      <c r="B204" s="79"/>
      <c r="C204" s="73">
        <v>3</v>
      </c>
      <c r="D204" s="78" t="s">
        <v>529</v>
      </c>
      <c r="E204" s="78">
        <v>20603327.7028</v>
      </c>
      <c r="F204" s="78">
        <v>0</v>
      </c>
      <c r="G204" s="78">
        <v>97168842.3475</v>
      </c>
      <c r="H204" s="78">
        <v>2201147.0384</v>
      </c>
      <c r="I204" s="78">
        <v>7979016.2407</v>
      </c>
      <c r="J204" s="78">
        <v>3599199.5127</v>
      </c>
      <c r="K204" s="78">
        <f t="shared" si="48"/>
        <v>1799599.75635</v>
      </c>
      <c r="L204" s="78">
        <f t="shared" si="54"/>
        <v>1799599.75635</v>
      </c>
      <c r="M204" s="102">
        <v>185098518.9368</v>
      </c>
      <c r="N204" s="87">
        <f t="shared" si="51"/>
        <v>314850452.02255</v>
      </c>
      <c r="O204" s="86"/>
      <c r="P204" s="73"/>
      <c r="Q204" s="82" t="s">
        <v>530</v>
      </c>
      <c r="R204" s="94"/>
      <c r="S204" s="83"/>
      <c r="T204" s="83">
        <f>SUM(T184:T203)</f>
        <v>525851352.968</v>
      </c>
      <c r="U204" s="83">
        <f t="shared" ref="U204:Z204" si="55">SUM(U184:U203)</f>
        <v>0</v>
      </c>
      <c r="V204" s="83">
        <f t="shared" si="55"/>
        <v>2480005557.9202</v>
      </c>
      <c r="W204" s="83">
        <f t="shared" si="55"/>
        <v>56179087.425</v>
      </c>
      <c r="X204" s="83">
        <f t="shared" si="55"/>
        <v>188869343.0592</v>
      </c>
      <c r="Y204" s="83">
        <f t="shared" si="55"/>
        <v>91861079.9491</v>
      </c>
      <c r="Z204" s="83">
        <f t="shared" si="55"/>
        <v>0</v>
      </c>
      <c r="AA204" s="83">
        <f t="shared" si="39"/>
        <v>91861079.9491</v>
      </c>
      <c r="AB204" s="83">
        <f>SUM(AB184:AB203)</f>
        <v>4445793366.4256</v>
      </c>
      <c r="AC204" s="83">
        <f>SUM(AC184:AC203)</f>
        <v>7788559787.7471</v>
      </c>
    </row>
    <row r="205" ht="33.75" customHeight="1" spans="1:29">
      <c r="A205" s="76"/>
      <c r="B205" s="79"/>
      <c r="C205" s="73">
        <v>4</v>
      </c>
      <c r="D205" s="78" t="s">
        <v>531</v>
      </c>
      <c r="E205" s="78">
        <v>29610707.3947</v>
      </c>
      <c r="F205" s="78">
        <v>0</v>
      </c>
      <c r="G205" s="78">
        <v>139649196.4852</v>
      </c>
      <c r="H205" s="78">
        <v>3163446.3049</v>
      </c>
      <c r="I205" s="78">
        <v>9715614.7651</v>
      </c>
      <c r="J205" s="78">
        <v>5172700.5055</v>
      </c>
      <c r="K205" s="78">
        <f t="shared" si="48"/>
        <v>2586350.25275</v>
      </c>
      <c r="L205" s="78">
        <f t="shared" si="54"/>
        <v>2586350.25275</v>
      </c>
      <c r="M205" s="102">
        <v>238836058.0485</v>
      </c>
      <c r="N205" s="87">
        <f t="shared" si="51"/>
        <v>423561373.25115</v>
      </c>
      <c r="O205" s="86"/>
      <c r="P205" s="77">
        <v>28</v>
      </c>
      <c r="Q205" s="90">
        <v>1</v>
      </c>
      <c r="R205" s="103" t="s">
        <v>116</v>
      </c>
      <c r="S205" s="96" t="s">
        <v>532</v>
      </c>
      <c r="T205" s="78">
        <v>27862065.7525</v>
      </c>
      <c r="U205" s="78">
        <v>0</v>
      </c>
      <c r="V205" s="78">
        <v>131402301.2996</v>
      </c>
      <c r="W205" s="78">
        <v>2976630.9793</v>
      </c>
      <c r="X205" s="78">
        <v>8064567.7108</v>
      </c>
      <c r="Y205" s="78">
        <v>4867229.941</v>
      </c>
      <c r="Z205" s="78">
        <f t="shared" ref="Z205:Z222" si="56">Y205/2</f>
        <v>2433614.9705</v>
      </c>
      <c r="AA205" s="78">
        <f t="shared" si="39"/>
        <v>2433614.9705</v>
      </c>
      <c r="AB205" s="78">
        <v>214821368.8451</v>
      </c>
      <c r="AC205" s="87">
        <f t="shared" si="52"/>
        <v>387560549.5578</v>
      </c>
    </row>
    <row r="206" ht="24.9" customHeight="1" spans="1:29">
      <c r="A206" s="76"/>
      <c r="B206" s="79"/>
      <c r="C206" s="73">
        <v>5</v>
      </c>
      <c r="D206" s="78" t="s">
        <v>533</v>
      </c>
      <c r="E206" s="78">
        <v>26941142.5697</v>
      </c>
      <c r="F206" s="78">
        <v>0</v>
      </c>
      <c r="G206" s="78">
        <v>127059068.9414</v>
      </c>
      <c r="H206" s="78">
        <v>2878244.5747</v>
      </c>
      <c r="I206" s="78">
        <v>9590347.9404</v>
      </c>
      <c r="J206" s="78">
        <v>4706353.6825</v>
      </c>
      <c r="K206" s="78">
        <f t="shared" si="48"/>
        <v>2353176.84125</v>
      </c>
      <c r="L206" s="78">
        <f t="shared" si="54"/>
        <v>2353176.84125</v>
      </c>
      <c r="M206" s="102">
        <v>234959784.5196</v>
      </c>
      <c r="N206" s="87">
        <f t="shared" si="51"/>
        <v>403781765.38705</v>
      </c>
      <c r="O206" s="86"/>
      <c r="P206" s="79"/>
      <c r="Q206" s="90">
        <v>2</v>
      </c>
      <c r="R206" s="104"/>
      <c r="S206" s="96" t="s">
        <v>534</v>
      </c>
      <c r="T206" s="78">
        <v>29473597.1425</v>
      </c>
      <c r="U206" s="78">
        <v>0</v>
      </c>
      <c r="V206" s="78">
        <v>139002560.9191</v>
      </c>
      <c r="W206" s="78">
        <v>3148798.1941</v>
      </c>
      <c r="X206" s="78">
        <v>8606388.3702</v>
      </c>
      <c r="Y206" s="78">
        <v>5148748.6877</v>
      </c>
      <c r="Z206" s="78">
        <f t="shared" si="56"/>
        <v>2574374.34385</v>
      </c>
      <c r="AA206" s="78">
        <f t="shared" si="39"/>
        <v>2574374.34385</v>
      </c>
      <c r="AB206" s="78">
        <v>231587540.4544</v>
      </c>
      <c r="AC206" s="87">
        <f t="shared" si="52"/>
        <v>414393259.42415</v>
      </c>
    </row>
    <row r="207" ht="24.9" customHeight="1" spans="1:29">
      <c r="A207" s="76"/>
      <c r="B207" s="79"/>
      <c r="C207" s="73">
        <v>6</v>
      </c>
      <c r="D207" s="78" t="s">
        <v>535</v>
      </c>
      <c r="E207" s="78">
        <v>27596909.5387</v>
      </c>
      <c r="F207" s="78">
        <v>0</v>
      </c>
      <c r="G207" s="78">
        <v>130151778.9222</v>
      </c>
      <c r="H207" s="78">
        <v>2948303.1372</v>
      </c>
      <c r="I207" s="78">
        <v>9629873.195</v>
      </c>
      <c r="J207" s="78">
        <v>4820909.748</v>
      </c>
      <c r="K207" s="78">
        <f t="shared" si="48"/>
        <v>2410454.874</v>
      </c>
      <c r="L207" s="78">
        <f t="shared" si="54"/>
        <v>2410454.874</v>
      </c>
      <c r="M207" s="102">
        <v>236182859.3315</v>
      </c>
      <c r="N207" s="87">
        <f t="shared" si="51"/>
        <v>408920178.9986</v>
      </c>
      <c r="O207" s="86"/>
      <c r="P207" s="79"/>
      <c r="Q207" s="90">
        <v>3</v>
      </c>
      <c r="R207" s="104"/>
      <c r="S207" s="96" t="s">
        <v>536</v>
      </c>
      <c r="T207" s="78">
        <v>30006547.9003</v>
      </c>
      <c r="U207" s="78">
        <v>0</v>
      </c>
      <c r="V207" s="78">
        <v>141516048.493</v>
      </c>
      <c r="W207" s="78">
        <v>3205735.7432</v>
      </c>
      <c r="X207" s="78">
        <v>8827927.4221</v>
      </c>
      <c r="Y207" s="78">
        <v>5241849.9641</v>
      </c>
      <c r="Z207" s="78">
        <f t="shared" si="56"/>
        <v>2620924.98205</v>
      </c>
      <c r="AA207" s="78">
        <f t="shared" si="39"/>
        <v>2620924.98205</v>
      </c>
      <c r="AB207" s="78">
        <v>238442874.7753</v>
      </c>
      <c r="AC207" s="87">
        <f t="shared" si="52"/>
        <v>424620059.31595</v>
      </c>
    </row>
    <row r="208" ht="24.9" customHeight="1" spans="1:29">
      <c r="A208" s="76"/>
      <c r="B208" s="79"/>
      <c r="C208" s="73">
        <v>7</v>
      </c>
      <c r="D208" s="78" t="s">
        <v>537</v>
      </c>
      <c r="E208" s="78">
        <v>29257816.391</v>
      </c>
      <c r="F208" s="78">
        <v>0</v>
      </c>
      <c r="G208" s="78">
        <v>137984901.727</v>
      </c>
      <c r="H208" s="78">
        <v>3125745.3568</v>
      </c>
      <c r="I208" s="78">
        <v>9348467.4985</v>
      </c>
      <c r="J208" s="78">
        <v>5111053.9042</v>
      </c>
      <c r="K208" s="78">
        <f t="shared" si="48"/>
        <v>2555526.9521</v>
      </c>
      <c r="L208" s="78">
        <f t="shared" si="54"/>
        <v>2555526.9521</v>
      </c>
      <c r="M208" s="102">
        <v>227475003.483</v>
      </c>
      <c r="N208" s="87">
        <f t="shared" si="51"/>
        <v>409747461.4084</v>
      </c>
      <c r="O208" s="86"/>
      <c r="P208" s="79"/>
      <c r="Q208" s="90">
        <v>4</v>
      </c>
      <c r="R208" s="104"/>
      <c r="S208" s="96" t="s">
        <v>538</v>
      </c>
      <c r="T208" s="78">
        <v>22256371.4187</v>
      </c>
      <c r="U208" s="78">
        <v>0</v>
      </c>
      <c r="V208" s="78">
        <v>104964881.2467</v>
      </c>
      <c r="W208" s="78">
        <v>2377749.2035</v>
      </c>
      <c r="X208" s="78">
        <v>6752004.5872</v>
      </c>
      <c r="Y208" s="78">
        <v>3887970.0561</v>
      </c>
      <c r="Z208" s="78">
        <f t="shared" si="56"/>
        <v>1943985.02805</v>
      </c>
      <c r="AA208" s="78">
        <f t="shared" ref="AA208:AA271" si="57">Y208-Z208</f>
        <v>1943985.02805</v>
      </c>
      <c r="AB208" s="78">
        <v>174205238.4032</v>
      </c>
      <c r="AC208" s="87">
        <f t="shared" si="52"/>
        <v>312500229.88735</v>
      </c>
    </row>
    <row r="209" ht="24.9" customHeight="1" spans="1:29">
      <c r="A209" s="76"/>
      <c r="B209" s="79"/>
      <c r="C209" s="73">
        <v>8</v>
      </c>
      <c r="D209" s="78" t="s">
        <v>539</v>
      </c>
      <c r="E209" s="78">
        <v>27517404.3518</v>
      </c>
      <c r="F209" s="78">
        <v>0</v>
      </c>
      <c r="G209" s="78">
        <v>129776818.7664</v>
      </c>
      <c r="H209" s="78">
        <v>2939809.2371</v>
      </c>
      <c r="I209" s="78">
        <v>9051138.771</v>
      </c>
      <c r="J209" s="78">
        <v>4807020.9707</v>
      </c>
      <c r="K209" s="78">
        <f t="shared" si="48"/>
        <v>2403510.48535</v>
      </c>
      <c r="L209" s="78">
        <f t="shared" si="54"/>
        <v>2403510.48535</v>
      </c>
      <c r="M209" s="102">
        <v>218274423.2103</v>
      </c>
      <c r="N209" s="87">
        <f t="shared" si="51"/>
        <v>389963104.82195</v>
      </c>
      <c r="O209" s="86"/>
      <c r="P209" s="79"/>
      <c r="Q209" s="90">
        <v>5</v>
      </c>
      <c r="R209" s="104"/>
      <c r="S209" s="78" t="s">
        <v>540</v>
      </c>
      <c r="T209" s="78">
        <v>23321983.7334</v>
      </c>
      <c r="U209" s="78">
        <v>0</v>
      </c>
      <c r="V209" s="78">
        <v>109990492.4732</v>
      </c>
      <c r="W209" s="78">
        <v>2491593.405</v>
      </c>
      <c r="X209" s="78">
        <v>7445969.2444</v>
      </c>
      <c r="Y209" s="78">
        <v>4074122.0884</v>
      </c>
      <c r="Z209" s="78">
        <f t="shared" si="56"/>
        <v>2037061.0442</v>
      </c>
      <c r="AA209" s="78">
        <f t="shared" si="57"/>
        <v>2037061.0442</v>
      </c>
      <c r="AB209" s="78">
        <v>195679374.4136</v>
      </c>
      <c r="AC209" s="87">
        <f t="shared" si="52"/>
        <v>340966474.3138</v>
      </c>
    </row>
    <row r="210" ht="24.9" customHeight="1" spans="1:29">
      <c r="A210" s="76"/>
      <c r="B210" s="79"/>
      <c r="C210" s="73">
        <v>9</v>
      </c>
      <c r="D210" s="78" t="s">
        <v>541</v>
      </c>
      <c r="E210" s="78">
        <v>25891849.6372</v>
      </c>
      <c r="F210" s="78">
        <v>0</v>
      </c>
      <c r="G210" s="78">
        <v>122110422.7317</v>
      </c>
      <c r="H210" s="78">
        <v>2766143.8468</v>
      </c>
      <c r="I210" s="78">
        <v>8790850.8535</v>
      </c>
      <c r="J210" s="78">
        <v>4523052.4865</v>
      </c>
      <c r="K210" s="78">
        <f t="shared" si="48"/>
        <v>2261526.24325</v>
      </c>
      <c r="L210" s="78">
        <f t="shared" si="54"/>
        <v>2261526.24325</v>
      </c>
      <c r="M210" s="102">
        <v>210220038.7613</v>
      </c>
      <c r="N210" s="87">
        <f t="shared" si="51"/>
        <v>372040832.07375</v>
      </c>
      <c r="O210" s="86"/>
      <c r="P210" s="79"/>
      <c r="Q210" s="90">
        <v>6</v>
      </c>
      <c r="R210" s="104"/>
      <c r="S210" s="78" t="s">
        <v>542</v>
      </c>
      <c r="T210" s="78">
        <v>35840404.5398</v>
      </c>
      <c r="U210" s="78">
        <v>0</v>
      </c>
      <c r="V210" s="78">
        <v>169029521.2802</v>
      </c>
      <c r="W210" s="78">
        <v>3828993.134</v>
      </c>
      <c r="X210" s="78">
        <v>10574449.6086</v>
      </c>
      <c r="Y210" s="78">
        <v>6260967.5686</v>
      </c>
      <c r="Z210" s="78">
        <f t="shared" si="56"/>
        <v>3130483.7843</v>
      </c>
      <c r="AA210" s="78">
        <f t="shared" si="57"/>
        <v>3130483.7843</v>
      </c>
      <c r="AB210" s="78">
        <v>292487493.0273</v>
      </c>
      <c r="AC210" s="87">
        <f t="shared" si="52"/>
        <v>514891345.3742</v>
      </c>
    </row>
    <row r="211" ht="24.9" customHeight="1" spans="1:29">
      <c r="A211" s="76"/>
      <c r="B211" s="79"/>
      <c r="C211" s="73">
        <v>10</v>
      </c>
      <c r="D211" s="78" t="s">
        <v>543</v>
      </c>
      <c r="E211" s="78">
        <v>28952866.8403</v>
      </c>
      <c r="F211" s="78">
        <v>0</v>
      </c>
      <c r="G211" s="78">
        <v>136546707.1185</v>
      </c>
      <c r="H211" s="78">
        <v>3093166.2117</v>
      </c>
      <c r="I211" s="78">
        <v>9970355.0308</v>
      </c>
      <c r="J211" s="78">
        <v>5057782.2052</v>
      </c>
      <c r="K211" s="78">
        <f t="shared" si="48"/>
        <v>2528891.1026</v>
      </c>
      <c r="L211" s="78">
        <f t="shared" si="54"/>
        <v>2528891.1026</v>
      </c>
      <c r="M211" s="102">
        <v>246718775.2114</v>
      </c>
      <c r="N211" s="87">
        <f t="shared" si="51"/>
        <v>427810761.5153</v>
      </c>
      <c r="O211" s="86"/>
      <c r="P211" s="79"/>
      <c r="Q211" s="90">
        <v>7</v>
      </c>
      <c r="R211" s="104"/>
      <c r="S211" s="78" t="s">
        <v>544</v>
      </c>
      <c r="T211" s="78">
        <v>25241736.3977</v>
      </c>
      <c r="U211" s="78">
        <v>0</v>
      </c>
      <c r="V211" s="78">
        <v>119044376.7133</v>
      </c>
      <c r="W211" s="78">
        <v>2696689.298</v>
      </c>
      <c r="X211" s="78">
        <v>7409789.5203</v>
      </c>
      <c r="Y211" s="78">
        <v>4409484.0722</v>
      </c>
      <c r="Z211" s="78">
        <f t="shared" si="56"/>
        <v>2204742.0361</v>
      </c>
      <c r="AA211" s="78">
        <f t="shared" si="57"/>
        <v>2204742.0361</v>
      </c>
      <c r="AB211" s="78">
        <v>194559824.1482</v>
      </c>
      <c r="AC211" s="87">
        <f t="shared" si="52"/>
        <v>351157158.1136</v>
      </c>
    </row>
    <row r="212" ht="24.9" customHeight="1" spans="1:29">
      <c r="A212" s="76"/>
      <c r="B212" s="79"/>
      <c r="C212" s="73">
        <v>11</v>
      </c>
      <c r="D212" s="78" t="s">
        <v>545</v>
      </c>
      <c r="E212" s="78">
        <v>24329331.7384</v>
      </c>
      <c r="F212" s="78">
        <v>0</v>
      </c>
      <c r="G212" s="78">
        <v>114741319.1792</v>
      </c>
      <c r="H212" s="78">
        <v>2599212.9658</v>
      </c>
      <c r="I212" s="78">
        <v>8212314.0558</v>
      </c>
      <c r="J212" s="78">
        <v>4250095.9166</v>
      </c>
      <c r="K212" s="78">
        <f t="shared" si="48"/>
        <v>2125047.9583</v>
      </c>
      <c r="L212" s="78">
        <f t="shared" si="54"/>
        <v>2125047.9583</v>
      </c>
      <c r="M212" s="102">
        <v>192317718.0142</v>
      </c>
      <c r="N212" s="87">
        <f t="shared" si="51"/>
        <v>344324943.9117</v>
      </c>
      <c r="O212" s="86"/>
      <c r="P212" s="79"/>
      <c r="Q212" s="90">
        <v>8</v>
      </c>
      <c r="R212" s="104"/>
      <c r="S212" s="78" t="s">
        <v>546</v>
      </c>
      <c r="T212" s="78">
        <v>25431165.025</v>
      </c>
      <c r="U212" s="78">
        <v>0</v>
      </c>
      <c r="V212" s="78">
        <v>119937754.7485</v>
      </c>
      <c r="W212" s="78">
        <v>2716926.8182</v>
      </c>
      <c r="X212" s="78">
        <v>8077526.3479</v>
      </c>
      <c r="Y212" s="78">
        <v>4442575.3978</v>
      </c>
      <c r="Z212" s="78">
        <f t="shared" si="56"/>
        <v>2221287.6989</v>
      </c>
      <c r="AA212" s="78">
        <f t="shared" si="57"/>
        <v>2221287.6989</v>
      </c>
      <c r="AB212" s="78">
        <v>215222362.6584</v>
      </c>
      <c r="AC212" s="87">
        <f t="shared" si="52"/>
        <v>373607023.2969</v>
      </c>
    </row>
    <row r="213" ht="24.9" customHeight="1" spans="1:29">
      <c r="A213" s="76"/>
      <c r="B213" s="79"/>
      <c r="C213" s="73">
        <v>12</v>
      </c>
      <c r="D213" s="78" t="s">
        <v>547</v>
      </c>
      <c r="E213" s="78">
        <v>25092026.2364</v>
      </c>
      <c r="F213" s="78">
        <v>0</v>
      </c>
      <c r="G213" s="78">
        <v>118338317.805</v>
      </c>
      <c r="H213" s="78">
        <v>2680695.0816</v>
      </c>
      <c r="I213" s="78">
        <v>8863831.4128</v>
      </c>
      <c r="J213" s="78">
        <v>4383331.1737</v>
      </c>
      <c r="K213" s="78">
        <f t="shared" si="48"/>
        <v>2191665.58685</v>
      </c>
      <c r="L213" s="78">
        <f t="shared" si="54"/>
        <v>2191665.58685</v>
      </c>
      <c r="M213" s="102">
        <v>212478359.0391</v>
      </c>
      <c r="N213" s="87">
        <f t="shared" si="51"/>
        <v>369644895.16175</v>
      </c>
      <c r="O213" s="86"/>
      <c r="P213" s="79"/>
      <c r="Q213" s="90">
        <v>9</v>
      </c>
      <c r="R213" s="104"/>
      <c r="S213" s="78" t="s">
        <v>548</v>
      </c>
      <c r="T213" s="78">
        <v>30574470.187</v>
      </c>
      <c r="U213" s="78">
        <v>0</v>
      </c>
      <c r="V213" s="78">
        <v>144194467.8213</v>
      </c>
      <c r="W213" s="78">
        <v>3266409.4595</v>
      </c>
      <c r="X213" s="78">
        <v>8885507.2483</v>
      </c>
      <c r="Y213" s="78">
        <v>5341060.424</v>
      </c>
      <c r="Z213" s="78">
        <f t="shared" si="56"/>
        <v>2670530.212</v>
      </c>
      <c r="AA213" s="78">
        <f t="shared" si="57"/>
        <v>2670530.212</v>
      </c>
      <c r="AB213" s="78">
        <v>240224632.6888</v>
      </c>
      <c r="AC213" s="87">
        <f t="shared" si="52"/>
        <v>429816017.6169</v>
      </c>
    </row>
    <row r="214" ht="24.9" customHeight="1" spans="1:29">
      <c r="A214" s="76"/>
      <c r="B214" s="79"/>
      <c r="C214" s="73">
        <v>13</v>
      </c>
      <c r="D214" s="78" t="s">
        <v>549</v>
      </c>
      <c r="E214" s="78">
        <v>22983754.5216</v>
      </c>
      <c r="F214" s="78">
        <v>0</v>
      </c>
      <c r="G214" s="78">
        <v>108395345.2504</v>
      </c>
      <c r="H214" s="78">
        <v>2455458.8427</v>
      </c>
      <c r="I214" s="78">
        <v>8591445.9442</v>
      </c>
      <c r="J214" s="78">
        <v>4015036.7584</v>
      </c>
      <c r="K214" s="78">
        <f t="shared" si="48"/>
        <v>2007518.3792</v>
      </c>
      <c r="L214" s="78">
        <f t="shared" si="54"/>
        <v>2007518.3792</v>
      </c>
      <c r="M214" s="102">
        <v>204049626.3352</v>
      </c>
      <c r="N214" s="87">
        <f t="shared" si="51"/>
        <v>348483149.2733</v>
      </c>
      <c r="O214" s="86"/>
      <c r="P214" s="79"/>
      <c r="Q214" s="90">
        <v>10</v>
      </c>
      <c r="R214" s="104"/>
      <c r="S214" s="78" t="s">
        <v>550</v>
      </c>
      <c r="T214" s="78">
        <v>33177052.1315</v>
      </c>
      <c r="U214" s="78">
        <v>0</v>
      </c>
      <c r="V214" s="78">
        <v>156468692.5631</v>
      </c>
      <c r="W214" s="78">
        <v>3544455.1045</v>
      </c>
      <c r="X214" s="78">
        <v>9690834.3103</v>
      </c>
      <c r="Y214" s="78">
        <v>5795705.9939</v>
      </c>
      <c r="Z214" s="78">
        <f t="shared" si="56"/>
        <v>2897852.99695</v>
      </c>
      <c r="AA214" s="78">
        <f t="shared" si="57"/>
        <v>2897852.99695</v>
      </c>
      <c r="AB214" s="78">
        <v>265144781.9818</v>
      </c>
      <c r="AC214" s="87">
        <f t="shared" si="52"/>
        <v>470923669.08815</v>
      </c>
    </row>
    <row r="215" ht="24.9" customHeight="1" spans="1:29">
      <c r="A215" s="76"/>
      <c r="B215" s="79"/>
      <c r="C215" s="73">
        <v>14</v>
      </c>
      <c r="D215" s="78" t="s">
        <v>551</v>
      </c>
      <c r="E215" s="78">
        <v>22509485.8984</v>
      </c>
      <c r="F215" s="78">
        <v>0</v>
      </c>
      <c r="G215" s="78">
        <v>106158612.7315</v>
      </c>
      <c r="H215" s="78">
        <v>2404790.5725</v>
      </c>
      <c r="I215" s="78">
        <v>8383754.8475</v>
      </c>
      <c r="J215" s="78">
        <v>3932186.6761</v>
      </c>
      <c r="K215" s="78">
        <f t="shared" si="48"/>
        <v>1966093.33805</v>
      </c>
      <c r="L215" s="78">
        <f t="shared" si="54"/>
        <v>1966093.33805</v>
      </c>
      <c r="M215" s="102">
        <v>197622805.0109</v>
      </c>
      <c r="N215" s="87">
        <f t="shared" si="51"/>
        <v>339045542.39885</v>
      </c>
      <c r="O215" s="86"/>
      <c r="P215" s="79"/>
      <c r="Q215" s="90">
        <v>11</v>
      </c>
      <c r="R215" s="104"/>
      <c r="S215" s="78" t="s">
        <v>552</v>
      </c>
      <c r="T215" s="78">
        <v>25385397.4494</v>
      </c>
      <c r="U215" s="78">
        <v>0</v>
      </c>
      <c r="V215" s="78">
        <v>119721906.9784</v>
      </c>
      <c r="W215" s="78">
        <v>2712037.2603</v>
      </c>
      <c r="X215" s="78">
        <v>7776160.3979</v>
      </c>
      <c r="Y215" s="78">
        <v>4434580.2507</v>
      </c>
      <c r="Z215" s="78">
        <f t="shared" si="56"/>
        <v>2217290.12535</v>
      </c>
      <c r="AA215" s="78">
        <f t="shared" si="57"/>
        <v>2217290.12535</v>
      </c>
      <c r="AB215" s="78">
        <v>205896854.0299</v>
      </c>
      <c r="AC215" s="87">
        <f t="shared" si="52"/>
        <v>363709646.24125</v>
      </c>
    </row>
    <row r="216" ht="24.9" customHeight="1" spans="1:29">
      <c r="A216" s="76"/>
      <c r="B216" s="79"/>
      <c r="C216" s="73">
        <v>15</v>
      </c>
      <c r="D216" s="78" t="s">
        <v>553</v>
      </c>
      <c r="E216" s="78">
        <v>24425388.4655</v>
      </c>
      <c r="F216" s="78">
        <v>0</v>
      </c>
      <c r="G216" s="78">
        <v>115194339.2501</v>
      </c>
      <c r="H216" s="78">
        <v>2609475.142</v>
      </c>
      <c r="I216" s="78">
        <v>8867755.706</v>
      </c>
      <c r="J216" s="78">
        <v>4266876.0858</v>
      </c>
      <c r="K216" s="78">
        <f t="shared" si="48"/>
        <v>2133438.0429</v>
      </c>
      <c r="L216" s="78">
        <f t="shared" si="54"/>
        <v>2133438.0429</v>
      </c>
      <c r="M216" s="102">
        <v>212599792.8954</v>
      </c>
      <c r="N216" s="87">
        <f t="shared" si="51"/>
        <v>365830189.5019</v>
      </c>
      <c r="O216" s="86"/>
      <c r="P216" s="79"/>
      <c r="Q216" s="90">
        <v>12</v>
      </c>
      <c r="R216" s="104"/>
      <c r="S216" s="78" t="s">
        <v>554</v>
      </c>
      <c r="T216" s="78">
        <v>26275550.3307</v>
      </c>
      <c r="U216" s="78">
        <v>0</v>
      </c>
      <c r="V216" s="78">
        <v>123920021.2945</v>
      </c>
      <c r="W216" s="78">
        <v>2807136.334</v>
      </c>
      <c r="X216" s="78">
        <v>8028726.7746</v>
      </c>
      <c r="Y216" s="78">
        <v>4590081.2387</v>
      </c>
      <c r="Z216" s="78">
        <f t="shared" si="56"/>
        <v>2295040.61935</v>
      </c>
      <c r="AA216" s="78">
        <f t="shared" si="57"/>
        <v>2295040.61935</v>
      </c>
      <c r="AB216" s="78">
        <v>213712302.0781</v>
      </c>
      <c r="AC216" s="87">
        <f t="shared" si="52"/>
        <v>377038777.43125</v>
      </c>
    </row>
    <row r="217" ht="24.9" customHeight="1" spans="1:29">
      <c r="A217" s="76"/>
      <c r="B217" s="79"/>
      <c r="C217" s="73">
        <v>16</v>
      </c>
      <c r="D217" s="78" t="s">
        <v>555</v>
      </c>
      <c r="E217" s="78">
        <v>20171526.1319</v>
      </c>
      <c r="F217" s="78">
        <v>0</v>
      </c>
      <c r="G217" s="78">
        <v>95132391.7616</v>
      </c>
      <c r="H217" s="78">
        <v>2155015.7162</v>
      </c>
      <c r="I217" s="78">
        <v>7711698.4743</v>
      </c>
      <c r="J217" s="78">
        <v>3523768.0083</v>
      </c>
      <c r="K217" s="78">
        <f t="shared" si="48"/>
        <v>1761884.00415</v>
      </c>
      <c r="L217" s="78">
        <f t="shared" si="54"/>
        <v>1761884.00415</v>
      </c>
      <c r="M217" s="102">
        <v>176826601.8963</v>
      </c>
      <c r="N217" s="87">
        <f t="shared" si="51"/>
        <v>303759117.98445</v>
      </c>
      <c r="O217" s="86"/>
      <c r="P217" s="79"/>
      <c r="Q217" s="90">
        <v>13</v>
      </c>
      <c r="R217" s="104"/>
      <c r="S217" s="78" t="s">
        <v>556</v>
      </c>
      <c r="T217" s="78">
        <v>24418299.6149</v>
      </c>
      <c r="U217" s="78">
        <v>0</v>
      </c>
      <c r="V217" s="78">
        <v>115160907.0091</v>
      </c>
      <c r="W217" s="78">
        <v>2608717.808</v>
      </c>
      <c r="X217" s="78">
        <v>7637652.6129</v>
      </c>
      <c r="Y217" s="78">
        <v>4265637.7329</v>
      </c>
      <c r="Z217" s="78">
        <f t="shared" si="56"/>
        <v>2132818.86645</v>
      </c>
      <c r="AA217" s="78">
        <f t="shared" si="57"/>
        <v>2132818.86645</v>
      </c>
      <c r="AB217" s="78">
        <v>201610850.439</v>
      </c>
      <c r="AC217" s="87">
        <f t="shared" si="52"/>
        <v>353569246.35035</v>
      </c>
    </row>
    <row r="218" ht="24.9" customHeight="1" spans="1:29">
      <c r="A218" s="76"/>
      <c r="B218" s="79"/>
      <c r="C218" s="73">
        <v>17</v>
      </c>
      <c r="D218" s="78" t="s">
        <v>557</v>
      </c>
      <c r="E218" s="78">
        <v>25407596.5774</v>
      </c>
      <c r="F218" s="78">
        <v>0</v>
      </c>
      <c r="G218" s="78">
        <v>119826601.8899</v>
      </c>
      <c r="H218" s="78">
        <v>2714408.8939</v>
      </c>
      <c r="I218" s="78">
        <v>9182334.3839</v>
      </c>
      <c r="J218" s="78">
        <v>4438458.2208</v>
      </c>
      <c r="K218" s="78">
        <f t="shared" si="48"/>
        <v>2219229.1104</v>
      </c>
      <c r="L218" s="78">
        <f t="shared" si="54"/>
        <v>2219229.1104</v>
      </c>
      <c r="M218" s="102">
        <v>222334157.961</v>
      </c>
      <c r="N218" s="87">
        <f t="shared" si="51"/>
        <v>381684328.8165</v>
      </c>
      <c r="O218" s="86"/>
      <c r="P218" s="79"/>
      <c r="Q218" s="90">
        <v>14</v>
      </c>
      <c r="R218" s="104"/>
      <c r="S218" s="78" t="s">
        <v>558</v>
      </c>
      <c r="T218" s="78">
        <v>30538415.7845</v>
      </c>
      <c r="U218" s="78">
        <v>0</v>
      </c>
      <c r="V218" s="78">
        <v>144024429.0485</v>
      </c>
      <c r="W218" s="78">
        <v>3262557.604</v>
      </c>
      <c r="X218" s="78">
        <v>8840137.9025</v>
      </c>
      <c r="Y218" s="78">
        <v>5334762.0731</v>
      </c>
      <c r="Z218" s="78">
        <f t="shared" si="56"/>
        <v>2667381.03655</v>
      </c>
      <c r="AA218" s="78">
        <f t="shared" si="57"/>
        <v>2667381.03655</v>
      </c>
      <c r="AB218" s="78">
        <v>238820717.5297</v>
      </c>
      <c r="AC218" s="87">
        <f t="shared" si="52"/>
        <v>428153638.90575</v>
      </c>
    </row>
    <row r="219" ht="24.9" customHeight="1" spans="1:29">
      <c r="A219" s="76"/>
      <c r="B219" s="79"/>
      <c r="C219" s="73">
        <v>18</v>
      </c>
      <c r="D219" s="78" t="s">
        <v>559</v>
      </c>
      <c r="E219" s="78">
        <v>26713456.4336</v>
      </c>
      <c r="F219" s="78">
        <v>0</v>
      </c>
      <c r="G219" s="78">
        <v>125985261.9048</v>
      </c>
      <c r="H219" s="78">
        <v>2853919.8311</v>
      </c>
      <c r="I219" s="78">
        <v>8779642.6206</v>
      </c>
      <c r="J219" s="78">
        <v>4666579.145</v>
      </c>
      <c r="K219" s="78">
        <f t="shared" si="48"/>
        <v>2333289.5725</v>
      </c>
      <c r="L219" s="78">
        <f t="shared" si="54"/>
        <v>2333289.5725</v>
      </c>
      <c r="M219" s="102">
        <v>209873209.6897</v>
      </c>
      <c r="N219" s="87">
        <f t="shared" si="51"/>
        <v>376538780.0523</v>
      </c>
      <c r="O219" s="86"/>
      <c r="P219" s="79"/>
      <c r="Q219" s="90">
        <v>15</v>
      </c>
      <c r="R219" s="104"/>
      <c r="S219" s="78" t="s">
        <v>560</v>
      </c>
      <c r="T219" s="78">
        <v>20267384.1916</v>
      </c>
      <c r="U219" s="78">
        <v>0.0001</v>
      </c>
      <c r="V219" s="78">
        <v>95584474.8829</v>
      </c>
      <c r="W219" s="78">
        <v>2165256.668</v>
      </c>
      <c r="X219" s="78">
        <v>6643761.8544</v>
      </c>
      <c r="Y219" s="78">
        <v>3540513.4723</v>
      </c>
      <c r="Z219" s="78">
        <f t="shared" si="56"/>
        <v>1770256.73615</v>
      </c>
      <c r="AA219" s="78">
        <f t="shared" si="57"/>
        <v>1770256.73615</v>
      </c>
      <c r="AB219" s="78">
        <v>170855760.6682</v>
      </c>
      <c r="AC219" s="87">
        <f t="shared" si="52"/>
        <v>297286895.00135</v>
      </c>
    </row>
    <row r="220" ht="24.9" customHeight="1" spans="1:29">
      <c r="A220" s="76"/>
      <c r="B220" s="79"/>
      <c r="C220" s="73">
        <v>19</v>
      </c>
      <c r="D220" s="78" t="s">
        <v>561</v>
      </c>
      <c r="E220" s="78">
        <v>34886996.5701</v>
      </c>
      <c r="F220" s="78">
        <v>0</v>
      </c>
      <c r="G220" s="78">
        <v>164533085.0718</v>
      </c>
      <c r="H220" s="78">
        <v>3727136.232</v>
      </c>
      <c r="I220" s="78">
        <v>11287618.8364</v>
      </c>
      <c r="J220" s="78">
        <v>6094416.5363</v>
      </c>
      <c r="K220" s="78">
        <f t="shared" si="48"/>
        <v>3047208.26815</v>
      </c>
      <c r="L220" s="78">
        <f t="shared" si="54"/>
        <v>3047208.26815</v>
      </c>
      <c r="M220" s="102">
        <v>287480364.1934</v>
      </c>
      <c r="N220" s="87">
        <f t="shared" si="51"/>
        <v>504962409.17185</v>
      </c>
      <c r="O220" s="86"/>
      <c r="P220" s="79"/>
      <c r="Q220" s="90">
        <v>16</v>
      </c>
      <c r="R220" s="104"/>
      <c r="S220" s="78" t="s">
        <v>562</v>
      </c>
      <c r="T220" s="78">
        <v>33496469.5259</v>
      </c>
      <c r="U220" s="78">
        <v>0</v>
      </c>
      <c r="V220" s="78">
        <v>157975120.0147</v>
      </c>
      <c r="W220" s="78">
        <v>3578579.9149</v>
      </c>
      <c r="X220" s="78">
        <v>9592825.7951</v>
      </c>
      <c r="Y220" s="78">
        <v>5851505.0836</v>
      </c>
      <c r="Z220" s="78">
        <f t="shared" si="56"/>
        <v>2925752.5418</v>
      </c>
      <c r="AA220" s="78">
        <f t="shared" si="57"/>
        <v>2925752.5418</v>
      </c>
      <c r="AB220" s="78">
        <v>262111993.2606</v>
      </c>
      <c r="AC220" s="87">
        <f t="shared" si="52"/>
        <v>469680741.053</v>
      </c>
    </row>
    <row r="221" ht="24.9" customHeight="1" spans="1:29">
      <c r="A221" s="76"/>
      <c r="B221" s="79"/>
      <c r="C221" s="73">
        <v>20</v>
      </c>
      <c r="D221" s="78" t="s">
        <v>563</v>
      </c>
      <c r="E221" s="78">
        <v>27655461.2678</v>
      </c>
      <c r="F221" s="78">
        <v>0</v>
      </c>
      <c r="G221" s="78">
        <v>130427918.962</v>
      </c>
      <c r="H221" s="78">
        <v>2954558.4842</v>
      </c>
      <c r="I221" s="78">
        <v>9770808.9598</v>
      </c>
      <c r="J221" s="78">
        <v>4831138.1614</v>
      </c>
      <c r="K221" s="78">
        <f t="shared" si="48"/>
        <v>2415569.0807</v>
      </c>
      <c r="L221" s="78">
        <f t="shared" si="54"/>
        <v>2415569.0807</v>
      </c>
      <c r="M221" s="102">
        <v>240543994.6609</v>
      </c>
      <c r="N221" s="87">
        <f t="shared" si="51"/>
        <v>413768311.4154</v>
      </c>
      <c r="O221" s="86"/>
      <c r="P221" s="79"/>
      <c r="Q221" s="90">
        <v>17</v>
      </c>
      <c r="R221" s="104"/>
      <c r="S221" s="78" t="s">
        <v>564</v>
      </c>
      <c r="T221" s="78">
        <v>26989067.0986</v>
      </c>
      <c r="U221" s="78">
        <v>0</v>
      </c>
      <c r="V221" s="78">
        <v>127285089.2748</v>
      </c>
      <c r="W221" s="78">
        <v>2883364.5696</v>
      </c>
      <c r="X221" s="78">
        <v>7633911.8299</v>
      </c>
      <c r="Y221" s="78">
        <v>4714725.6283</v>
      </c>
      <c r="Z221" s="78">
        <f t="shared" si="56"/>
        <v>2357362.81415</v>
      </c>
      <c r="AA221" s="78">
        <f t="shared" si="57"/>
        <v>2357362.81415</v>
      </c>
      <c r="AB221" s="78">
        <v>201495095.1443</v>
      </c>
      <c r="AC221" s="87">
        <f t="shared" si="52"/>
        <v>368643890.73135</v>
      </c>
    </row>
    <row r="222" ht="24.9" customHeight="1" spans="1:29">
      <c r="A222" s="76"/>
      <c r="B222" s="79"/>
      <c r="C222" s="73">
        <v>21</v>
      </c>
      <c r="D222" s="78" t="s">
        <v>565</v>
      </c>
      <c r="E222" s="78">
        <v>21933236.709</v>
      </c>
      <c r="F222" s="78">
        <v>0</v>
      </c>
      <c r="G222" s="78">
        <v>103440922.2958</v>
      </c>
      <c r="H222" s="78">
        <v>2343227.2554</v>
      </c>
      <c r="I222" s="78">
        <v>8455380.2553</v>
      </c>
      <c r="J222" s="78">
        <v>3831521.5879</v>
      </c>
      <c r="K222" s="78">
        <f t="shared" si="48"/>
        <v>1915760.79395</v>
      </c>
      <c r="L222" s="78">
        <f t="shared" si="54"/>
        <v>1915760.79395</v>
      </c>
      <c r="M222" s="102">
        <v>199839191.2951</v>
      </c>
      <c r="N222" s="87">
        <f t="shared" si="51"/>
        <v>337927718.60455</v>
      </c>
      <c r="O222" s="86"/>
      <c r="P222" s="80"/>
      <c r="Q222" s="90">
        <v>18</v>
      </c>
      <c r="R222" s="105"/>
      <c r="S222" s="78" t="s">
        <v>566</v>
      </c>
      <c r="T222" s="78">
        <v>31665326.2918</v>
      </c>
      <c r="U222" s="78">
        <v>0</v>
      </c>
      <c r="V222" s="78">
        <v>149339133.1102</v>
      </c>
      <c r="W222" s="78">
        <v>3382950.5697</v>
      </c>
      <c r="X222" s="78">
        <v>8678296.1012</v>
      </c>
      <c r="Y222" s="78">
        <v>5531622.2992</v>
      </c>
      <c r="Z222" s="78">
        <f t="shared" si="56"/>
        <v>2765811.1496</v>
      </c>
      <c r="AA222" s="78">
        <f t="shared" si="57"/>
        <v>2765811.1496</v>
      </c>
      <c r="AB222" s="78">
        <v>233812662.9873</v>
      </c>
      <c r="AC222" s="87">
        <f t="shared" si="52"/>
        <v>429644180.2098</v>
      </c>
    </row>
    <row r="223" ht="24.9" customHeight="1" spans="1:29">
      <c r="A223" s="76"/>
      <c r="B223" s="79"/>
      <c r="C223" s="73">
        <v>22</v>
      </c>
      <c r="D223" s="78" t="s">
        <v>567</v>
      </c>
      <c r="E223" s="78">
        <v>25771261.0864</v>
      </c>
      <c r="F223" s="78">
        <v>0</v>
      </c>
      <c r="G223" s="78">
        <v>121541706.3552</v>
      </c>
      <c r="H223" s="78">
        <v>2753260.8245</v>
      </c>
      <c r="I223" s="78">
        <v>9458785.3073</v>
      </c>
      <c r="J223" s="78">
        <v>4501986.848</v>
      </c>
      <c r="K223" s="78">
        <f t="shared" si="48"/>
        <v>2250993.424</v>
      </c>
      <c r="L223" s="78">
        <f t="shared" si="54"/>
        <v>2250993.424</v>
      </c>
      <c r="M223" s="102">
        <v>230888692.6456</v>
      </c>
      <c r="N223" s="87">
        <f t="shared" si="51"/>
        <v>392664699.643</v>
      </c>
      <c r="O223" s="86"/>
      <c r="P223" s="73"/>
      <c r="Q223" s="82" t="s">
        <v>568</v>
      </c>
      <c r="R223" s="94"/>
      <c r="S223" s="83"/>
      <c r="T223" s="83">
        <f t="shared" ref="T223:Y223" si="58">SUM(T205:T222)</f>
        <v>502221304.5158</v>
      </c>
      <c r="U223" s="83">
        <f t="shared" si="58"/>
        <v>0.0001</v>
      </c>
      <c r="V223" s="83">
        <f t="shared" si="58"/>
        <v>2368562179.1711</v>
      </c>
      <c r="W223" s="83">
        <f t="shared" si="58"/>
        <v>53654582.0678</v>
      </c>
      <c r="X223" s="83">
        <f t="shared" si="58"/>
        <v>149166437.6386</v>
      </c>
      <c r="Y223" s="83">
        <f t="shared" si="58"/>
        <v>87733141.9726</v>
      </c>
      <c r="Z223" s="83">
        <f t="shared" ref="Z223" si="59">SUM(Z205:Z222)</f>
        <v>43866570.9863</v>
      </c>
      <c r="AA223" s="83">
        <f t="shared" si="57"/>
        <v>43866570.9863</v>
      </c>
      <c r="AB223" s="83">
        <f>SUM(AB205:AB222)</f>
        <v>3990691727.5332</v>
      </c>
      <c r="AC223" s="83">
        <f>SUM(AC205:AC222)</f>
        <v>7108162801.9129</v>
      </c>
    </row>
    <row r="224" ht="24.9" customHeight="1" spans="1:29">
      <c r="A224" s="76"/>
      <c r="B224" s="79"/>
      <c r="C224" s="73">
        <v>23</v>
      </c>
      <c r="D224" s="78" t="s">
        <v>569</v>
      </c>
      <c r="E224" s="78">
        <v>32026267.3061</v>
      </c>
      <c r="F224" s="78">
        <v>0</v>
      </c>
      <c r="G224" s="78">
        <v>151041393.1054</v>
      </c>
      <c r="H224" s="78">
        <v>3421511.5369</v>
      </c>
      <c r="I224" s="78">
        <v>11039019.1013</v>
      </c>
      <c r="J224" s="78">
        <v>5594675.1585</v>
      </c>
      <c r="K224" s="78">
        <f t="shared" si="48"/>
        <v>2797337.57925</v>
      </c>
      <c r="L224" s="78">
        <f t="shared" si="54"/>
        <v>2797337.57925</v>
      </c>
      <c r="M224" s="102">
        <v>279787660.4389</v>
      </c>
      <c r="N224" s="87">
        <f t="shared" si="51"/>
        <v>480113189.06785</v>
      </c>
      <c r="O224" s="86"/>
      <c r="P224" s="77">
        <v>29</v>
      </c>
      <c r="Q224" s="90">
        <v>1</v>
      </c>
      <c r="R224" s="77" t="s">
        <v>117</v>
      </c>
      <c r="S224" s="78" t="s">
        <v>570</v>
      </c>
      <c r="T224" s="78">
        <v>19789347.7393</v>
      </c>
      <c r="U224" s="78">
        <v>0</v>
      </c>
      <c r="V224" s="78">
        <v>93329972.6324</v>
      </c>
      <c r="W224" s="78">
        <v>2114185.8635</v>
      </c>
      <c r="X224" s="78">
        <v>6118065.0306</v>
      </c>
      <c r="Y224" s="78">
        <v>3457005.1871</v>
      </c>
      <c r="Z224" s="78">
        <v>0</v>
      </c>
      <c r="AA224" s="78">
        <f t="shared" si="57"/>
        <v>3457005.1871</v>
      </c>
      <c r="AB224" s="78">
        <v>166969673.8739</v>
      </c>
      <c r="AC224" s="87">
        <f t="shared" si="52"/>
        <v>291778250.3268</v>
      </c>
    </row>
    <row r="225" ht="24.9" customHeight="1" spans="1:29">
      <c r="A225" s="76"/>
      <c r="B225" s="79"/>
      <c r="C225" s="73">
        <v>24</v>
      </c>
      <c r="D225" s="78" t="s">
        <v>571</v>
      </c>
      <c r="E225" s="78">
        <v>26355741.2358</v>
      </c>
      <c r="F225" s="78">
        <v>0</v>
      </c>
      <c r="G225" s="78">
        <v>124298215.4159</v>
      </c>
      <c r="H225" s="78">
        <v>2815703.4924</v>
      </c>
      <c r="I225" s="78">
        <v>8694084.5606</v>
      </c>
      <c r="J225" s="78">
        <v>4604089.8044</v>
      </c>
      <c r="K225" s="78">
        <f t="shared" si="48"/>
        <v>2302044.9022</v>
      </c>
      <c r="L225" s="78">
        <f t="shared" si="54"/>
        <v>2302044.9022</v>
      </c>
      <c r="M225" s="102">
        <v>207225689.5343</v>
      </c>
      <c r="N225" s="87">
        <f t="shared" si="51"/>
        <v>371691479.1412</v>
      </c>
      <c r="O225" s="86"/>
      <c r="P225" s="79"/>
      <c r="Q225" s="90">
        <v>2</v>
      </c>
      <c r="R225" s="79"/>
      <c r="S225" s="78" t="s">
        <v>572</v>
      </c>
      <c r="T225" s="78">
        <v>19844859.5984</v>
      </c>
      <c r="U225" s="78">
        <v>0</v>
      </c>
      <c r="V225" s="78">
        <v>93591776.1218</v>
      </c>
      <c r="W225" s="78">
        <v>2120116.4474</v>
      </c>
      <c r="X225" s="78">
        <v>6011431.5403</v>
      </c>
      <c r="Y225" s="78">
        <v>3466702.5651</v>
      </c>
      <c r="Z225" s="78">
        <v>0</v>
      </c>
      <c r="AA225" s="78">
        <f t="shared" si="57"/>
        <v>3466702.5651</v>
      </c>
      <c r="AB225" s="78">
        <v>163669992.7563</v>
      </c>
      <c r="AC225" s="87">
        <f t="shared" si="52"/>
        <v>288704879.0293</v>
      </c>
    </row>
    <row r="226" ht="24.9" customHeight="1" spans="1:29">
      <c r="A226" s="76"/>
      <c r="B226" s="80"/>
      <c r="C226" s="73">
        <v>25</v>
      </c>
      <c r="D226" s="78" t="s">
        <v>573</v>
      </c>
      <c r="E226" s="78">
        <v>25310539.3076</v>
      </c>
      <c r="F226" s="78">
        <v>0</v>
      </c>
      <c r="G226" s="78">
        <v>119368863.0876</v>
      </c>
      <c r="H226" s="78">
        <v>2704039.8251</v>
      </c>
      <c r="I226" s="78">
        <v>8403023.4091</v>
      </c>
      <c r="J226" s="78">
        <v>4421503.2666</v>
      </c>
      <c r="K226" s="78">
        <f t="shared" si="48"/>
        <v>2210751.6333</v>
      </c>
      <c r="L226" s="78">
        <f t="shared" si="54"/>
        <v>2210751.6333</v>
      </c>
      <c r="M226" s="102">
        <v>198219053.9818</v>
      </c>
      <c r="N226" s="87">
        <f t="shared" si="51"/>
        <v>356216271.2445</v>
      </c>
      <c r="O226" s="86"/>
      <c r="P226" s="79"/>
      <c r="Q226" s="90">
        <v>3</v>
      </c>
      <c r="R226" s="79"/>
      <c r="S226" s="78" t="s">
        <v>574</v>
      </c>
      <c r="T226" s="78">
        <v>24723361.6398</v>
      </c>
      <c r="U226" s="78">
        <v>0</v>
      </c>
      <c r="V226" s="78">
        <v>116599632.0656</v>
      </c>
      <c r="W226" s="78">
        <v>2641308.9691</v>
      </c>
      <c r="X226" s="78">
        <v>7165413.696</v>
      </c>
      <c r="Y226" s="78">
        <v>4318929.0803</v>
      </c>
      <c r="Z226" s="78">
        <v>0</v>
      </c>
      <c r="AA226" s="78">
        <f t="shared" si="57"/>
        <v>4318929.0803</v>
      </c>
      <c r="AB226" s="78">
        <v>199378972.3278</v>
      </c>
      <c r="AC226" s="87">
        <f t="shared" si="52"/>
        <v>354827617.7786</v>
      </c>
    </row>
    <row r="227" ht="24.9" customHeight="1" spans="1:29">
      <c r="A227" s="73"/>
      <c r="B227" s="81" t="s">
        <v>575</v>
      </c>
      <c r="C227" s="82"/>
      <c r="D227" s="83"/>
      <c r="E227" s="83">
        <f>SUM(E202:E226)</f>
        <v>648159026.2384</v>
      </c>
      <c r="F227" s="83">
        <f t="shared" ref="F227:N227" si="60">SUM(F202:F226)</f>
        <v>0</v>
      </c>
      <c r="G227" s="83">
        <f t="shared" si="60"/>
        <v>3056829612.4281</v>
      </c>
      <c r="H227" s="83">
        <f t="shared" si="60"/>
        <v>69245771.442</v>
      </c>
      <c r="I227" s="83">
        <f t="shared" si="60"/>
        <v>226751939.4767</v>
      </c>
      <c r="J227" s="83">
        <f t="shared" si="60"/>
        <v>113227032.3037</v>
      </c>
      <c r="K227" s="83">
        <f t="shared" si="60"/>
        <v>56613516.15185</v>
      </c>
      <c r="L227" s="83">
        <f t="shared" si="60"/>
        <v>56613516.15185</v>
      </c>
      <c r="M227" s="83">
        <f t="shared" si="60"/>
        <v>5471511706.0674</v>
      </c>
      <c r="N227" s="83">
        <f t="shared" si="60"/>
        <v>9529111571.80445</v>
      </c>
      <c r="O227" s="86"/>
      <c r="P227" s="79"/>
      <c r="Q227" s="90">
        <v>4</v>
      </c>
      <c r="R227" s="79"/>
      <c r="S227" s="78" t="s">
        <v>576</v>
      </c>
      <c r="T227" s="78">
        <v>21854905.2236</v>
      </c>
      <c r="U227" s="78">
        <v>0</v>
      </c>
      <c r="V227" s="78">
        <v>103071497.5183</v>
      </c>
      <c r="W227" s="78">
        <v>2334858.7472</v>
      </c>
      <c r="X227" s="78">
        <v>6113110.2577</v>
      </c>
      <c r="Y227" s="78">
        <v>3817837.8446</v>
      </c>
      <c r="Z227" s="78">
        <v>0</v>
      </c>
      <c r="AA227" s="78">
        <f t="shared" si="57"/>
        <v>3817837.8446</v>
      </c>
      <c r="AB227" s="78">
        <v>166816352.71</v>
      </c>
      <c r="AC227" s="87">
        <f t="shared" si="52"/>
        <v>304008562.3014</v>
      </c>
    </row>
    <row r="228" ht="24.9" customHeight="1" spans="1:29">
      <c r="A228" s="76"/>
      <c r="B228" s="77" t="s">
        <v>577</v>
      </c>
      <c r="C228" s="73">
        <v>1</v>
      </c>
      <c r="D228" s="78" t="s">
        <v>578</v>
      </c>
      <c r="E228" s="78">
        <v>28741812.4773</v>
      </c>
      <c r="F228" s="78">
        <f>-296040.6685</f>
        <v>-296040.6685</v>
      </c>
      <c r="G228" s="78">
        <v>135551338.3887</v>
      </c>
      <c r="H228" s="78">
        <v>3070618.316</v>
      </c>
      <c r="I228" s="78">
        <v>7080785.9347</v>
      </c>
      <c r="J228" s="78">
        <v>5020913.0755</v>
      </c>
      <c r="K228" s="78">
        <v>0</v>
      </c>
      <c r="L228" s="78">
        <f t="shared" ref="L228:L259" si="61">J228-K228</f>
        <v>5020913.0755</v>
      </c>
      <c r="M228" s="102">
        <v>217903018.8678</v>
      </c>
      <c r="N228" s="87">
        <f t="shared" si="51"/>
        <v>397072446.3915</v>
      </c>
      <c r="O228" s="86"/>
      <c r="P228" s="79"/>
      <c r="Q228" s="90">
        <v>5</v>
      </c>
      <c r="R228" s="79"/>
      <c r="S228" s="78" t="s">
        <v>579</v>
      </c>
      <c r="T228" s="78">
        <v>20681597.6317</v>
      </c>
      <c r="U228" s="78">
        <v>0</v>
      </c>
      <c r="V228" s="78">
        <v>97537976.8135</v>
      </c>
      <c r="W228" s="78">
        <v>2209508.9703</v>
      </c>
      <c r="X228" s="78">
        <v>6041527.1984</v>
      </c>
      <c r="Y228" s="78">
        <v>3612872.5024</v>
      </c>
      <c r="Z228" s="78">
        <v>0</v>
      </c>
      <c r="AA228" s="78">
        <f t="shared" si="57"/>
        <v>3612872.5024</v>
      </c>
      <c r="AB228" s="78">
        <v>164601276.8631</v>
      </c>
      <c r="AC228" s="87">
        <f t="shared" si="52"/>
        <v>294684759.9794</v>
      </c>
    </row>
    <row r="229" ht="24.9" customHeight="1" spans="1:29">
      <c r="A229" s="76"/>
      <c r="B229" s="79"/>
      <c r="C229" s="73">
        <v>2</v>
      </c>
      <c r="D229" s="78" t="s">
        <v>580</v>
      </c>
      <c r="E229" s="78">
        <v>26988516.754</v>
      </c>
      <c r="F229" s="78">
        <f>-277981.7226</f>
        <v>-277981.7226</v>
      </c>
      <c r="G229" s="78">
        <v>127282493.7546</v>
      </c>
      <c r="H229" s="78">
        <v>2883305.7739</v>
      </c>
      <c r="I229" s="78">
        <v>7149785.7362</v>
      </c>
      <c r="J229" s="78">
        <v>4714629.4884</v>
      </c>
      <c r="K229" s="78">
        <v>0</v>
      </c>
      <c r="L229" s="78">
        <f t="shared" si="61"/>
        <v>4714629.4884</v>
      </c>
      <c r="M229" s="102">
        <v>220038158.0395</v>
      </c>
      <c r="N229" s="87">
        <f t="shared" si="51"/>
        <v>388778907.824</v>
      </c>
      <c r="O229" s="86"/>
      <c r="P229" s="79"/>
      <c r="Q229" s="90">
        <v>6</v>
      </c>
      <c r="R229" s="79"/>
      <c r="S229" s="78" t="s">
        <v>581</v>
      </c>
      <c r="T229" s="78">
        <v>23555323.8818</v>
      </c>
      <c r="U229" s="78">
        <v>0</v>
      </c>
      <c r="V229" s="78">
        <v>111090964.8058</v>
      </c>
      <c r="W229" s="78">
        <v>2516522.1924</v>
      </c>
      <c r="X229" s="78">
        <v>7009655.9607</v>
      </c>
      <c r="Y229" s="78">
        <v>4114884.3265</v>
      </c>
      <c r="Z229" s="78">
        <v>0</v>
      </c>
      <c r="AA229" s="78">
        <f t="shared" si="57"/>
        <v>4114884.3265</v>
      </c>
      <c r="AB229" s="78">
        <v>194559183.9439</v>
      </c>
      <c r="AC229" s="87">
        <f t="shared" si="52"/>
        <v>342846535.1111</v>
      </c>
    </row>
    <row r="230" ht="24.9" customHeight="1" spans="1:29">
      <c r="A230" s="76"/>
      <c r="B230" s="79"/>
      <c r="C230" s="73">
        <v>3</v>
      </c>
      <c r="D230" s="78" t="s">
        <v>582</v>
      </c>
      <c r="E230" s="78">
        <v>27220850.4601</v>
      </c>
      <c r="F230" s="78">
        <f>-280374.7597</f>
        <v>-280374.7597</v>
      </c>
      <c r="G230" s="78">
        <v>128378219.5317</v>
      </c>
      <c r="H230" s="78">
        <v>2908127.0384</v>
      </c>
      <c r="I230" s="78">
        <v>7156293.2871</v>
      </c>
      <c r="J230" s="78">
        <v>4755215.911</v>
      </c>
      <c r="K230" s="78">
        <v>0</v>
      </c>
      <c r="L230" s="78">
        <f t="shared" si="61"/>
        <v>4755215.911</v>
      </c>
      <c r="M230" s="102">
        <v>220239528.571</v>
      </c>
      <c r="N230" s="87">
        <f t="shared" si="51"/>
        <v>390377860.0396</v>
      </c>
      <c r="O230" s="86"/>
      <c r="P230" s="79"/>
      <c r="Q230" s="90">
        <v>7</v>
      </c>
      <c r="R230" s="79"/>
      <c r="S230" s="78" t="s">
        <v>583</v>
      </c>
      <c r="T230" s="78">
        <v>19742861.1808</v>
      </c>
      <c r="U230" s="78">
        <v>0</v>
      </c>
      <c r="V230" s="78">
        <v>93110734.0148</v>
      </c>
      <c r="W230" s="78">
        <v>2109219.4934</v>
      </c>
      <c r="X230" s="78">
        <v>6225827.814</v>
      </c>
      <c r="Y230" s="78">
        <v>3448884.4406</v>
      </c>
      <c r="Z230" s="78">
        <v>0</v>
      </c>
      <c r="AA230" s="78">
        <f t="shared" si="57"/>
        <v>3448884.4406</v>
      </c>
      <c r="AB230" s="78">
        <v>170304299.9861</v>
      </c>
      <c r="AC230" s="87">
        <f t="shared" si="52"/>
        <v>294941826.9297</v>
      </c>
    </row>
    <row r="231" ht="24.9" customHeight="1" spans="1:29">
      <c r="A231" s="76"/>
      <c r="B231" s="79"/>
      <c r="C231" s="73">
        <v>4</v>
      </c>
      <c r="D231" s="78" t="s">
        <v>99</v>
      </c>
      <c r="E231" s="78">
        <v>26248506.0864</v>
      </c>
      <c r="F231" s="78">
        <f>-270359.6127</f>
        <v>-270359.6127</v>
      </c>
      <c r="G231" s="78">
        <v>123792475.9801</v>
      </c>
      <c r="H231" s="78">
        <v>2804247.0746</v>
      </c>
      <c r="I231" s="78">
        <v>6729491.1185</v>
      </c>
      <c r="J231" s="78">
        <v>4585356.8742</v>
      </c>
      <c r="K231" s="78">
        <v>0</v>
      </c>
      <c r="L231" s="78">
        <f t="shared" si="61"/>
        <v>4585356.8742</v>
      </c>
      <c r="M231" s="102">
        <v>207032504.6644</v>
      </c>
      <c r="N231" s="87">
        <f t="shared" si="51"/>
        <v>370922222.1855</v>
      </c>
      <c r="O231" s="86"/>
      <c r="P231" s="79"/>
      <c r="Q231" s="90">
        <v>8</v>
      </c>
      <c r="R231" s="79"/>
      <c r="S231" s="78" t="s">
        <v>584</v>
      </c>
      <c r="T231" s="78">
        <v>20503974.8961</v>
      </c>
      <c r="U231" s="78">
        <v>0</v>
      </c>
      <c r="V231" s="78">
        <v>96700277.3977</v>
      </c>
      <c r="W231" s="78">
        <v>2190532.7271</v>
      </c>
      <c r="X231" s="78">
        <v>6115778.2123</v>
      </c>
      <c r="Y231" s="78">
        <v>3581843.5506</v>
      </c>
      <c r="Z231" s="78">
        <v>0</v>
      </c>
      <c r="AA231" s="78">
        <f t="shared" si="57"/>
        <v>3581843.5506</v>
      </c>
      <c r="AB231" s="78">
        <v>166898910.2598</v>
      </c>
      <c r="AC231" s="87">
        <f t="shared" si="52"/>
        <v>295991317.0436</v>
      </c>
    </row>
    <row r="232" ht="24.9" customHeight="1" spans="1:29">
      <c r="A232" s="76"/>
      <c r="B232" s="79"/>
      <c r="C232" s="73">
        <v>5</v>
      </c>
      <c r="D232" s="78" t="s">
        <v>585</v>
      </c>
      <c r="E232" s="78">
        <v>26163328.2392</v>
      </c>
      <c r="F232" s="78">
        <f>-269482.2809</f>
        <v>-269482.2809</v>
      </c>
      <c r="G232" s="78">
        <v>123390762.5811</v>
      </c>
      <c r="H232" s="78">
        <v>2795147.1384</v>
      </c>
      <c r="I232" s="78">
        <v>6994620.8797</v>
      </c>
      <c r="J232" s="78">
        <v>4570477.1388</v>
      </c>
      <c r="K232" s="78">
        <v>0</v>
      </c>
      <c r="L232" s="78">
        <f t="shared" si="61"/>
        <v>4570477.1388</v>
      </c>
      <c r="M232" s="102">
        <v>215236715.7778</v>
      </c>
      <c r="N232" s="87">
        <f t="shared" si="51"/>
        <v>378881569.4741</v>
      </c>
      <c r="O232" s="86"/>
      <c r="P232" s="79"/>
      <c r="Q232" s="90">
        <v>9</v>
      </c>
      <c r="R232" s="79"/>
      <c r="S232" s="78" t="s">
        <v>586</v>
      </c>
      <c r="T232" s="78">
        <v>20166676.6892</v>
      </c>
      <c r="U232" s="78">
        <v>0</v>
      </c>
      <c r="V232" s="78">
        <v>95109520.9547</v>
      </c>
      <c r="W232" s="78">
        <v>2154497.6283</v>
      </c>
      <c r="X232" s="78">
        <v>6093192.3526</v>
      </c>
      <c r="Y232" s="78">
        <v>3522920.8581</v>
      </c>
      <c r="Z232" s="78">
        <v>0</v>
      </c>
      <c r="AA232" s="78">
        <f t="shared" si="57"/>
        <v>3522920.8581</v>
      </c>
      <c r="AB232" s="78">
        <v>166200010.3672</v>
      </c>
      <c r="AC232" s="87">
        <f t="shared" si="52"/>
        <v>293246818.8501</v>
      </c>
    </row>
    <row r="233" ht="24.9" customHeight="1" spans="1:29">
      <c r="A233" s="76"/>
      <c r="B233" s="79"/>
      <c r="C233" s="73">
        <v>6</v>
      </c>
      <c r="D233" s="78" t="s">
        <v>587</v>
      </c>
      <c r="E233" s="78">
        <v>27193953.4324</v>
      </c>
      <c r="F233" s="78">
        <f>-280097.7204</f>
        <v>-280097.7204</v>
      </c>
      <c r="G233" s="78">
        <v>128251368.5164</v>
      </c>
      <c r="H233" s="78">
        <v>2905253.5069</v>
      </c>
      <c r="I233" s="78">
        <v>6819382.8403</v>
      </c>
      <c r="J233" s="78">
        <v>4750517.2637</v>
      </c>
      <c r="K233" s="78">
        <v>0</v>
      </c>
      <c r="L233" s="78">
        <f t="shared" si="61"/>
        <v>4750517.2637</v>
      </c>
      <c r="M233" s="102">
        <v>209814126.2366</v>
      </c>
      <c r="N233" s="87">
        <f t="shared" si="51"/>
        <v>379454504.0759</v>
      </c>
      <c r="O233" s="86"/>
      <c r="P233" s="79"/>
      <c r="Q233" s="90">
        <v>10</v>
      </c>
      <c r="R233" s="79"/>
      <c r="S233" s="78" t="s">
        <v>588</v>
      </c>
      <c r="T233" s="78">
        <v>22893163.1249</v>
      </c>
      <c r="U233" s="78">
        <v>0</v>
      </c>
      <c r="V233" s="78">
        <v>107968100.6191</v>
      </c>
      <c r="W233" s="78">
        <v>2445780.5525</v>
      </c>
      <c r="X233" s="78">
        <v>6914837.6982</v>
      </c>
      <c r="Y233" s="78">
        <v>3999211.3289</v>
      </c>
      <c r="Z233" s="78">
        <v>0</v>
      </c>
      <c r="AA233" s="78">
        <f t="shared" si="57"/>
        <v>3999211.3289</v>
      </c>
      <c r="AB233" s="78">
        <v>191625114.8326</v>
      </c>
      <c r="AC233" s="87">
        <f t="shared" si="52"/>
        <v>335846208.1562</v>
      </c>
    </row>
    <row r="234" ht="24.9" customHeight="1" spans="1:29">
      <c r="A234" s="76"/>
      <c r="B234" s="79"/>
      <c r="C234" s="73">
        <v>7</v>
      </c>
      <c r="D234" s="78" t="s">
        <v>589</v>
      </c>
      <c r="E234" s="78">
        <v>31774062.9561</v>
      </c>
      <c r="F234" s="78">
        <f>-327272.8484</f>
        <v>-327272.8484</v>
      </c>
      <c r="G234" s="78">
        <v>149851953.9487</v>
      </c>
      <c r="H234" s="78">
        <v>3394567.4012</v>
      </c>
      <c r="I234" s="78">
        <v>7968424.3393</v>
      </c>
      <c r="J234" s="78">
        <v>5550617.5292</v>
      </c>
      <c r="K234" s="78">
        <v>0</v>
      </c>
      <c r="L234" s="78">
        <f t="shared" si="61"/>
        <v>5550617.5292</v>
      </c>
      <c r="M234" s="102">
        <v>245370221.4566</v>
      </c>
      <c r="N234" s="87">
        <f t="shared" si="51"/>
        <v>443582574.7827</v>
      </c>
      <c r="O234" s="86"/>
      <c r="P234" s="79"/>
      <c r="Q234" s="90">
        <v>11</v>
      </c>
      <c r="R234" s="79"/>
      <c r="S234" s="78" t="s">
        <v>590</v>
      </c>
      <c r="T234" s="78">
        <v>24239982.0285</v>
      </c>
      <c r="U234" s="78">
        <v>0</v>
      </c>
      <c r="V234" s="78">
        <v>114319930.5573</v>
      </c>
      <c r="W234" s="78">
        <v>2589667.3307</v>
      </c>
      <c r="X234" s="78">
        <v>7403440.4255</v>
      </c>
      <c r="Y234" s="78">
        <v>4234487.3975</v>
      </c>
      <c r="Z234" s="78">
        <v>0</v>
      </c>
      <c r="AA234" s="78">
        <f t="shared" si="57"/>
        <v>4234487.3975</v>
      </c>
      <c r="AB234" s="78">
        <v>206744503.5702</v>
      </c>
      <c r="AC234" s="87">
        <f t="shared" si="52"/>
        <v>359532011.3097</v>
      </c>
    </row>
    <row r="235" ht="24.9" customHeight="1" spans="1:29">
      <c r="A235" s="76"/>
      <c r="B235" s="79"/>
      <c r="C235" s="73">
        <v>8</v>
      </c>
      <c r="D235" s="78" t="s">
        <v>591</v>
      </c>
      <c r="E235" s="78">
        <v>28144618.4215</v>
      </c>
      <c r="F235" s="78">
        <f>-289889.5697</f>
        <v>-289889.5697</v>
      </c>
      <c r="G235" s="78">
        <v>132734868.3556</v>
      </c>
      <c r="H235" s="78">
        <v>3006817.3637</v>
      </c>
      <c r="I235" s="78">
        <v>7071257.5251</v>
      </c>
      <c r="J235" s="78">
        <v>4916589.1242</v>
      </c>
      <c r="K235" s="78">
        <v>0</v>
      </c>
      <c r="L235" s="78">
        <f t="shared" si="61"/>
        <v>4916589.1242</v>
      </c>
      <c r="M235" s="102">
        <v>217608170.4756</v>
      </c>
      <c r="N235" s="87">
        <f t="shared" si="51"/>
        <v>393192431.696</v>
      </c>
      <c r="O235" s="86"/>
      <c r="P235" s="79"/>
      <c r="Q235" s="90">
        <v>12</v>
      </c>
      <c r="R235" s="79"/>
      <c r="S235" s="78" t="s">
        <v>592</v>
      </c>
      <c r="T235" s="78">
        <v>28015833.191</v>
      </c>
      <c r="U235" s="78">
        <v>0</v>
      </c>
      <c r="V235" s="78">
        <v>132127495.0255</v>
      </c>
      <c r="W235" s="78">
        <v>2993058.6528</v>
      </c>
      <c r="X235" s="78">
        <v>7697522.4357</v>
      </c>
      <c r="Y235" s="78">
        <v>4894091.6061</v>
      </c>
      <c r="Z235" s="78">
        <v>0</v>
      </c>
      <c r="AA235" s="78">
        <f t="shared" si="57"/>
        <v>4894091.6061</v>
      </c>
      <c r="AB235" s="78">
        <v>215844616.9833</v>
      </c>
      <c r="AC235" s="87">
        <f t="shared" si="52"/>
        <v>391572617.8944</v>
      </c>
    </row>
    <row r="236" ht="24.9" customHeight="1" spans="1:29">
      <c r="A236" s="76"/>
      <c r="B236" s="79"/>
      <c r="C236" s="73">
        <v>9</v>
      </c>
      <c r="D236" s="78" t="s">
        <v>593</v>
      </c>
      <c r="E236" s="78">
        <v>25464136.7159</v>
      </c>
      <c r="F236" s="78">
        <f>-262280.6082</f>
        <v>-262280.6082</v>
      </c>
      <c r="G236" s="78">
        <v>120093254.9223</v>
      </c>
      <c r="H236" s="78">
        <v>2720449.3336</v>
      </c>
      <c r="I236" s="78">
        <v>6645951.6697</v>
      </c>
      <c r="J236" s="78">
        <v>4448335.2292</v>
      </c>
      <c r="K236" s="78">
        <v>0</v>
      </c>
      <c r="L236" s="78">
        <f t="shared" si="61"/>
        <v>4448335.2292</v>
      </c>
      <c r="M236" s="102">
        <v>204447448.6869</v>
      </c>
      <c r="N236" s="87">
        <f t="shared" si="51"/>
        <v>363557295.9494</v>
      </c>
      <c r="O236" s="86"/>
      <c r="P236" s="79"/>
      <c r="Q236" s="90">
        <v>13</v>
      </c>
      <c r="R236" s="79"/>
      <c r="S236" s="78" t="s">
        <v>594</v>
      </c>
      <c r="T236" s="78">
        <v>26114797.5762</v>
      </c>
      <c r="U236" s="78">
        <v>0</v>
      </c>
      <c r="V236" s="78">
        <v>123161883.6151</v>
      </c>
      <c r="W236" s="78">
        <v>2789962.3874</v>
      </c>
      <c r="X236" s="78">
        <v>7212025.2641</v>
      </c>
      <c r="Y236" s="78">
        <v>4561999.3074</v>
      </c>
      <c r="Z236" s="78">
        <v>0</v>
      </c>
      <c r="AA236" s="78">
        <f t="shared" si="57"/>
        <v>4561999.3074</v>
      </c>
      <c r="AB236" s="78">
        <v>200821326.981</v>
      </c>
      <c r="AC236" s="87">
        <f t="shared" si="52"/>
        <v>364661995.1312</v>
      </c>
    </row>
    <row r="237" ht="24.9" customHeight="1" spans="1:29">
      <c r="A237" s="76"/>
      <c r="B237" s="79"/>
      <c r="C237" s="73">
        <v>10</v>
      </c>
      <c r="D237" s="78" t="s">
        <v>595</v>
      </c>
      <c r="E237" s="78">
        <v>35369575.7431</v>
      </c>
      <c r="F237" s="78">
        <f>-364306.6302</f>
        <v>-364306.6302</v>
      </c>
      <c r="G237" s="78">
        <v>166809011.5756</v>
      </c>
      <c r="H237" s="78">
        <v>3778692.356</v>
      </c>
      <c r="I237" s="78">
        <v>8243237.7878</v>
      </c>
      <c r="J237" s="78">
        <v>6178718.3903</v>
      </c>
      <c r="K237" s="78">
        <v>0</v>
      </c>
      <c r="L237" s="78">
        <f t="shared" si="61"/>
        <v>6178718.3903</v>
      </c>
      <c r="M237" s="102">
        <v>253874085.899</v>
      </c>
      <c r="N237" s="87">
        <f t="shared" si="51"/>
        <v>473889015.1216</v>
      </c>
      <c r="O237" s="86"/>
      <c r="P237" s="79"/>
      <c r="Q237" s="90">
        <v>14</v>
      </c>
      <c r="R237" s="79"/>
      <c r="S237" s="78" t="s">
        <v>596</v>
      </c>
      <c r="T237" s="78">
        <v>22764015.3693</v>
      </c>
      <c r="U237" s="78">
        <v>0</v>
      </c>
      <c r="V237" s="78">
        <v>107359017.5587</v>
      </c>
      <c r="W237" s="78">
        <v>2431983.1115</v>
      </c>
      <c r="X237" s="78">
        <v>6952908.9881</v>
      </c>
      <c r="Y237" s="78">
        <v>3976650.4812</v>
      </c>
      <c r="Z237" s="78">
        <v>0</v>
      </c>
      <c r="AA237" s="78">
        <f t="shared" si="57"/>
        <v>3976650.4812</v>
      </c>
      <c r="AB237" s="78">
        <v>192803197.9639</v>
      </c>
      <c r="AC237" s="87">
        <f t="shared" si="52"/>
        <v>336287773.4727</v>
      </c>
    </row>
    <row r="238" ht="24.9" customHeight="1" spans="1:29">
      <c r="A238" s="76"/>
      <c r="B238" s="79"/>
      <c r="C238" s="73">
        <v>11</v>
      </c>
      <c r="D238" s="78" t="s">
        <v>597</v>
      </c>
      <c r="E238" s="78">
        <v>27439188.7028</v>
      </c>
      <c r="F238" s="78">
        <f>-282623.6436</f>
        <v>-282623.6436</v>
      </c>
      <c r="G238" s="78">
        <v>129407940.2928</v>
      </c>
      <c r="H238" s="78">
        <v>2931453.1042</v>
      </c>
      <c r="I238" s="78">
        <v>7037068.1799</v>
      </c>
      <c r="J238" s="78">
        <v>4793357.463</v>
      </c>
      <c r="K238" s="78">
        <v>0</v>
      </c>
      <c r="L238" s="78">
        <f t="shared" si="61"/>
        <v>4793357.463</v>
      </c>
      <c r="M238" s="102">
        <v>216550210.7633</v>
      </c>
      <c r="N238" s="87">
        <f t="shared" si="51"/>
        <v>387876594.8624</v>
      </c>
      <c r="O238" s="86"/>
      <c r="P238" s="79"/>
      <c r="Q238" s="90">
        <v>15</v>
      </c>
      <c r="R238" s="79"/>
      <c r="S238" s="78" t="s">
        <v>598</v>
      </c>
      <c r="T238" s="78">
        <v>17888447.1416</v>
      </c>
      <c r="U238" s="78">
        <v>0</v>
      </c>
      <c r="V238" s="78">
        <v>84364997.9851</v>
      </c>
      <c r="W238" s="78">
        <v>1911104.0224</v>
      </c>
      <c r="X238" s="78">
        <v>5565572.5525</v>
      </c>
      <c r="Y238" s="78">
        <v>3124936.4745</v>
      </c>
      <c r="Z238" s="78">
        <v>0</v>
      </c>
      <c r="AA238" s="78">
        <f t="shared" si="57"/>
        <v>3124936.4745</v>
      </c>
      <c r="AB238" s="78">
        <v>149873272.0653</v>
      </c>
      <c r="AC238" s="87">
        <f t="shared" si="52"/>
        <v>262728330.2414</v>
      </c>
    </row>
    <row r="239" ht="24.9" customHeight="1" spans="1:29">
      <c r="A239" s="76"/>
      <c r="B239" s="79"/>
      <c r="C239" s="73">
        <v>12</v>
      </c>
      <c r="D239" s="78" t="s">
        <v>599</v>
      </c>
      <c r="E239" s="78">
        <v>30277036.9855</v>
      </c>
      <c r="F239" s="78">
        <f>-311853.481</f>
        <v>-311853.481</v>
      </c>
      <c r="G239" s="78">
        <v>142791721.6105</v>
      </c>
      <c r="H239" s="78">
        <v>3234633.3202</v>
      </c>
      <c r="I239" s="78">
        <v>7710564.4017</v>
      </c>
      <c r="J239" s="78">
        <v>5289101.7575</v>
      </c>
      <c r="K239" s="78">
        <v>0</v>
      </c>
      <c r="L239" s="78">
        <f t="shared" si="61"/>
        <v>5289101.7575</v>
      </c>
      <c r="M239" s="102">
        <v>237390968.7461</v>
      </c>
      <c r="N239" s="87">
        <f t="shared" si="51"/>
        <v>426382173.3405</v>
      </c>
      <c r="O239" s="86"/>
      <c r="P239" s="79"/>
      <c r="Q239" s="90">
        <v>16</v>
      </c>
      <c r="R239" s="79"/>
      <c r="S239" s="78" t="s">
        <v>338</v>
      </c>
      <c r="T239" s="78">
        <v>23050957.1415</v>
      </c>
      <c r="U239" s="78">
        <v>0</v>
      </c>
      <c r="V239" s="78">
        <v>108712284.3817</v>
      </c>
      <c r="W239" s="78">
        <v>2462638.4038</v>
      </c>
      <c r="X239" s="78">
        <v>6408166.2831</v>
      </c>
      <c r="Y239" s="78">
        <v>4026776.3977</v>
      </c>
      <c r="Z239" s="78">
        <v>0</v>
      </c>
      <c r="AA239" s="78">
        <f t="shared" si="57"/>
        <v>4026776.3977</v>
      </c>
      <c r="AB239" s="78">
        <v>175946606.181</v>
      </c>
      <c r="AC239" s="87">
        <f t="shared" si="52"/>
        <v>320607428.7888</v>
      </c>
    </row>
    <row r="240" ht="24.9" customHeight="1" spans="1:29">
      <c r="A240" s="76"/>
      <c r="B240" s="80"/>
      <c r="C240" s="73">
        <v>13</v>
      </c>
      <c r="D240" s="78" t="s">
        <v>600</v>
      </c>
      <c r="E240" s="78">
        <v>33160867.9823</v>
      </c>
      <c r="F240" s="78">
        <f>-341556.9402</f>
        <v>-341556.9402</v>
      </c>
      <c r="G240" s="78">
        <v>156392365.3283</v>
      </c>
      <c r="H240" s="78">
        <v>3542726.0783</v>
      </c>
      <c r="I240" s="78">
        <v>8282141.9313</v>
      </c>
      <c r="J240" s="78">
        <v>5792878.7816</v>
      </c>
      <c r="K240" s="78">
        <v>0</v>
      </c>
      <c r="L240" s="78">
        <f t="shared" si="61"/>
        <v>5792878.7816</v>
      </c>
      <c r="M240" s="102">
        <v>255077940.9639</v>
      </c>
      <c r="N240" s="87">
        <f t="shared" si="51"/>
        <v>461907364.1255</v>
      </c>
      <c r="O240" s="86"/>
      <c r="P240" s="79"/>
      <c r="Q240" s="90">
        <v>17</v>
      </c>
      <c r="R240" s="79"/>
      <c r="S240" s="78" t="s">
        <v>601</v>
      </c>
      <c r="T240" s="78">
        <v>20322570.3643</v>
      </c>
      <c r="U240" s="78">
        <v>0</v>
      </c>
      <c r="V240" s="78">
        <v>95844742.3787</v>
      </c>
      <c r="W240" s="78">
        <v>2171152.4574</v>
      </c>
      <c r="X240" s="78">
        <v>5918349.5657</v>
      </c>
      <c r="Y240" s="78">
        <v>3550153.956</v>
      </c>
      <c r="Z240" s="78">
        <v>0</v>
      </c>
      <c r="AA240" s="78">
        <f t="shared" si="57"/>
        <v>3550153.956</v>
      </c>
      <c r="AB240" s="78">
        <v>160789651.5742</v>
      </c>
      <c r="AC240" s="87">
        <f t="shared" si="52"/>
        <v>288596620.2963</v>
      </c>
    </row>
    <row r="241" ht="24.9" customHeight="1" spans="1:29">
      <c r="A241" s="73"/>
      <c r="B241" s="81" t="s">
        <v>602</v>
      </c>
      <c r="C241" s="82"/>
      <c r="D241" s="83"/>
      <c r="E241" s="83">
        <f>SUM(E228:E240)</f>
        <v>374186454.9566</v>
      </c>
      <c r="F241" s="83">
        <f t="shared" ref="F241:N241" si="62">SUM(F228:F240)</f>
        <v>-3854120.4861</v>
      </c>
      <c r="G241" s="83">
        <f t="shared" si="62"/>
        <v>1764727774.7864</v>
      </c>
      <c r="H241" s="83">
        <f t="shared" si="62"/>
        <v>39976037.8054</v>
      </c>
      <c r="I241" s="83">
        <f t="shared" si="62"/>
        <v>94889005.6313</v>
      </c>
      <c r="J241" s="83">
        <f t="shared" si="62"/>
        <v>65366708.0266</v>
      </c>
      <c r="K241" s="83">
        <f t="shared" si="62"/>
        <v>0</v>
      </c>
      <c r="L241" s="83">
        <f t="shared" si="62"/>
        <v>65366708.0266</v>
      </c>
      <c r="M241" s="83">
        <f t="shared" si="62"/>
        <v>2920583099.1485</v>
      </c>
      <c r="N241" s="83">
        <f t="shared" si="62"/>
        <v>5255874959.8687</v>
      </c>
      <c r="O241" s="86"/>
      <c r="P241" s="79"/>
      <c r="Q241" s="90">
        <v>18</v>
      </c>
      <c r="R241" s="79"/>
      <c r="S241" s="78" t="s">
        <v>603</v>
      </c>
      <c r="T241" s="78">
        <v>21186499.6185</v>
      </c>
      <c r="U241" s="78">
        <v>0</v>
      </c>
      <c r="V241" s="78">
        <v>99919181.5527</v>
      </c>
      <c r="W241" s="78">
        <v>2263449.9418</v>
      </c>
      <c r="X241" s="78">
        <v>6547041.0882</v>
      </c>
      <c r="Y241" s="78">
        <v>3701073.9335</v>
      </c>
      <c r="Z241" s="78">
        <v>0</v>
      </c>
      <c r="AA241" s="78">
        <f t="shared" si="57"/>
        <v>3701073.9335</v>
      </c>
      <c r="AB241" s="78">
        <v>180243966.8952</v>
      </c>
      <c r="AC241" s="87">
        <f t="shared" si="52"/>
        <v>313861213.0299</v>
      </c>
    </row>
    <row r="242" ht="24.9" customHeight="1" spans="1:29">
      <c r="A242" s="76">
        <v>12</v>
      </c>
      <c r="B242" s="77" t="s">
        <v>604</v>
      </c>
      <c r="C242" s="73">
        <v>1</v>
      </c>
      <c r="D242" s="78" t="s">
        <v>605</v>
      </c>
      <c r="E242" s="78">
        <v>34428028.5122</v>
      </c>
      <c r="F242" s="78">
        <v>0</v>
      </c>
      <c r="G242" s="78">
        <v>162368512.6543</v>
      </c>
      <c r="H242" s="78">
        <v>3678102.5907</v>
      </c>
      <c r="I242" s="78">
        <v>10941884.9383</v>
      </c>
      <c r="J242" s="78">
        <v>6014239.3127</v>
      </c>
      <c r="K242" s="78">
        <f t="shared" ref="K242:K259" si="63">J242/2</f>
        <v>3007119.65635</v>
      </c>
      <c r="L242" s="78">
        <f t="shared" si="61"/>
        <v>3007119.65635</v>
      </c>
      <c r="M242" s="102">
        <v>262799952.0909</v>
      </c>
      <c r="N242" s="87">
        <f t="shared" si="51"/>
        <v>477223600.44275</v>
      </c>
      <c r="O242" s="86"/>
      <c r="P242" s="79"/>
      <c r="Q242" s="90">
        <v>19</v>
      </c>
      <c r="R242" s="79"/>
      <c r="S242" s="78" t="s">
        <v>606</v>
      </c>
      <c r="T242" s="78">
        <v>22451214.7994</v>
      </c>
      <c r="U242" s="78">
        <v>0</v>
      </c>
      <c r="V242" s="78">
        <v>105883796.1914</v>
      </c>
      <c r="W242" s="78">
        <v>2398565.2065</v>
      </c>
      <c r="X242" s="78">
        <v>6504255.0002</v>
      </c>
      <c r="Y242" s="78">
        <v>3922007.2859</v>
      </c>
      <c r="Z242" s="78">
        <v>0</v>
      </c>
      <c r="AA242" s="78">
        <f t="shared" si="57"/>
        <v>3922007.2859</v>
      </c>
      <c r="AB242" s="78">
        <v>178919988.4113</v>
      </c>
      <c r="AC242" s="87">
        <f t="shared" si="52"/>
        <v>320079826.8947</v>
      </c>
    </row>
    <row r="243" ht="24.9" customHeight="1" spans="1:29">
      <c r="A243" s="76"/>
      <c r="B243" s="79"/>
      <c r="C243" s="73">
        <v>2</v>
      </c>
      <c r="D243" s="78" t="s">
        <v>607</v>
      </c>
      <c r="E243" s="78">
        <v>32699135.6015</v>
      </c>
      <c r="F243" s="78">
        <v>0</v>
      </c>
      <c r="G243" s="78">
        <v>154214755.8871</v>
      </c>
      <c r="H243" s="78">
        <v>3493397.1117</v>
      </c>
      <c r="I243" s="78">
        <v>12039967.0912</v>
      </c>
      <c r="J243" s="78">
        <v>5712218.658</v>
      </c>
      <c r="K243" s="78">
        <f t="shared" si="63"/>
        <v>2856109.329</v>
      </c>
      <c r="L243" s="78">
        <f t="shared" si="61"/>
        <v>2856109.329</v>
      </c>
      <c r="M243" s="102">
        <v>296779154.4283</v>
      </c>
      <c r="N243" s="87">
        <f t="shared" si="51"/>
        <v>502082519.4488</v>
      </c>
      <c r="O243" s="86"/>
      <c r="P243" s="79"/>
      <c r="Q243" s="90">
        <v>20</v>
      </c>
      <c r="R243" s="79"/>
      <c r="S243" s="78" t="s">
        <v>346</v>
      </c>
      <c r="T243" s="78">
        <v>22218794.7967</v>
      </c>
      <c r="U243" s="78">
        <v>0</v>
      </c>
      <c r="V243" s="78">
        <v>104787663.4243</v>
      </c>
      <c r="W243" s="78">
        <v>2373734.7224</v>
      </c>
      <c r="X243" s="78">
        <v>6729294.8603</v>
      </c>
      <c r="Y243" s="78">
        <v>3881405.7883</v>
      </c>
      <c r="Z243" s="78">
        <v>0</v>
      </c>
      <c r="AA243" s="78">
        <f t="shared" si="57"/>
        <v>3881405.7883</v>
      </c>
      <c r="AB243" s="78">
        <v>185883652.2155</v>
      </c>
      <c r="AC243" s="87">
        <f t="shared" si="52"/>
        <v>325874545.8075</v>
      </c>
    </row>
    <row r="244" ht="24.9" customHeight="1" spans="1:29">
      <c r="A244" s="76"/>
      <c r="B244" s="79"/>
      <c r="C244" s="73">
        <v>3</v>
      </c>
      <c r="D244" s="78" t="s">
        <v>608</v>
      </c>
      <c r="E244" s="78">
        <v>21637616.943</v>
      </c>
      <c r="F244" s="78">
        <v>0</v>
      </c>
      <c r="G244" s="78">
        <v>102046728.5594</v>
      </c>
      <c r="H244" s="78">
        <v>2311644.8537</v>
      </c>
      <c r="I244" s="78">
        <v>8728470.6822</v>
      </c>
      <c r="J244" s="78">
        <v>3779879.7107</v>
      </c>
      <c r="K244" s="78">
        <f t="shared" si="63"/>
        <v>1889939.85535</v>
      </c>
      <c r="L244" s="78">
        <f t="shared" si="61"/>
        <v>1889939.85535</v>
      </c>
      <c r="M244" s="102">
        <v>194307762.623</v>
      </c>
      <c r="N244" s="87">
        <f t="shared" si="51"/>
        <v>330922163.51665</v>
      </c>
      <c r="O244" s="86"/>
      <c r="P244" s="79"/>
      <c r="Q244" s="90">
        <v>21</v>
      </c>
      <c r="R244" s="79"/>
      <c r="S244" s="78" t="s">
        <v>609</v>
      </c>
      <c r="T244" s="78">
        <v>24039898.5873</v>
      </c>
      <c r="U244" s="78">
        <v>0</v>
      </c>
      <c r="V244" s="78">
        <v>113376302.5839</v>
      </c>
      <c r="W244" s="78">
        <v>2568291.5083</v>
      </c>
      <c r="X244" s="78">
        <v>7069522.6052</v>
      </c>
      <c r="Y244" s="78">
        <v>4199534.7803</v>
      </c>
      <c r="Z244" s="78">
        <v>0</v>
      </c>
      <c r="AA244" s="78">
        <f t="shared" si="57"/>
        <v>4199534.7803</v>
      </c>
      <c r="AB244" s="78">
        <v>196411705.4715</v>
      </c>
      <c r="AC244" s="87">
        <f t="shared" si="52"/>
        <v>347665255.5365</v>
      </c>
    </row>
    <row r="245" ht="24.9" customHeight="1" spans="1:29">
      <c r="A245" s="76"/>
      <c r="B245" s="79"/>
      <c r="C245" s="73">
        <v>4</v>
      </c>
      <c r="D245" s="78" t="s">
        <v>610</v>
      </c>
      <c r="E245" s="78">
        <v>22276564.1611</v>
      </c>
      <c r="F245" s="78">
        <v>0</v>
      </c>
      <c r="G245" s="78">
        <v>105060113.6977</v>
      </c>
      <c r="H245" s="78">
        <v>2379906.4858</v>
      </c>
      <c r="I245" s="78">
        <v>8926605.1369</v>
      </c>
      <c r="J245" s="78">
        <v>3891497.5303</v>
      </c>
      <c r="K245" s="78">
        <f t="shared" si="63"/>
        <v>1945748.76515</v>
      </c>
      <c r="L245" s="78">
        <f t="shared" si="61"/>
        <v>1945748.76515</v>
      </c>
      <c r="M245" s="102">
        <v>200438861.9302</v>
      </c>
      <c r="N245" s="87">
        <f t="shared" si="51"/>
        <v>341027800.17685</v>
      </c>
      <c r="O245" s="86"/>
      <c r="P245" s="79"/>
      <c r="Q245" s="90">
        <v>22</v>
      </c>
      <c r="R245" s="79"/>
      <c r="S245" s="78" t="s">
        <v>611</v>
      </c>
      <c r="T245" s="78">
        <v>21820195.1028</v>
      </c>
      <c r="U245" s="78">
        <v>0</v>
      </c>
      <c r="V245" s="78">
        <v>102907798.6096</v>
      </c>
      <c r="W245" s="78">
        <v>2331150.5075</v>
      </c>
      <c r="X245" s="78">
        <v>6498919.0908</v>
      </c>
      <c r="Y245" s="78">
        <v>3811774.3266</v>
      </c>
      <c r="Z245" s="78">
        <v>0</v>
      </c>
      <c r="AA245" s="78">
        <f t="shared" si="57"/>
        <v>3811774.3266</v>
      </c>
      <c r="AB245" s="78">
        <v>178754873.3117</v>
      </c>
      <c r="AC245" s="87">
        <f t="shared" si="52"/>
        <v>316124710.949</v>
      </c>
    </row>
    <row r="246" ht="24.9" customHeight="1" spans="1:29">
      <c r="A246" s="76"/>
      <c r="B246" s="79"/>
      <c r="C246" s="73">
        <v>5</v>
      </c>
      <c r="D246" s="78" t="s">
        <v>612</v>
      </c>
      <c r="E246" s="78">
        <v>26672730.5689</v>
      </c>
      <c r="F246" s="78">
        <v>0</v>
      </c>
      <c r="G246" s="78">
        <v>125793191.7119</v>
      </c>
      <c r="H246" s="78">
        <v>2849568.902</v>
      </c>
      <c r="I246" s="78">
        <v>9609474.4905</v>
      </c>
      <c r="J246" s="78">
        <v>4659464.7356</v>
      </c>
      <c r="K246" s="78">
        <f t="shared" si="63"/>
        <v>2329732.3678</v>
      </c>
      <c r="L246" s="78">
        <f t="shared" si="61"/>
        <v>2329732.3678</v>
      </c>
      <c r="M246" s="102">
        <v>221569663.3684</v>
      </c>
      <c r="N246" s="87">
        <f t="shared" si="51"/>
        <v>388824361.4095</v>
      </c>
      <c r="O246" s="86"/>
      <c r="P246" s="79"/>
      <c r="Q246" s="90">
        <v>23</v>
      </c>
      <c r="R246" s="79"/>
      <c r="S246" s="78" t="s">
        <v>613</v>
      </c>
      <c r="T246" s="78">
        <v>26830991.9225</v>
      </c>
      <c r="U246" s="78">
        <v>0</v>
      </c>
      <c r="V246" s="78">
        <v>126539579.5158</v>
      </c>
      <c r="W246" s="78">
        <v>2866476.6809</v>
      </c>
      <c r="X246" s="78">
        <v>7743964.6099</v>
      </c>
      <c r="Y246" s="78">
        <v>4687111.4436</v>
      </c>
      <c r="Z246" s="78">
        <v>0</v>
      </c>
      <c r="AA246" s="78">
        <f t="shared" si="57"/>
        <v>4687111.4436</v>
      </c>
      <c r="AB246" s="78">
        <v>217281729.8873</v>
      </c>
      <c r="AC246" s="87">
        <f t="shared" si="52"/>
        <v>385949854.06</v>
      </c>
    </row>
    <row r="247" ht="24.9" customHeight="1" spans="1:29">
      <c r="A247" s="76"/>
      <c r="B247" s="79"/>
      <c r="C247" s="73">
        <v>6</v>
      </c>
      <c r="D247" s="78" t="s">
        <v>614</v>
      </c>
      <c r="E247" s="78">
        <v>22670856.7084</v>
      </c>
      <c r="F247" s="78">
        <v>0</v>
      </c>
      <c r="G247" s="78">
        <v>106919665.2675</v>
      </c>
      <c r="H247" s="78">
        <v>2422030.5488</v>
      </c>
      <c r="I247" s="78">
        <v>9018303.7275</v>
      </c>
      <c r="J247" s="78">
        <v>3960376.5758</v>
      </c>
      <c r="K247" s="78">
        <f t="shared" si="63"/>
        <v>1980188.2879</v>
      </c>
      <c r="L247" s="78">
        <f t="shared" si="61"/>
        <v>1980188.2879</v>
      </c>
      <c r="M247" s="102">
        <v>203276395.4939</v>
      </c>
      <c r="N247" s="87">
        <f t="shared" si="51"/>
        <v>346287440.034</v>
      </c>
      <c r="O247" s="86"/>
      <c r="P247" s="79"/>
      <c r="Q247" s="90">
        <v>24</v>
      </c>
      <c r="R247" s="79"/>
      <c r="S247" s="78" t="s">
        <v>615</v>
      </c>
      <c r="T247" s="78">
        <v>22249962.4173</v>
      </c>
      <c r="U247" s="78">
        <v>0</v>
      </c>
      <c r="V247" s="78">
        <v>104934655.2916</v>
      </c>
      <c r="W247" s="78">
        <v>2377064.5008</v>
      </c>
      <c r="X247" s="78">
        <v>6687143.9995</v>
      </c>
      <c r="Y247" s="78">
        <v>3886850.4662</v>
      </c>
      <c r="Z247" s="78">
        <v>0</v>
      </c>
      <c r="AA247" s="78">
        <f t="shared" si="57"/>
        <v>3886850.4662</v>
      </c>
      <c r="AB247" s="78">
        <v>184579330.291</v>
      </c>
      <c r="AC247" s="87">
        <f t="shared" si="52"/>
        <v>324715006.9664</v>
      </c>
    </row>
    <row r="248" ht="24.9" customHeight="1" spans="1:29">
      <c r="A248" s="76"/>
      <c r="B248" s="79"/>
      <c r="C248" s="73">
        <v>7</v>
      </c>
      <c r="D248" s="78" t="s">
        <v>616</v>
      </c>
      <c r="E248" s="78">
        <v>22691708.9753</v>
      </c>
      <c r="F248" s="78">
        <v>0</v>
      </c>
      <c r="G248" s="78">
        <v>107018008.1497</v>
      </c>
      <c r="H248" s="78">
        <v>2424258.2912</v>
      </c>
      <c r="I248" s="78">
        <v>8576933.6794</v>
      </c>
      <c r="J248" s="78">
        <v>3964019.2625</v>
      </c>
      <c r="K248" s="78">
        <f t="shared" si="63"/>
        <v>1982009.63125</v>
      </c>
      <c r="L248" s="78">
        <f t="shared" si="61"/>
        <v>1982009.63125</v>
      </c>
      <c r="M248" s="102">
        <v>189618581.1565</v>
      </c>
      <c r="N248" s="87">
        <f t="shared" si="51"/>
        <v>332311499.88335</v>
      </c>
      <c r="O248" s="86"/>
      <c r="P248" s="79"/>
      <c r="Q248" s="90">
        <v>25</v>
      </c>
      <c r="R248" s="79"/>
      <c r="S248" s="78" t="s">
        <v>617</v>
      </c>
      <c r="T248" s="78">
        <v>29314048.6146</v>
      </c>
      <c r="U248" s="78">
        <v>0</v>
      </c>
      <c r="V248" s="78">
        <v>138250102.5791</v>
      </c>
      <c r="W248" s="78">
        <v>3131752.9005</v>
      </c>
      <c r="X248" s="78">
        <v>6935574.3407</v>
      </c>
      <c r="Y248" s="78">
        <v>5120877.1228</v>
      </c>
      <c r="Z248" s="78">
        <v>0</v>
      </c>
      <c r="AA248" s="78">
        <f t="shared" si="57"/>
        <v>5120877.1228</v>
      </c>
      <c r="AB248" s="78">
        <v>192266792.2964</v>
      </c>
      <c r="AC248" s="87">
        <f t="shared" si="52"/>
        <v>375019147.8541</v>
      </c>
    </row>
    <row r="249" ht="24.9" customHeight="1" spans="1:29">
      <c r="A249" s="76"/>
      <c r="B249" s="79"/>
      <c r="C249" s="73">
        <v>8</v>
      </c>
      <c r="D249" s="78" t="s">
        <v>618</v>
      </c>
      <c r="E249" s="78">
        <v>26324274.1722</v>
      </c>
      <c r="F249" s="78">
        <v>0</v>
      </c>
      <c r="G249" s="78">
        <v>124149811.3239</v>
      </c>
      <c r="H249" s="78">
        <v>2812341.7231</v>
      </c>
      <c r="I249" s="78">
        <v>9302800.8635</v>
      </c>
      <c r="J249" s="78">
        <v>4598592.8166</v>
      </c>
      <c r="K249" s="78">
        <f t="shared" si="63"/>
        <v>2299296.4083</v>
      </c>
      <c r="L249" s="78">
        <f t="shared" si="61"/>
        <v>2299296.4083</v>
      </c>
      <c r="M249" s="102">
        <v>212079913.2651</v>
      </c>
      <c r="N249" s="87">
        <f t="shared" si="51"/>
        <v>376968437.7561</v>
      </c>
      <c r="O249" s="86"/>
      <c r="P249" s="79"/>
      <c r="Q249" s="90">
        <v>26</v>
      </c>
      <c r="R249" s="79"/>
      <c r="S249" s="78" t="s">
        <v>619</v>
      </c>
      <c r="T249" s="78">
        <v>20064782.7742</v>
      </c>
      <c r="U249" s="78">
        <v>0</v>
      </c>
      <c r="V249" s="78">
        <v>94628971.7</v>
      </c>
      <c r="W249" s="78">
        <v>2143611.8387</v>
      </c>
      <c r="X249" s="78">
        <v>6123655.0309</v>
      </c>
      <c r="Y249" s="78">
        <v>3505120.9894</v>
      </c>
      <c r="Z249" s="78">
        <v>0</v>
      </c>
      <c r="AA249" s="78">
        <f t="shared" si="57"/>
        <v>3505120.9894</v>
      </c>
      <c r="AB249" s="78">
        <v>167142651.5973</v>
      </c>
      <c r="AC249" s="87">
        <f t="shared" si="52"/>
        <v>293608793.9305</v>
      </c>
    </row>
    <row r="250" ht="24.9" customHeight="1" spans="1:29">
      <c r="A250" s="76"/>
      <c r="B250" s="79"/>
      <c r="C250" s="73">
        <v>9</v>
      </c>
      <c r="D250" s="78" t="s">
        <v>620</v>
      </c>
      <c r="E250" s="78">
        <v>28973094.8017</v>
      </c>
      <c r="F250" s="78">
        <v>0</v>
      </c>
      <c r="G250" s="78">
        <v>136642105.6685</v>
      </c>
      <c r="H250" s="78">
        <v>3095327.2567</v>
      </c>
      <c r="I250" s="78">
        <v>10031378.3507</v>
      </c>
      <c r="J250" s="78">
        <v>5061315.8318</v>
      </c>
      <c r="K250" s="78">
        <f t="shared" si="63"/>
        <v>2530657.9159</v>
      </c>
      <c r="L250" s="78">
        <f t="shared" si="61"/>
        <v>2530657.9159</v>
      </c>
      <c r="M250" s="102">
        <v>234625113.3608</v>
      </c>
      <c r="N250" s="87">
        <f t="shared" si="51"/>
        <v>415897677.3543</v>
      </c>
      <c r="O250" s="86"/>
      <c r="P250" s="79"/>
      <c r="Q250" s="90">
        <v>27</v>
      </c>
      <c r="R250" s="79"/>
      <c r="S250" s="78" t="s">
        <v>621</v>
      </c>
      <c r="T250" s="78">
        <v>24269311.4712</v>
      </c>
      <c r="U250" s="78">
        <v>0</v>
      </c>
      <c r="V250" s="78">
        <v>114458253.2606</v>
      </c>
      <c r="W250" s="78">
        <v>2592800.7282</v>
      </c>
      <c r="X250" s="78">
        <v>6902415.4753</v>
      </c>
      <c r="Y250" s="78">
        <v>4239610.9637</v>
      </c>
      <c r="Z250" s="78">
        <v>0</v>
      </c>
      <c r="AA250" s="78">
        <f t="shared" si="57"/>
        <v>4239610.9637</v>
      </c>
      <c r="AB250" s="78">
        <v>191240719.8917</v>
      </c>
      <c r="AC250" s="87">
        <f t="shared" si="52"/>
        <v>343703111.7907</v>
      </c>
    </row>
    <row r="251" ht="24.9" customHeight="1" spans="1:29">
      <c r="A251" s="76"/>
      <c r="B251" s="79"/>
      <c r="C251" s="73">
        <v>10</v>
      </c>
      <c r="D251" s="78" t="s">
        <v>622</v>
      </c>
      <c r="E251" s="78">
        <v>21082178.1081</v>
      </c>
      <c r="F251" s="78">
        <v>0</v>
      </c>
      <c r="G251" s="78">
        <v>99427183.3396</v>
      </c>
      <c r="H251" s="78">
        <v>2252304.8013</v>
      </c>
      <c r="I251" s="78">
        <v>8224933.0551</v>
      </c>
      <c r="J251" s="78">
        <v>3682849.9874</v>
      </c>
      <c r="K251" s="78">
        <f t="shared" si="63"/>
        <v>1841424.9937</v>
      </c>
      <c r="L251" s="78">
        <f t="shared" si="61"/>
        <v>1841424.9937</v>
      </c>
      <c r="M251" s="102">
        <v>178726226.3315</v>
      </c>
      <c r="N251" s="87">
        <f t="shared" si="51"/>
        <v>311554250.6293</v>
      </c>
      <c r="O251" s="86"/>
      <c r="P251" s="79"/>
      <c r="Q251" s="90">
        <v>28</v>
      </c>
      <c r="R251" s="79"/>
      <c r="S251" s="78" t="s">
        <v>623</v>
      </c>
      <c r="T251" s="78">
        <v>24347127.4969</v>
      </c>
      <c r="U251" s="78">
        <v>0</v>
      </c>
      <c r="V251" s="78">
        <v>114825247.0416</v>
      </c>
      <c r="W251" s="78">
        <v>2601114.1675</v>
      </c>
      <c r="X251" s="78">
        <v>7140357.5079</v>
      </c>
      <c r="Y251" s="78">
        <v>4253204.6611</v>
      </c>
      <c r="Z251" s="78">
        <v>0</v>
      </c>
      <c r="AA251" s="78">
        <f t="shared" si="57"/>
        <v>4253204.6611</v>
      </c>
      <c r="AB251" s="78">
        <v>198603630.2595</v>
      </c>
      <c r="AC251" s="87">
        <f t="shared" si="52"/>
        <v>351770681.1345</v>
      </c>
    </row>
    <row r="252" ht="24.9" customHeight="1" spans="1:29">
      <c r="A252" s="76"/>
      <c r="B252" s="79"/>
      <c r="C252" s="73">
        <v>11</v>
      </c>
      <c r="D252" s="78" t="s">
        <v>624</v>
      </c>
      <c r="E252" s="78">
        <v>36174666.48</v>
      </c>
      <c r="F252" s="78">
        <v>0</v>
      </c>
      <c r="G252" s="78">
        <v>170605958.1666</v>
      </c>
      <c r="H252" s="78">
        <v>3864703.8546</v>
      </c>
      <c r="I252" s="78">
        <v>12480490.1696</v>
      </c>
      <c r="J252" s="78">
        <v>6319359.855</v>
      </c>
      <c r="K252" s="78">
        <f t="shared" si="63"/>
        <v>3159679.9275</v>
      </c>
      <c r="L252" s="78">
        <f t="shared" si="61"/>
        <v>3159679.9275</v>
      </c>
      <c r="M252" s="102">
        <v>310410760.0197</v>
      </c>
      <c r="N252" s="87">
        <f t="shared" si="51"/>
        <v>536696258.618</v>
      </c>
      <c r="O252" s="86"/>
      <c r="P252" s="79"/>
      <c r="Q252" s="90">
        <v>29</v>
      </c>
      <c r="R252" s="79"/>
      <c r="S252" s="78" t="s">
        <v>625</v>
      </c>
      <c r="T252" s="78">
        <v>21455311.8617</v>
      </c>
      <c r="U252" s="78">
        <v>0</v>
      </c>
      <c r="V252" s="78">
        <v>101186946.394</v>
      </c>
      <c r="W252" s="78">
        <v>2292168.3742</v>
      </c>
      <c r="X252" s="78">
        <v>6497507.4746</v>
      </c>
      <c r="Y252" s="78">
        <v>3748032.7989</v>
      </c>
      <c r="Z252" s="78">
        <v>0</v>
      </c>
      <c r="AA252" s="78">
        <f t="shared" si="57"/>
        <v>3748032.7989</v>
      </c>
      <c r="AB252" s="78">
        <v>178711192.0684</v>
      </c>
      <c r="AC252" s="87">
        <f t="shared" si="52"/>
        <v>313891158.9718</v>
      </c>
    </row>
    <row r="253" ht="24.9" customHeight="1" spans="1:29">
      <c r="A253" s="76"/>
      <c r="B253" s="79"/>
      <c r="C253" s="73">
        <v>12</v>
      </c>
      <c r="D253" s="78" t="s">
        <v>626</v>
      </c>
      <c r="E253" s="78">
        <v>37229486.9562</v>
      </c>
      <c r="F253" s="78">
        <v>0</v>
      </c>
      <c r="G253" s="78">
        <v>175580673.2243</v>
      </c>
      <c r="H253" s="78">
        <v>3977395.115</v>
      </c>
      <c r="I253" s="78">
        <v>12530814.2883</v>
      </c>
      <c r="J253" s="78">
        <v>6503626.6588</v>
      </c>
      <c r="K253" s="78">
        <f t="shared" si="63"/>
        <v>3251813.3294</v>
      </c>
      <c r="L253" s="78">
        <f t="shared" si="61"/>
        <v>3251813.3294</v>
      </c>
      <c r="M253" s="102">
        <v>311967996.3427</v>
      </c>
      <c r="N253" s="87">
        <f t="shared" si="51"/>
        <v>544538179.2559</v>
      </c>
      <c r="O253" s="86"/>
      <c r="P253" s="80"/>
      <c r="Q253" s="90">
        <v>30</v>
      </c>
      <c r="R253" s="80"/>
      <c r="S253" s="78" t="s">
        <v>627</v>
      </c>
      <c r="T253" s="78">
        <v>23870640.8562</v>
      </c>
      <c r="U253" s="78">
        <v>0</v>
      </c>
      <c r="V253" s="78">
        <v>112578053.9698</v>
      </c>
      <c r="W253" s="78">
        <v>2550208.9364</v>
      </c>
      <c r="X253" s="78">
        <v>7254373.7512</v>
      </c>
      <c r="Y253" s="78">
        <v>4169967.1129</v>
      </c>
      <c r="Z253" s="78">
        <v>0</v>
      </c>
      <c r="AA253" s="78">
        <f t="shared" si="57"/>
        <v>4169967.1129</v>
      </c>
      <c r="AB253" s="78">
        <v>202131764.2795</v>
      </c>
      <c r="AC253" s="87">
        <f t="shared" si="52"/>
        <v>352555008.906</v>
      </c>
    </row>
    <row r="254" ht="24.9" customHeight="1" spans="1:29">
      <c r="A254" s="76"/>
      <c r="B254" s="79"/>
      <c r="C254" s="73">
        <v>13</v>
      </c>
      <c r="D254" s="78" t="s">
        <v>628</v>
      </c>
      <c r="E254" s="78">
        <v>29180742.5171</v>
      </c>
      <c r="F254" s="78">
        <v>0</v>
      </c>
      <c r="G254" s="78">
        <v>137621408.0619</v>
      </c>
      <c r="H254" s="78">
        <v>3117511.205</v>
      </c>
      <c r="I254" s="78">
        <v>9821160.461</v>
      </c>
      <c r="J254" s="78">
        <v>5097589.8535</v>
      </c>
      <c r="K254" s="78">
        <f t="shared" si="63"/>
        <v>2548794.92675</v>
      </c>
      <c r="L254" s="78">
        <f t="shared" si="61"/>
        <v>2548794.92675</v>
      </c>
      <c r="M254" s="102">
        <v>228120102.6111</v>
      </c>
      <c r="N254" s="87">
        <f t="shared" si="51"/>
        <v>410409719.78285</v>
      </c>
      <c r="O254" s="86"/>
      <c r="P254" s="73"/>
      <c r="Q254" s="82" t="s">
        <v>629</v>
      </c>
      <c r="R254" s="94"/>
      <c r="S254" s="83"/>
      <c r="T254" s="83">
        <f t="shared" ref="T254:Y254" si="64">SUM(T224:T253)</f>
        <v>680271454.7373</v>
      </c>
      <c r="U254" s="83">
        <f t="shared" si="64"/>
        <v>0</v>
      </c>
      <c r="V254" s="83">
        <f t="shared" si="64"/>
        <v>3208277356.5602</v>
      </c>
      <c r="W254" s="83">
        <f t="shared" si="64"/>
        <v>72676487.9709</v>
      </c>
      <c r="X254" s="83">
        <f t="shared" si="64"/>
        <v>199600850.1102</v>
      </c>
      <c r="Y254" s="83">
        <f t="shared" si="64"/>
        <v>118836758.9778</v>
      </c>
      <c r="Z254" s="83">
        <f t="shared" ref="Z254" si="65">SUM(Z224:Z253)</f>
        <v>0</v>
      </c>
      <c r="AA254" s="83">
        <f t="shared" si="57"/>
        <v>118836758.9778</v>
      </c>
      <c r="AB254" s="83">
        <f>SUM(AB224:AB253)</f>
        <v>5506018960.1159</v>
      </c>
      <c r="AC254" s="83">
        <f>SUM(AC224:AC253)</f>
        <v>9785681868.4723</v>
      </c>
    </row>
    <row r="255" ht="24.9" customHeight="1" spans="1:29">
      <c r="A255" s="76"/>
      <c r="B255" s="79"/>
      <c r="C255" s="73">
        <v>14</v>
      </c>
      <c r="D255" s="78" t="s">
        <v>630</v>
      </c>
      <c r="E255" s="78">
        <v>27828950.7914</v>
      </c>
      <c r="F255" s="78">
        <v>0</v>
      </c>
      <c r="G255" s="78">
        <v>131246125.4386</v>
      </c>
      <c r="H255" s="78">
        <v>2973093.1577</v>
      </c>
      <c r="I255" s="78">
        <v>9413655.0864</v>
      </c>
      <c r="J255" s="78">
        <v>4861445.0816</v>
      </c>
      <c r="K255" s="78">
        <f t="shared" si="63"/>
        <v>2430722.5408</v>
      </c>
      <c r="L255" s="78">
        <f t="shared" si="61"/>
        <v>2430722.5408</v>
      </c>
      <c r="M255" s="102">
        <v>215510201.3001</v>
      </c>
      <c r="N255" s="87">
        <f t="shared" si="51"/>
        <v>389402748.315</v>
      </c>
      <c r="O255" s="86"/>
      <c r="P255" s="77">
        <v>30</v>
      </c>
      <c r="Q255" s="90">
        <v>1</v>
      </c>
      <c r="R255" s="77" t="s">
        <v>118</v>
      </c>
      <c r="S255" s="78" t="s">
        <v>631</v>
      </c>
      <c r="T255" s="78">
        <v>23493248.5102</v>
      </c>
      <c r="U255" s="78">
        <v>0</v>
      </c>
      <c r="V255" s="78">
        <v>110798206.6604</v>
      </c>
      <c r="W255" s="78">
        <v>2509890.3986</v>
      </c>
      <c r="X255" s="78">
        <v>8442654.8432</v>
      </c>
      <c r="Y255" s="78">
        <v>4104040.3671</v>
      </c>
      <c r="Z255" s="78">
        <v>0</v>
      </c>
      <c r="AA255" s="78">
        <f t="shared" si="57"/>
        <v>4104040.3671</v>
      </c>
      <c r="AB255" s="78">
        <v>246733201.4029</v>
      </c>
      <c r="AC255" s="87">
        <f t="shared" si="52"/>
        <v>396081242.1824</v>
      </c>
    </row>
    <row r="256" ht="24.9" customHeight="1" spans="1:29">
      <c r="A256" s="76"/>
      <c r="B256" s="79"/>
      <c r="C256" s="73">
        <v>15</v>
      </c>
      <c r="D256" s="78" t="s">
        <v>632</v>
      </c>
      <c r="E256" s="78">
        <v>30373010.018</v>
      </c>
      <c r="F256" s="78">
        <v>0</v>
      </c>
      <c r="G256" s="78">
        <v>143244346.9625</v>
      </c>
      <c r="H256" s="78">
        <v>3244886.555</v>
      </c>
      <c r="I256" s="78">
        <v>9152604.8961</v>
      </c>
      <c r="J256" s="78">
        <v>5305867.306</v>
      </c>
      <c r="K256" s="78">
        <f t="shared" si="63"/>
        <v>2652933.653</v>
      </c>
      <c r="L256" s="78">
        <f t="shared" si="61"/>
        <v>2652933.653</v>
      </c>
      <c r="M256" s="102">
        <v>207432228.9798</v>
      </c>
      <c r="N256" s="87">
        <f t="shared" si="51"/>
        <v>396100011.0644</v>
      </c>
      <c r="O256" s="86"/>
      <c r="P256" s="79"/>
      <c r="Q256" s="90">
        <v>2</v>
      </c>
      <c r="R256" s="79"/>
      <c r="S256" s="78" t="s">
        <v>633</v>
      </c>
      <c r="T256" s="78">
        <v>27282670.0157</v>
      </c>
      <c r="U256" s="78">
        <v>0</v>
      </c>
      <c r="V256" s="78">
        <v>128669771.2043</v>
      </c>
      <c r="W256" s="78">
        <v>2914731.5022</v>
      </c>
      <c r="X256" s="78">
        <v>9532224.9502</v>
      </c>
      <c r="Y256" s="78">
        <v>4766015.1817</v>
      </c>
      <c r="Z256" s="78">
        <v>0</v>
      </c>
      <c r="AA256" s="78">
        <f t="shared" si="57"/>
        <v>4766015.1817</v>
      </c>
      <c r="AB256" s="78">
        <v>280449005.8434</v>
      </c>
      <c r="AC256" s="87">
        <f t="shared" si="52"/>
        <v>453614418.6975</v>
      </c>
    </row>
    <row r="257" ht="24.9" customHeight="1" spans="1:29">
      <c r="A257" s="76"/>
      <c r="B257" s="79"/>
      <c r="C257" s="73">
        <v>16</v>
      </c>
      <c r="D257" s="78" t="s">
        <v>634</v>
      </c>
      <c r="E257" s="78">
        <v>26643439.2853</v>
      </c>
      <c r="F257" s="78">
        <v>0</v>
      </c>
      <c r="G257" s="78">
        <v>125655048.973</v>
      </c>
      <c r="H257" s="78">
        <v>2846439.5812</v>
      </c>
      <c r="I257" s="78">
        <v>9421221.3494</v>
      </c>
      <c r="J257" s="78">
        <v>4654347.8352</v>
      </c>
      <c r="K257" s="78">
        <f t="shared" si="63"/>
        <v>2327173.9176</v>
      </c>
      <c r="L257" s="78">
        <f t="shared" si="61"/>
        <v>2327173.9176</v>
      </c>
      <c r="M257" s="102">
        <v>215744332.7641</v>
      </c>
      <c r="N257" s="87">
        <f t="shared" si="51"/>
        <v>382637655.8706</v>
      </c>
      <c r="O257" s="86"/>
      <c r="P257" s="79"/>
      <c r="Q257" s="90">
        <v>3</v>
      </c>
      <c r="R257" s="79"/>
      <c r="S257" s="78" t="s">
        <v>635</v>
      </c>
      <c r="T257" s="78">
        <v>27176520.4938</v>
      </c>
      <c r="U257" s="78">
        <v>0</v>
      </c>
      <c r="V257" s="78">
        <v>128169151.7748</v>
      </c>
      <c r="W257" s="78">
        <v>2903391.0669</v>
      </c>
      <c r="X257" s="78">
        <v>8944187.9753</v>
      </c>
      <c r="Y257" s="78">
        <v>4747471.9</v>
      </c>
      <c r="Z257" s="78">
        <v>0</v>
      </c>
      <c r="AA257" s="78">
        <f t="shared" si="57"/>
        <v>4747471.9</v>
      </c>
      <c r="AB257" s="78">
        <v>262252710.3289</v>
      </c>
      <c r="AC257" s="87">
        <f t="shared" si="52"/>
        <v>434193433.5397</v>
      </c>
    </row>
    <row r="258" ht="24.9" customHeight="1" spans="1:29">
      <c r="A258" s="76"/>
      <c r="B258" s="79"/>
      <c r="C258" s="73">
        <v>17</v>
      </c>
      <c r="D258" s="78" t="s">
        <v>636</v>
      </c>
      <c r="E258" s="78">
        <v>21851238.0503</v>
      </c>
      <c r="F258" s="78">
        <v>0</v>
      </c>
      <c r="G258" s="78">
        <v>103054202.4971</v>
      </c>
      <c r="H258" s="78">
        <v>2334466.9664</v>
      </c>
      <c r="I258" s="78">
        <v>8616642.4441</v>
      </c>
      <c r="J258" s="78">
        <v>3817197.2254</v>
      </c>
      <c r="K258" s="78">
        <f t="shared" si="63"/>
        <v>1908598.6127</v>
      </c>
      <c r="L258" s="78">
        <f t="shared" si="61"/>
        <v>1908598.6127</v>
      </c>
      <c r="M258" s="102">
        <v>190847334.5301</v>
      </c>
      <c r="N258" s="87">
        <f t="shared" si="51"/>
        <v>328612483.1007</v>
      </c>
      <c r="O258" s="86"/>
      <c r="P258" s="79"/>
      <c r="Q258" s="90">
        <v>4</v>
      </c>
      <c r="R258" s="79"/>
      <c r="S258" s="78" t="s">
        <v>637</v>
      </c>
      <c r="T258" s="78">
        <v>29116444.2426</v>
      </c>
      <c r="U258" s="78">
        <v>0</v>
      </c>
      <c r="V258" s="78">
        <v>137318166.3242</v>
      </c>
      <c r="W258" s="78">
        <v>3110641.9284</v>
      </c>
      <c r="X258" s="78">
        <v>8112604.8514</v>
      </c>
      <c r="Y258" s="78">
        <v>5086357.5748</v>
      </c>
      <c r="Z258" s="78">
        <v>0</v>
      </c>
      <c r="AA258" s="78">
        <f t="shared" si="57"/>
        <v>5086357.5748</v>
      </c>
      <c r="AB258" s="78">
        <v>236520089.9109</v>
      </c>
      <c r="AC258" s="87">
        <f t="shared" si="52"/>
        <v>419264304.8323</v>
      </c>
    </row>
    <row r="259" ht="24.9" customHeight="1" spans="1:29">
      <c r="A259" s="76"/>
      <c r="B259" s="80"/>
      <c r="C259" s="73">
        <v>18</v>
      </c>
      <c r="D259" s="78" t="s">
        <v>638</v>
      </c>
      <c r="E259" s="78">
        <v>27191661.2651</v>
      </c>
      <c r="F259" s="78">
        <v>0</v>
      </c>
      <c r="G259" s="78">
        <v>128240558.2604</v>
      </c>
      <c r="H259" s="78">
        <v>2905008.6243</v>
      </c>
      <c r="I259" s="78">
        <v>8947313.5471</v>
      </c>
      <c r="J259" s="78">
        <v>4750116.8445</v>
      </c>
      <c r="K259" s="78">
        <f t="shared" si="63"/>
        <v>2375058.42225</v>
      </c>
      <c r="L259" s="78">
        <f t="shared" si="61"/>
        <v>2375058.42225</v>
      </c>
      <c r="M259" s="102">
        <v>201079665.7691</v>
      </c>
      <c r="N259" s="87">
        <f t="shared" si="51"/>
        <v>370739265.88825</v>
      </c>
      <c r="O259" s="86"/>
      <c r="P259" s="79"/>
      <c r="Q259" s="90">
        <v>5</v>
      </c>
      <c r="R259" s="79"/>
      <c r="S259" s="78" t="s">
        <v>639</v>
      </c>
      <c r="T259" s="78">
        <v>29541553.5171</v>
      </c>
      <c r="U259" s="78">
        <v>0</v>
      </c>
      <c r="V259" s="78">
        <v>139323054.8872</v>
      </c>
      <c r="W259" s="78">
        <v>3156058.2821</v>
      </c>
      <c r="X259" s="78">
        <v>10523377.1733</v>
      </c>
      <c r="Y259" s="78">
        <v>5160620.0006</v>
      </c>
      <c r="Z259" s="78">
        <v>0</v>
      </c>
      <c r="AA259" s="78">
        <f t="shared" si="57"/>
        <v>5160620.0006</v>
      </c>
      <c r="AB259" s="78">
        <v>311119354.0021</v>
      </c>
      <c r="AC259" s="87">
        <f t="shared" si="52"/>
        <v>498824017.8624</v>
      </c>
    </row>
    <row r="260" ht="24.9" customHeight="1" spans="1:29">
      <c r="A260" s="73"/>
      <c r="B260" s="81" t="s">
        <v>604</v>
      </c>
      <c r="C260" s="82"/>
      <c r="D260" s="83"/>
      <c r="E260" s="83">
        <f>SUM(E242:E259)</f>
        <v>495929383.9158</v>
      </c>
      <c r="F260" s="83">
        <f t="shared" ref="F260:N260" si="66">SUM(F242:F259)</f>
        <v>0</v>
      </c>
      <c r="G260" s="83">
        <f t="shared" si="66"/>
        <v>2338888397.844</v>
      </c>
      <c r="H260" s="83">
        <f t="shared" si="66"/>
        <v>52982387.6242</v>
      </c>
      <c r="I260" s="83">
        <f t="shared" si="66"/>
        <v>175784654.2573</v>
      </c>
      <c r="J260" s="83">
        <f t="shared" si="66"/>
        <v>86634005.0814</v>
      </c>
      <c r="K260" s="83">
        <f t="shared" si="66"/>
        <v>43317002.5407</v>
      </c>
      <c r="L260" s="83">
        <f t="shared" si="66"/>
        <v>43317002.5407</v>
      </c>
      <c r="M260" s="83">
        <f t="shared" si="66"/>
        <v>4075334246.3653</v>
      </c>
      <c r="N260" s="83">
        <f t="shared" si="66"/>
        <v>7182236072.5473</v>
      </c>
      <c r="O260" s="86"/>
      <c r="P260" s="79"/>
      <c r="Q260" s="90">
        <v>6</v>
      </c>
      <c r="R260" s="79"/>
      <c r="S260" s="78" t="s">
        <v>640</v>
      </c>
      <c r="T260" s="78">
        <v>30362703.79</v>
      </c>
      <c r="U260" s="78">
        <v>0</v>
      </c>
      <c r="V260" s="78">
        <v>143195741.0162</v>
      </c>
      <c r="W260" s="78">
        <v>3243785.4939</v>
      </c>
      <c r="X260" s="78">
        <v>10879415.02</v>
      </c>
      <c r="Y260" s="78">
        <v>5304066.909</v>
      </c>
      <c r="Z260" s="78">
        <v>0</v>
      </c>
      <c r="AA260" s="78">
        <f t="shared" si="57"/>
        <v>5304066.909</v>
      </c>
      <c r="AB260" s="78">
        <v>322136637.183</v>
      </c>
      <c r="AC260" s="87">
        <f t="shared" si="52"/>
        <v>515122349.4121</v>
      </c>
    </row>
    <row r="261" ht="24.9" customHeight="1" spans="1:29">
      <c r="A261" s="76">
        <v>13</v>
      </c>
      <c r="B261" s="77" t="s">
        <v>641</v>
      </c>
      <c r="C261" s="73">
        <v>1</v>
      </c>
      <c r="D261" s="78" t="s">
        <v>642</v>
      </c>
      <c r="E261" s="78">
        <v>31950780.575</v>
      </c>
      <c r="F261" s="78">
        <v>0</v>
      </c>
      <c r="G261" s="78">
        <v>150685384.6793</v>
      </c>
      <c r="H261" s="78">
        <v>3413446.9467</v>
      </c>
      <c r="I261" s="78">
        <v>9385558.04</v>
      </c>
      <c r="J261" s="78">
        <v>5581488.3661</v>
      </c>
      <c r="K261" s="78">
        <v>0</v>
      </c>
      <c r="L261" s="78">
        <f t="shared" ref="L261:L292" si="67">J261-K261</f>
        <v>5581488.3661</v>
      </c>
      <c r="M261" s="102">
        <v>278182775.4335</v>
      </c>
      <c r="N261" s="87">
        <f t="shared" si="51"/>
        <v>479199434.0406</v>
      </c>
      <c r="O261" s="86"/>
      <c r="P261" s="79"/>
      <c r="Q261" s="90">
        <v>7</v>
      </c>
      <c r="R261" s="79"/>
      <c r="S261" s="78" t="s">
        <v>643</v>
      </c>
      <c r="T261" s="78">
        <v>32917432.0626</v>
      </c>
      <c r="U261" s="78">
        <v>0</v>
      </c>
      <c r="V261" s="78">
        <v>155244279.5994</v>
      </c>
      <c r="W261" s="78">
        <v>3516718.7138</v>
      </c>
      <c r="X261" s="78">
        <v>11212612.9161</v>
      </c>
      <c r="Y261" s="78">
        <v>5750352.9113</v>
      </c>
      <c r="Z261" s="78">
        <v>0</v>
      </c>
      <c r="AA261" s="78">
        <f t="shared" si="57"/>
        <v>5750352.9113</v>
      </c>
      <c r="AB261" s="78">
        <v>332447157.8476</v>
      </c>
      <c r="AC261" s="87">
        <f t="shared" si="52"/>
        <v>541088554.0508</v>
      </c>
    </row>
    <row r="262" ht="24.9" customHeight="1" spans="1:29">
      <c r="A262" s="76"/>
      <c r="B262" s="79"/>
      <c r="C262" s="73">
        <v>2</v>
      </c>
      <c r="D262" s="78" t="s">
        <v>644</v>
      </c>
      <c r="E262" s="78">
        <v>24312384.991</v>
      </c>
      <c r="F262" s="78">
        <v>0</v>
      </c>
      <c r="G262" s="78">
        <v>114661395.3993</v>
      </c>
      <c r="H262" s="78">
        <v>2597402.4679</v>
      </c>
      <c r="I262" s="78">
        <v>7120930.3469</v>
      </c>
      <c r="J262" s="78">
        <v>4247135.4857</v>
      </c>
      <c r="K262" s="78">
        <v>0</v>
      </c>
      <c r="L262" s="78">
        <f t="shared" si="67"/>
        <v>4247135.4857</v>
      </c>
      <c r="M262" s="102">
        <v>208105830.4593</v>
      </c>
      <c r="N262" s="87">
        <f t="shared" si="51"/>
        <v>361045079.1501</v>
      </c>
      <c r="O262" s="86"/>
      <c r="P262" s="79"/>
      <c r="Q262" s="90">
        <v>8</v>
      </c>
      <c r="R262" s="79"/>
      <c r="S262" s="78" t="s">
        <v>645</v>
      </c>
      <c r="T262" s="78">
        <v>24226021.9703</v>
      </c>
      <c r="U262" s="78">
        <v>0</v>
      </c>
      <c r="V262" s="78">
        <v>114254092.518</v>
      </c>
      <c r="W262" s="78">
        <v>2588175.9143</v>
      </c>
      <c r="X262" s="78">
        <v>8706076.5488</v>
      </c>
      <c r="Y262" s="78">
        <v>4232048.712</v>
      </c>
      <c r="Z262" s="78">
        <v>0</v>
      </c>
      <c r="AA262" s="78">
        <f t="shared" si="57"/>
        <v>4232048.712</v>
      </c>
      <c r="AB262" s="78">
        <v>254884558.2119</v>
      </c>
      <c r="AC262" s="87">
        <f t="shared" si="52"/>
        <v>408890973.8753</v>
      </c>
    </row>
    <row r="263" ht="24.9" customHeight="1" spans="1:29">
      <c r="A263" s="76"/>
      <c r="B263" s="79"/>
      <c r="C263" s="73">
        <v>3</v>
      </c>
      <c r="D263" s="78" t="s">
        <v>646</v>
      </c>
      <c r="E263" s="78">
        <v>23181517.2427</v>
      </c>
      <c r="F263" s="78">
        <v>0</v>
      </c>
      <c r="G263" s="78">
        <v>109328028.3076</v>
      </c>
      <c r="H263" s="78">
        <v>2476586.7321</v>
      </c>
      <c r="I263" s="78">
        <v>6256287.1708</v>
      </c>
      <c r="J263" s="78">
        <v>4049583.9685</v>
      </c>
      <c r="K263" s="78">
        <v>0</v>
      </c>
      <c r="L263" s="78">
        <f t="shared" si="67"/>
        <v>4049583.9685</v>
      </c>
      <c r="M263" s="102">
        <v>181350195.3235</v>
      </c>
      <c r="N263" s="87">
        <f t="shared" si="51"/>
        <v>326642198.7452</v>
      </c>
      <c r="O263" s="86"/>
      <c r="P263" s="79"/>
      <c r="Q263" s="90">
        <v>9</v>
      </c>
      <c r="R263" s="79"/>
      <c r="S263" s="78" t="s">
        <v>647</v>
      </c>
      <c r="T263" s="78">
        <v>28751175.4076</v>
      </c>
      <c r="U263" s="78">
        <v>0</v>
      </c>
      <c r="V263" s="78">
        <v>135595495.581</v>
      </c>
      <c r="W263" s="78">
        <v>3071618.6004</v>
      </c>
      <c r="X263" s="78">
        <v>10304195.5205</v>
      </c>
      <c r="Y263" s="78">
        <v>5022548.6876</v>
      </c>
      <c r="Z263" s="78">
        <v>0</v>
      </c>
      <c r="AA263" s="78">
        <f t="shared" si="57"/>
        <v>5022548.6876</v>
      </c>
      <c r="AB263" s="78">
        <v>304336967.3576</v>
      </c>
      <c r="AC263" s="87">
        <f t="shared" si="52"/>
        <v>487082001.1547</v>
      </c>
    </row>
    <row r="264" ht="24.9" customHeight="1" spans="1:29">
      <c r="A264" s="76"/>
      <c r="B264" s="79"/>
      <c r="C264" s="73">
        <v>4</v>
      </c>
      <c r="D264" s="78" t="s">
        <v>648</v>
      </c>
      <c r="E264" s="78">
        <v>23936175.0469</v>
      </c>
      <c r="F264" s="78">
        <v>0</v>
      </c>
      <c r="G264" s="78">
        <v>112887124.5014</v>
      </c>
      <c r="H264" s="78">
        <v>2557210.2516</v>
      </c>
      <c r="I264" s="78">
        <v>6976409.0768</v>
      </c>
      <c r="J264" s="78">
        <v>4181415.2939</v>
      </c>
      <c r="K264" s="78">
        <v>0</v>
      </c>
      <c r="L264" s="78">
        <f t="shared" si="67"/>
        <v>4181415.2939</v>
      </c>
      <c r="M264" s="102">
        <v>203633744.7719</v>
      </c>
      <c r="N264" s="87">
        <f t="shared" ref="N264:N327" si="68">E264+F264+G264+H264+I264+L264+M264</f>
        <v>354172078.9425</v>
      </c>
      <c r="O264" s="86"/>
      <c r="P264" s="79"/>
      <c r="Q264" s="90">
        <v>10</v>
      </c>
      <c r="R264" s="79"/>
      <c r="S264" s="78" t="s">
        <v>649</v>
      </c>
      <c r="T264" s="78">
        <v>30101159.4739</v>
      </c>
      <c r="U264" s="78">
        <v>0</v>
      </c>
      <c r="V264" s="78">
        <v>141962252.9708</v>
      </c>
      <c r="W264" s="78">
        <v>3215843.5271</v>
      </c>
      <c r="X264" s="78">
        <v>10537662.7296</v>
      </c>
      <c r="Y264" s="78">
        <v>5258377.6791</v>
      </c>
      <c r="Z264" s="78">
        <v>0</v>
      </c>
      <c r="AA264" s="78">
        <f t="shared" si="57"/>
        <v>5258377.6791</v>
      </c>
      <c r="AB264" s="78">
        <v>311561408.1842</v>
      </c>
      <c r="AC264" s="87">
        <f t="shared" ref="AC264:AC327" si="69">T264+U264+V264+W264+X264+AA264+AB264</f>
        <v>502636704.5647</v>
      </c>
    </row>
    <row r="265" ht="24.9" customHeight="1" spans="1:29">
      <c r="A265" s="76"/>
      <c r="B265" s="79"/>
      <c r="C265" s="73">
        <v>5</v>
      </c>
      <c r="D265" s="78" t="s">
        <v>650</v>
      </c>
      <c r="E265" s="78">
        <v>25353073.8391</v>
      </c>
      <c r="F265" s="78">
        <v>0</v>
      </c>
      <c r="G265" s="78">
        <v>119569463.2646</v>
      </c>
      <c r="H265" s="78">
        <v>2708583.9822</v>
      </c>
      <c r="I265" s="78">
        <v>7362090.8645</v>
      </c>
      <c r="J265" s="78">
        <v>4428933.6326</v>
      </c>
      <c r="K265" s="78">
        <v>0</v>
      </c>
      <c r="L265" s="78">
        <f t="shared" si="67"/>
        <v>4428933.6326</v>
      </c>
      <c r="M265" s="102">
        <v>215568334.0618</v>
      </c>
      <c r="N265" s="87">
        <f t="shared" si="68"/>
        <v>374990479.6448</v>
      </c>
      <c r="O265" s="86"/>
      <c r="P265" s="79"/>
      <c r="Q265" s="90">
        <v>11</v>
      </c>
      <c r="R265" s="79"/>
      <c r="S265" s="78" t="s">
        <v>651</v>
      </c>
      <c r="T265" s="78">
        <v>21770235.7917</v>
      </c>
      <c r="U265" s="78">
        <v>0</v>
      </c>
      <c r="V265" s="78">
        <v>102672181.8929</v>
      </c>
      <c r="W265" s="78">
        <v>2325813.1274</v>
      </c>
      <c r="X265" s="78">
        <v>8002315.2749</v>
      </c>
      <c r="Y265" s="78">
        <v>3803046.9243</v>
      </c>
      <c r="Z265" s="78">
        <v>0</v>
      </c>
      <c r="AA265" s="78">
        <f t="shared" si="57"/>
        <v>3803046.9243</v>
      </c>
      <c r="AB265" s="78">
        <v>233107274.3732</v>
      </c>
      <c r="AC265" s="87">
        <f t="shared" si="69"/>
        <v>371680867.3844</v>
      </c>
    </row>
    <row r="266" ht="24.9" customHeight="1" spans="1:29">
      <c r="A266" s="76"/>
      <c r="B266" s="79"/>
      <c r="C266" s="73">
        <v>6</v>
      </c>
      <c r="D266" s="78" t="s">
        <v>652</v>
      </c>
      <c r="E266" s="78">
        <v>25845133.002</v>
      </c>
      <c r="F266" s="78">
        <v>0</v>
      </c>
      <c r="G266" s="78">
        <v>121890099.0339</v>
      </c>
      <c r="H266" s="78">
        <v>2761152.8966</v>
      </c>
      <c r="I266" s="78">
        <v>7568398.5772</v>
      </c>
      <c r="J266" s="78">
        <v>4514891.548</v>
      </c>
      <c r="K266" s="78">
        <v>0</v>
      </c>
      <c r="L266" s="78">
        <f t="shared" si="67"/>
        <v>4514891.548</v>
      </c>
      <c r="M266" s="102">
        <v>221952347.7676</v>
      </c>
      <c r="N266" s="87">
        <f t="shared" si="68"/>
        <v>384532022.8253</v>
      </c>
      <c r="O266" s="86"/>
      <c r="P266" s="79"/>
      <c r="Q266" s="90">
        <v>12</v>
      </c>
      <c r="R266" s="79"/>
      <c r="S266" s="78" t="s">
        <v>653</v>
      </c>
      <c r="T266" s="78">
        <v>22703752.0757</v>
      </c>
      <c r="U266" s="78">
        <v>0</v>
      </c>
      <c r="V266" s="78">
        <v>107074805.4856</v>
      </c>
      <c r="W266" s="78">
        <v>2425544.9103</v>
      </c>
      <c r="X266" s="78">
        <v>7975678.0766</v>
      </c>
      <c r="Y266" s="78">
        <v>3966123.0742</v>
      </c>
      <c r="Z266" s="78">
        <v>0</v>
      </c>
      <c r="AA266" s="78">
        <f t="shared" si="57"/>
        <v>3966123.0742</v>
      </c>
      <c r="AB266" s="78">
        <v>232283009.3124</v>
      </c>
      <c r="AC266" s="87">
        <f t="shared" si="69"/>
        <v>376428912.9348</v>
      </c>
    </row>
    <row r="267" ht="24.9" customHeight="1" spans="1:29">
      <c r="A267" s="76"/>
      <c r="B267" s="79"/>
      <c r="C267" s="73">
        <v>7</v>
      </c>
      <c r="D267" s="78" t="s">
        <v>654</v>
      </c>
      <c r="E267" s="78">
        <v>21296550.0802</v>
      </c>
      <c r="F267" s="78">
        <v>0</v>
      </c>
      <c r="G267" s="78">
        <v>100438198.4858</v>
      </c>
      <c r="H267" s="78">
        <v>2275207.1323</v>
      </c>
      <c r="I267" s="78">
        <v>6354295.686</v>
      </c>
      <c r="J267" s="78">
        <v>3720298.671</v>
      </c>
      <c r="K267" s="78">
        <v>0</v>
      </c>
      <c r="L267" s="78">
        <f t="shared" si="67"/>
        <v>3720298.671</v>
      </c>
      <c r="M267" s="102">
        <v>184382984.0447</v>
      </c>
      <c r="N267" s="87">
        <f t="shared" si="68"/>
        <v>318467534.1</v>
      </c>
      <c r="O267" s="86"/>
      <c r="P267" s="79"/>
      <c r="Q267" s="90">
        <v>13</v>
      </c>
      <c r="R267" s="79"/>
      <c r="S267" s="78" t="s">
        <v>655</v>
      </c>
      <c r="T267" s="78">
        <v>22256560.4456</v>
      </c>
      <c r="U267" s="78">
        <v>0</v>
      </c>
      <c r="V267" s="78">
        <v>104965772.7298</v>
      </c>
      <c r="W267" s="78">
        <v>2377769.3982</v>
      </c>
      <c r="X267" s="78">
        <v>8006296.0327</v>
      </c>
      <c r="Y267" s="78">
        <v>3888003.0772</v>
      </c>
      <c r="Z267" s="78">
        <v>0</v>
      </c>
      <c r="AA267" s="78">
        <f t="shared" si="57"/>
        <v>3888003.0772</v>
      </c>
      <c r="AB267" s="78">
        <v>233230455.4792</v>
      </c>
      <c r="AC267" s="87">
        <f t="shared" si="69"/>
        <v>374724857.1627</v>
      </c>
    </row>
    <row r="268" ht="24.9" customHeight="1" spans="1:29">
      <c r="A268" s="76"/>
      <c r="B268" s="79"/>
      <c r="C268" s="73">
        <v>8</v>
      </c>
      <c r="D268" s="78" t="s">
        <v>656</v>
      </c>
      <c r="E268" s="78">
        <v>26235646.0553</v>
      </c>
      <c r="F268" s="78">
        <v>0</v>
      </c>
      <c r="G268" s="78">
        <v>123731825.8584</v>
      </c>
      <c r="H268" s="78">
        <v>2802873.179</v>
      </c>
      <c r="I268" s="78">
        <v>7275092.9559</v>
      </c>
      <c r="J268" s="78">
        <v>4583110.3529</v>
      </c>
      <c r="K268" s="78">
        <v>0</v>
      </c>
      <c r="L268" s="78">
        <f t="shared" si="67"/>
        <v>4583110.3529</v>
      </c>
      <c r="M268" s="102">
        <v>212876259.0382</v>
      </c>
      <c r="N268" s="87">
        <f t="shared" si="68"/>
        <v>377504807.4397</v>
      </c>
      <c r="O268" s="86"/>
      <c r="P268" s="79"/>
      <c r="Q268" s="90">
        <v>14</v>
      </c>
      <c r="R268" s="79"/>
      <c r="S268" s="78" t="s">
        <v>657</v>
      </c>
      <c r="T268" s="78">
        <v>33056867.1062</v>
      </c>
      <c r="U268" s="78">
        <v>0</v>
      </c>
      <c r="V268" s="78">
        <v>155901879.2823</v>
      </c>
      <c r="W268" s="78">
        <v>3531615.1925</v>
      </c>
      <c r="X268" s="78">
        <v>10472968.3575</v>
      </c>
      <c r="Y268" s="78">
        <v>5774710.8475</v>
      </c>
      <c r="Z268" s="78">
        <v>0</v>
      </c>
      <c r="AA268" s="78">
        <f t="shared" si="57"/>
        <v>5774710.8475</v>
      </c>
      <c r="AB268" s="78">
        <v>309559496.8045</v>
      </c>
      <c r="AC268" s="87">
        <f t="shared" si="69"/>
        <v>518297537.5905</v>
      </c>
    </row>
    <row r="269" ht="24.9" customHeight="1" spans="1:29">
      <c r="A269" s="76"/>
      <c r="B269" s="79"/>
      <c r="C269" s="73">
        <v>9</v>
      </c>
      <c r="D269" s="78" t="s">
        <v>658</v>
      </c>
      <c r="E269" s="78">
        <v>28071098.4643</v>
      </c>
      <c r="F269" s="78">
        <v>0</v>
      </c>
      <c r="G269" s="78">
        <v>132388135.5738</v>
      </c>
      <c r="H269" s="78">
        <v>2998962.8929</v>
      </c>
      <c r="I269" s="78">
        <v>8154402.8247</v>
      </c>
      <c r="J269" s="78">
        <v>4903745.9079</v>
      </c>
      <c r="K269" s="78">
        <v>0</v>
      </c>
      <c r="L269" s="78">
        <f t="shared" si="67"/>
        <v>4903745.9079</v>
      </c>
      <c r="M269" s="102">
        <v>240085742.2917</v>
      </c>
      <c r="N269" s="87">
        <f t="shared" si="68"/>
        <v>416602087.9553</v>
      </c>
      <c r="O269" s="86"/>
      <c r="P269" s="79"/>
      <c r="Q269" s="90">
        <v>15</v>
      </c>
      <c r="R269" s="79"/>
      <c r="S269" s="78" t="s">
        <v>659</v>
      </c>
      <c r="T269" s="78">
        <v>22541695.1011</v>
      </c>
      <c r="U269" s="78">
        <v>0</v>
      </c>
      <c r="V269" s="78">
        <v>106310516.8793</v>
      </c>
      <c r="W269" s="78">
        <v>2408231.6279</v>
      </c>
      <c r="X269" s="78">
        <v>8217544.4023</v>
      </c>
      <c r="Y269" s="78">
        <v>3937813.3082</v>
      </c>
      <c r="Z269" s="78">
        <v>0</v>
      </c>
      <c r="AA269" s="78">
        <f t="shared" si="57"/>
        <v>3937813.3082</v>
      </c>
      <c r="AB269" s="78">
        <v>239767353.5365</v>
      </c>
      <c r="AC269" s="87">
        <f t="shared" si="69"/>
        <v>383183154.8553</v>
      </c>
    </row>
    <row r="270" ht="24.9" customHeight="1" spans="1:29">
      <c r="A270" s="76"/>
      <c r="B270" s="79"/>
      <c r="C270" s="73">
        <v>10</v>
      </c>
      <c r="D270" s="78" t="s">
        <v>660</v>
      </c>
      <c r="E270" s="78">
        <v>24512233.4142</v>
      </c>
      <c r="F270" s="78">
        <v>0</v>
      </c>
      <c r="G270" s="78">
        <v>115603914.9869</v>
      </c>
      <c r="H270" s="78">
        <v>2618753.1822</v>
      </c>
      <c r="I270" s="78">
        <v>7109101.0029</v>
      </c>
      <c r="J270" s="78">
        <v>4282047.0475</v>
      </c>
      <c r="K270" s="78">
        <v>0</v>
      </c>
      <c r="L270" s="78">
        <f t="shared" si="67"/>
        <v>4282047.0475</v>
      </c>
      <c r="M270" s="102">
        <v>207739781.6406</v>
      </c>
      <c r="N270" s="87">
        <f t="shared" si="68"/>
        <v>361865831.2743</v>
      </c>
      <c r="O270" s="86"/>
      <c r="P270" s="79"/>
      <c r="Q270" s="90">
        <v>16</v>
      </c>
      <c r="R270" s="79"/>
      <c r="S270" s="78" t="s">
        <v>661</v>
      </c>
      <c r="T270" s="78">
        <v>23654309.3998</v>
      </c>
      <c r="U270" s="78">
        <v>0</v>
      </c>
      <c r="V270" s="78">
        <v>111557797.5586</v>
      </c>
      <c r="W270" s="78">
        <v>2527097.2648</v>
      </c>
      <c r="X270" s="78">
        <v>8278625.0367</v>
      </c>
      <c r="Y270" s="78">
        <v>4132176.1267</v>
      </c>
      <c r="Z270" s="78">
        <v>0</v>
      </c>
      <c r="AA270" s="78">
        <f t="shared" si="57"/>
        <v>4132176.1267</v>
      </c>
      <c r="AB270" s="78">
        <v>241657440.9334</v>
      </c>
      <c r="AC270" s="87">
        <f t="shared" si="69"/>
        <v>391807446.32</v>
      </c>
    </row>
    <row r="271" ht="24.9" customHeight="1" spans="1:29">
      <c r="A271" s="76"/>
      <c r="B271" s="79"/>
      <c r="C271" s="73">
        <v>11</v>
      </c>
      <c r="D271" s="78" t="s">
        <v>662</v>
      </c>
      <c r="E271" s="78">
        <v>26268899.736</v>
      </c>
      <c r="F271" s="78">
        <v>0</v>
      </c>
      <c r="G271" s="78">
        <v>123888655.9446</v>
      </c>
      <c r="H271" s="78">
        <v>2806425.8207</v>
      </c>
      <c r="I271" s="78">
        <v>7406683.8213</v>
      </c>
      <c r="J271" s="78">
        <v>4588919.445</v>
      </c>
      <c r="K271" s="78">
        <v>0</v>
      </c>
      <c r="L271" s="78">
        <f t="shared" si="67"/>
        <v>4588919.445</v>
      </c>
      <c r="M271" s="102">
        <v>216948224.5371</v>
      </c>
      <c r="N271" s="87">
        <f t="shared" si="68"/>
        <v>381907809.3047</v>
      </c>
      <c r="O271" s="86"/>
      <c r="P271" s="79"/>
      <c r="Q271" s="90">
        <v>17</v>
      </c>
      <c r="R271" s="79"/>
      <c r="S271" s="78" t="s">
        <v>663</v>
      </c>
      <c r="T271" s="78">
        <v>30904754.1878</v>
      </c>
      <c r="U271" s="78">
        <v>0</v>
      </c>
      <c r="V271" s="78">
        <v>145752144.06</v>
      </c>
      <c r="W271" s="78">
        <v>3301695.1987</v>
      </c>
      <c r="X271" s="78">
        <v>10175456.1199</v>
      </c>
      <c r="Y271" s="78">
        <v>5398757.8034</v>
      </c>
      <c r="Z271" s="78">
        <v>0</v>
      </c>
      <c r="AA271" s="78">
        <f t="shared" si="57"/>
        <v>5398757.8034</v>
      </c>
      <c r="AB271" s="78">
        <v>300353237.9702</v>
      </c>
      <c r="AC271" s="87">
        <f t="shared" si="69"/>
        <v>495886045.34</v>
      </c>
    </row>
    <row r="272" ht="24.9" customHeight="1" spans="1:29">
      <c r="A272" s="76"/>
      <c r="B272" s="79"/>
      <c r="C272" s="73">
        <v>12</v>
      </c>
      <c r="D272" s="78" t="s">
        <v>664</v>
      </c>
      <c r="E272" s="78">
        <v>18434470.6098</v>
      </c>
      <c r="F272" s="78">
        <v>0</v>
      </c>
      <c r="G272" s="78">
        <v>86940138.7136</v>
      </c>
      <c r="H272" s="78">
        <v>1969438.1885</v>
      </c>
      <c r="I272" s="78">
        <v>5643490.4471</v>
      </c>
      <c r="J272" s="78">
        <v>3220321.4254</v>
      </c>
      <c r="K272" s="78">
        <v>0</v>
      </c>
      <c r="L272" s="78">
        <f t="shared" si="67"/>
        <v>3220321.4254</v>
      </c>
      <c r="M272" s="102">
        <v>162387730.8019</v>
      </c>
      <c r="N272" s="87">
        <f t="shared" si="68"/>
        <v>278595590.1863</v>
      </c>
      <c r="O272" s="86"/>
      <c r="P272" s="79"/>
      <c r="Q272" s="90">
        <v>18</v>
      </c>
      <c r="R272" s="79"/>
      <c r="S272" s="78" t="s">
        <v>665</v>
      </c>
      <c r="T272" s="78">
        <v>26722574.0656</v>
      </c>
      <c r="U272" s="78">
        <v>0</v>
      </c>
      <c r="V272" s="78">
        <v>126028262.2281</v>
      </c>
      <c r="W272" s="78">
        <v>2854893.909</v>
      </c>
      <c r="X272" s="78">
        <v>8364719.5109</v>
      </c>
      <c r="Y272" s="78">
        <v>4668171.9061</v>
      </c>
      <c r="Z272" s="78">
        <v>0</v>
      </c>
      <c r="AA272" s="78">
        <f t="shared" ref="AA272:AA335" si="70">Y272-Z272</f>
        <v>4668171.9061</v>
      </c>
      <c r="AB272" s="78">
        <v>244321559.9612</v>
      </c>
      <c r="AC272" s="87">
        <f t="shared" si="69"/>
        <v>412960181.5809</v>
      </c>
    </row>
    <row r="273" ht="24.9" customHeight="1" spans="1:29">
      <c r="A273" s="76"/>
      <c r="B273" s="79"/>
      <c r="C273" s="73">
        <v>13</v>
      </c>
      <c r="D273" s="78" t="s">
        <v>666</v>
      </c>
      <c r="E273" s="78">
        <v>23364447.5507</v>
      </c>
      <c r="F273" s="78">
        <v>0</v>
      </c>
      <c r="G273" s="78">
        <v>110190759.1497</v>
      </c>
      <c r="H273" s="78">
        <v>2496130.0074</v>
      </c>
      <c r="I273" s="78">
        <v>6852102.1512</v>
      </c>
      <c r="J273" s="78">
        <v>4081540.1012</v>
      </c>
      <c r="K273" s="78">
        <v>0</v>
      </c>
      <c r="L273" s="78">
        <f t="shared" si="67"/>
        <v>4081540.1012</v>
      </c>
      <c r="M273" s="102">
        <v>199787174.4884</v>
      </c>
      <c r="N273" s="87">
        <f t="shared" si="68"/>
        <v>346772153.4486</v>
      </c>
      <c r="O273" s="86"/>
      <c r="P273" s="79"/>
      <c r="Q273" s="90">
        <v>19</v>
      </c>
      <c r="R273" s="79"/>
      <c r="S273" s="78" t="s">
        <v>667</v>
      </c>
      <c r="T273" s="78">
        <v>24531713.7036</v>
      </c>
      <c r="U273" s="78">
        <v>0</v>
      </c>
      <c r="V273" s="78">
        <v>115695787.387</v>
      </c>
      <c r="W273" s="78">
        <v>2620834.35</v>
      </c>
      <c r="X273" s="78">
        <v>8002329.3911</v>
      </c>
      <c r="Y273" s="78">
        <v>4285450.0632</v>
      </c>
      <c r="Z273" s="78">
        <v>0</v>
      </c>
      <c r="AA273" s="78">
        <f t="shared" si="70"/>
        <v>4285450.0632</v>
      </c>
      <c r="AB273" s="78">
        <v>233107711.1856</v>
      </c>
      <c r="AC273" s="87">
        <f t="shared" si="69"/>
        <v>388243826.0805</v>
      </c>
    </row>
    <row r="274" ht="24.9" customHeight="1" spans="1:29">
      <c r="A274" s="76"/>
      <c r="B274" s="79"/>
      <c r="C274" s="73">
        <v>14</v>
      </c>
      <c r="D274" s="78" t="s">
        <v>668</v>
      </c>
      <c r="E274" s="78">
        <v>22799895.6739</v>
      </c>
      <c r="F274" s="78">
        <v>0</v>
      </c>
      <c r="G274" s="78">
        <v>107528235.2553</v>
      </c>
      <c r="H274" s="78">
        <v>2435816.3674</v>
      </c>
      <c r="I274" s="78">
        <v>6634783.8318</v>
      </c>
      <c r="J274" s="78">
        <v>3982918.4189</v>
      </c>
      <c r="K274" s="78">
        <v>0</v>
      </c>
      <c r="L274" s="78">
        <f t="shared" si="67"/>
        <v>3982918.4189</v>
      </c>
      <c r="M274" s="102">
        <v>193062447.085</v>
      </c>
      <c r="N274" s="87">
        <f t="shared" si="68"/>
        <v>336444096.6323</v>
      </c>
      <c r="O274" s="86"/>
      <c r="P274" s="79"/>
      <c r="Q274" s="90">
        <v>20</v>
      </c>
      <c r="R274" s="79"/>
      <c r="S274" s="78" t="s">
        <v>669</v>
      </c>
      <c r="T274" s="78">
        <v>22150738.657</v>
      </c>
      <c r="U274" s="78">
        <v>0</v>
      </c>
      <c r="V274" s="78">
        <v>104466698.9472</v>
      </c>
      <c r="W274" s="78">
        <v>2366463.976</v>
      </c>
      <c r="X274" s="78">
        <v>7702770.3099</v>
      </c>
      <c r="Y274" s="78">
        <v>3869517.0474</v>
      </c>
      <c r="Z274" s="78">
        <v>0</v>
      </c>
      <c r="AA274" s="78">
        <f t="shared" si="70"/>
        <v>3869517.0474</v>
      </c>
      <c r="AB274" s="78">
        <v>223838114.5485</v>
      </c>
      <c r="AC274" s="87">
        <f t="shared" si="69"/>
        <v>364394303.486</v>
      </c>
    </row>
    <row r="275" ht="24.9" customHeight="1" spans="1:29">
      <c r="A275" s="76"/>
      <c r="B275" s="79"/>
      <c r="C275" s="73">
        <v>15</v>
      </c>
      <c r="D275" s="78" t="s">
        <v>670</v>
      </c>
      <c r="E275" s="78">
        <v>24453195.6578</v>
      </c>
      <c r="F275" s="78">
        <v>0</v>
      </c>
      <c r="G275" s="78">
        <v>115325482.7584</v>
      </c>
      <c r="H275" s="78">
        <v>2612445.9107</v>
      </c>
      <c r="I275" s="78">
        <v>7096975.2194</v>
      </c>
      <c r="J275" s="78">
        <v>4271733.7297</v>
      </c>
      <c r="K275" s="78">
        <v>0</v>
      </c>
      <c r="L275" s="78">
        <f t="shared" si="67"/>
        <v>4271733.7297</v>
      </c>
      <c r="M275" s="102">
        <v>207364559.7608</v>
      </c>
      <c r="N275" s="87">
        <f t="shared" si="68"/>
        <v>361124393.0368</v>
      </c>
      <c r="O275" s="86"/>
      <c r="P275" s="79"/>
      <c r="Q275" s="90">
        <v>21</v>
      </c>
      <c r="R275" s="79"/>
      <c r="S275" s="78" t="s">
        <v>671</v>
      </c>
      <c r="T275" s="78">
        <v>27356031.7837</v>
      </c>
      <c r="U275" s="78">
        <v>0</v>
      </c>
      <c r="V275" s="78">
        <v>129015757.9384</v>
      </c>
      <c r="W275" s="78">
        <v>2922569.073</v>
      </c>
      <c r="X275" s="78">
        <v>9385953.2759</v>
      </c>
      <c r="Y275" s="78">
        <v>4778830.7639</v>
      </c>
      <c r="Z275" s="78">
        <v>0</v>
      </c>
      <c r="AA275" s="78">
        <f t="shared" si="70"/>
        <v>4778830.7639</v>
      </c>
      <c r="AB275" s="78">
        <v>275922755.4144</v>
      </c>
      <c r="AC275" s="87">
        <f t="shared" si="69"/>
        <v>449381898.2493</v>
      </c>
    </row>
    <row r="276" ht="24.9" customHeight="1" spans="1:29">
      <c r="A276" s="76"/>
      <c r="B276" s="80"/>
      <c r="C276" s="73">
        <v>16</v>
      </c>
      <c r="D276" s="78" t="s">
        <v>672</v>
      </c>
      <c r="E276" s="78">
        <v>23770413.4465</v>
      </c>
      <c r="F276" s="78">
        <v>0</v>
      </c>
      <c r="G276" s="78">
        <v>112105364.2417</v>
      </c>
      <c r="H276" s="78">
        <v>2539501.1872</v>
      </c>
      <c r="I276" s="78">
        <v>6923544.0488</v>
      </c>
      <c r="J276" s="78">
        <v>4152458.3663</v>
      </c>
      <c r="K276" s="78">
        <v>0</v>
      </c>
      <c r="L276" s="78">
        <f t="shared" si="67"/>
        <v>4152458.3663</v>
      </c>
      <c r="M276" s="102">
        <v>201997882.211</v>
      </c>
      <c r="N276" s="87">
        <f t="shared" si="68"/>
        <v>351489163.5015</v>
      </c>
      <c r="O276" s="86"/>
      <c r="P276" s="79"/>
      <c r="Q276" s="90">
        <v>22</v>
      </c>
      <c r="R276" s="79"/>
      <c r="S276" s="78" t="s">
        <v>673</v>
      </c>
      <c r="T276" s="78">
        <v>25338924.6234</v>
      </c>
      <c r="U276" s="78">
        <v>0</v>
      </c>
      <c r="V276" s="78">
        <v>119502733.1264</v>
      </c>
      <c r="W276" s="78">
        <v>2707072.3573</v>
      </c>
      <c r="X276" s="78">
        <v>8637232.025</v>
      </c>
      <c r="Y276" s="78">
        <v>4426461.9032</v>
      </c>
      <c r="Z276" s="78">
        <v>0</v>
      </c>
      <c r="AA276" s="78">
        <f t="shared" si="70"/>
        <v>4426461.9032</v>
      </c>
      <c r="AB276" s="78">
        <v>252754223.977</v>
      </c>
      <c r="AC276" s="87">
        <f t="shared" si="69"/>
        <v>413366648.0123</v>
      </c>
    </row>
    <row r="277" ht="24.9" customHeight="1" spans="1:29">
      <c r="A277" s="73"/>
      <c r="B277" s="81" t="s">
        <v>674</v>
      </c>
      <c r="C277" s="82"/>
      <c r="D277" s="83"/>
      <c r="E277" s="83">
        <f>SUM(E261:E276)</f>
        <v>393785915.3854</v>
      </c>
      <c r="F277" s="83">
        <f t="shared" ref="F277:H277" si="71">SUM(F261:F276)</f>
        <v>0</v>
      </c>
      <c r="G277" s="83">
        <f t="shared" si="71"/>
        <v>1857162206.1543</v>
      </c>
      <c r="H277" s="83">
        <f t="shared" si="71"/>
        <v>42069937.1454</v>
      </c>
      <c r="I277" s="83">
        <f t="shared" ref="I277:N277" si="72">SUM(I261:I276)</f>
        <v>114120146.0653</v>
      </c>
      <c r="J277" s="83">
        <f t="shared" si="72"/>
        <v>68790541.7606</v>
      </c>
      <c r="K277" s="83">
        <f t="shared" si="72"/>
        <v>0</v>
      </c>
      <c r="L277" s="83">
        <f t="shared" si="72"/>
        <v>68790541.7606</v>
      </c>
      <c r="M277" s="83">
        <f t="shared" si="72"/>
        <v>3335426013.717</v>
      </c>
      <c r="N277" s="83">
        <f t="shared" si="72"/>
        <v>5811354760.228</v>
      </c>
      <c r="O277" s="86"/>
      <c r="P277" s="79"/>
      <c r="Q277" s="90">
        <v>23</v>
      </c>
      <c r="R277" s="79"/>
      <c r="S277" s="78" t="s">
        <v>675</v>
      </c>
      <c r="T277" s="78">
        <v>26232152.4574</v>
      </c>
      <c r="U277" s="78">
        <v>0</v>
      </c>
      <c r="V277" s="78">
        <v>123715349.4485</v>
      </c>
      <c r="W277" s="78">
        <v>2802499.9421</v>
      </c>
      <c r="X277" s="78">
        <v>9353810.7743</v>
      </c>
      <c r="Y277" s="78">
        <v>4582500.0555</v>
      </c>
      <c r="Z277" s="78">
        <v>0</v>
      </c>
      <c r="AA277" s="78">
        <f t="shared" si="70"/>
        <v>4582500.0555</v>
      </c>
      <c r="AB277" s="78">
        <v>274928133.5048</v>
      </c>
      <c r="AC277" s="87">
        <f t="shared" si="69"/>
        <v>441614446.1826</v>
      </c>
    </row>
    <row r="278" ht="24.9" customHeight="1" spans="1:29">
      <c r="A278" s="76">
        <v>14</v>
      </c>
      <c r="B278" s="77" t="s">
        <v>102</v>
      </c>
      <c r="C278" s="73">
        <v>1</v>
      </c>
      <c r="D278" s="78" t="s">
        <v>676</v>
      </c>
      <c r="E278" s="78">
        <v>29776536.2919</v>
      </c>
      <c r="F278" s="78">
        <v>0</v>
      </c>
      <c r="G278" s="78">
        <v>140431274.1288</v>
      </c>
      <c r="H278" s="78">
        <v>3181162.5588</v>
      </c>
      <c r="I278" s="78">
        <v>8973574.4353</v>
      </c>
      <c r="J278" s="78">
        <v>5201669.1895</v>
      </c>
      <c r="K278" s="78">
        <v>0</v>
      </c>
      <c r="L278" s="78">
        <f t="shared" si="67"/>
        <v>5201669.1895</v>
      </c>
      <c r="M278" s="102">
        <v>224767811.4684</v>
      </c>
      <c r="N278" s="87">
        <f t="shared" si="68"/>
        <v>412332028.0727</v>
      </c>
      <c r="O278" s="86"/>
      <c r="P278" s="79"/>
      <c r="Q278" s="90">
        <v>24</v>
      </c>
      <c r="R278" s="79"/>
      <c r="S278" s="78" t="s">
        <v>677</v>
      </c>
      <c r="T278" s="78">
        <v>22456635.5587</v>
      </c>
      <c r="U278" s="78">
        <v>0</v>
      </c>
      <c r="V278" s="78">
        <v>105909361.4262</v>
      </c>
      <c r="W278" s="78">
        <v>2399144.3308</v>
      </c>
      <c r="X278" s="78">
        <v>7971767.8996</v>
      </c>
      <c r="Y278" s="78">
        <v>3922954.2395</v>
      </c>
      <c r="Z278" s="78">
        <v>0</v>
      </c>
      <c r="AA278" s="78">
        <f t="shared" si="70"/>
        <v>3922954.2395</v>
      </c>
      <c r="AB278" s="78">
        <v>232162012.2685</v>
      </c>
      <c r="AC278" s="87">
        <f t="shared" si="69"/>
        <v>374821875.7233</v>
      </c>
    </row>
    <row r="279" ht="24.9" customHeight="1" spans="1:29">
      <c r="A279" s="76"/>
      <c r="B279" s="79"/>
      <c r="C279" s="73">
        <v>2</v>
      </c>
      <c r="D279" s="78" t="s">
        <v>678</v>
      </c>
      <c r="E279" s="78">
        <v>25088871.7793</v>
      </c>
      <c r="F279" s="78">
        <v>0</v>
      </c>
      <c r="G279" s="78">
        <v>118323440.8423</v>
      </c>
      <c r="H279" s="78">
        <v>2680358.0767</v>
      </c>
      <c r="I279" s="78">
        <v>8064338.3024</v>
      </c>
      <c r="J279" s="78">
        <v>4382780.121</v>
      </c>
      <c r="K279" s="78">
        <v>0</v>
      </c>
      <c r="L279" s="78">
        <f t="shared" si="67"/>
        <v>4382780.121</v>
      </c>
      <c r="M279" s="102">
        <v>196632285.8573</v>
      </c>
      <c r="N279" s="87">
        <f t="shared" si="68"/>
        <v>355172074.979</v>
      </c>
      <c r="O279" s="86"/>
      <c r="P279" s="79"/>
      <c r="Q279" s="90">
        <v>25</v>
      </c>
      <c r="R279" s="79"/>
      <c r="S279" s="78" t="s">
        <v>679</v>
      </c>
      <c r="T279" s="78">
        <v>20550033.2331</v>
      </c>
      <c r="U279" s="78">
        <v>0</v>
      </c>
      <c r="V279" s="78">
        <v>96917496.4484</v>
      </c>
      <c r="W279" s="78">
        <v>2195453.3484</v>
      </c>
      <c r="X279" s="78">
        <v>7468794.919</v>
      </c>
      <c r="Y279" s="78">
        <v>3589889.4908</v>
      </c>
      <c r="Z279" s="78">
        <v>0</v>
      </c>
      <c r="AA279" s="78">
        <f t="shared" si="70"/>
        <v>3589889.4908</v>
      </c>
      <c r="AB279" s="78">
        <v>216597948.4743</v>
      </c>
      <c r="AC279" s="87">
        <f t="shared" si="69"/>
        <v>347319615.914</v>
      </c>
    </row>
    <row r="280" ht="24.9" customHeight="1" spans="1:29">
      <c r="A280" s="76"/>
      <c r="B280" s="79"/>
      <c r="C280" s="73">
        <v>3</v>
      </c>
      <c r="D280" s="78" t="s">
        <v>680</v>
      </c>
      <c r="E280" s="78">
        <v>33960447.1031</v>
      </c>
      <c r="F280" s="78">
        <v>0</v>
      </c>
      <c r="G280" s="78">
        <v>160163318.1885</v>
      </c>
      <c r="H280" s="78">
        <v>3628148.7459</v>
      </c>
      <c r="I280" s="78">
        <v>10116348.3582</v>
      </c>
      <c r="J280" s="78">
        <v>5932557.4212</v>
      </c>
      <c r="K280" s="78">
        <v>0</v>
      </c>
      <c r="L280" s="78">
        <f t="shared" si="67"/>
        <v>5932557.4212</v>
      </c>
      <c r="M280" s="102">
        <v>260129961.9682</v>
      </c>
      <c r="N280" s="87">
        <f t="shared" si="68"/>
        <v>473930781.7851</v>
      </c>
      <c r="O280" s="86"/>
      <c r="P280" s="79"/>
      <c r="Q280" s="90">
        <v>26</v>
      </c>
      <c r="R280" s="79"/>
      <c r="S280" s="78" t="s">
        <v>681</v>
      </c>
      <c r="T280" s="78">
        <v>27240239.5376</v>
      </c>
      <c r="U280" s="78">
        <v>0</v>
      </c>
      <c r="V280" s="78">
        <v>128469661.7607</v>
      </c>
      <c r="W280" s="78">
        <v>2910198.4617</v>
      </c>
      <c r="X280" s="78">
        <v>9410346.0045</v>
      </c>
      <c r="Y280" s="78">
        <v>4758602.9927</v>
      </c>
      <c r="Z280" s="78">
        <v>0</v>
      </c>
      <c r="AA280" s="78">
        <f t="shared" si="70"/>
        <v>4758602.9927</v>
      </c>
      <c r="AB280" s="78">
        <v>276677567.2983</v>
      </c>
      <c r="AC280" s="87">
        <f t="shared" si="69"/>
        <v>449466616.0555</v>
      </c>
    </row>
    <row r="281" ht="24.9" customHeight="1" spans="1:29">
      <c r="A281" s="76"/>
      <c r="B281" s="79"/>
      <c r="C281" s="73">
        <v>4</v>
      </c>
      <c r="D281" s="78" t="s">
        <v>682</v>
      </c>
      <c r="E281" s="78">
        <v>31924067.7871</v>
      </c>
      <c r="F281" s="78">
        <v>0</v>
      </c>
      <c r="G281" s="78">
        <v>150559402.5698</v>
      </c>
      <c r="H281" s="78">
        <v>3410593.0984</v>
      </c>
      <c r="I281" s="78">
        <v>9633053.3079</v>
      </c>
      <c r="J281" s="78">
        <v>5576821.9036</v>
      </c>
      <c r="K281" s="78">
        <v>0</v>
      </c>
      <c r="L281" s="78">
        <f t="shared" si="67"/>
        <v>5576821.9036</v>
      </c>
      <c r="M281" s="102">
        <v>245174814.7054</v>
      </c>
      <c r="N281" s="87">
        <f t="shared" si="68"/>
        <v>446278753.3722</v>
      </c>
      <c r="O281" s="86"/>
      <c r="P281" s="79"/>
      <c r="Q281" s="90">
        <v>27</v>
      </c>
      <c r="R281" s="79"/>
      <c r="S281" s="78" t="s">
        <v>683</v>
      </c>
      <c r="T281" s="78">
        <v>29679002.3339</v>
      </c>
      <c r="U281" s="78">
        <v>0</v>
      </c>
      <c r="V281" s="78">
        <v>139971287.1823</v>
      </c>
      <c r="W281" s="78">
        <v>3170742.5632</v>
      </c>
      <c r="X281" s="78">
        <v>10290262.8683</v>
      </c>
      <c r="Y281" s="78">
        <v>5184630.9624</v>
      </c>
      <c r="Z281" s="78">
        <v>0</v>
      </c>
      <c r="AA281" s="78">
        <f t="shared" si="70"/>
        <v>5184630.9624</v>
      </c>
      <c r="AB281" s="78">
        <v>303905833.4864</v>
      </c>
      <c r="AC281" s="87">
        <f t="shared" si="69"/>
        <v>492201759.3965</v>
      </c>
    </row>
    <row r="282" ht="24.9" customHeight="1" spans="1:29">
      <c r="A282" s="76"/>
      <c r="B282" s="79"/>
      <c r="C282" s="73">
        <v>5</v>
      </c>
      <c r="D282" s="78" t="s">
        <v>684</v>
      </c>
      <c r="E282" s="78">
        <v>30866897.0883</v>
      </c>
      <c r="F282" s="78">
        <v>0</v>
      </c>
      <c r="G282" s="78">
        <v>145573603.4576</v>
      </c>
      <c r="H282" s="78">
        <v>3297650.7529</v>
      </c>
      <c r="I282" s="78">
        <v>8981888.855</v>
      </c>
      <c r="J282" s="78">
        <v>5392144.5389</v>
      </c>
      <c r="K282" s="78">
        <v>0</v>
      </c>
      <c r="L282" s="78">
        <f t="shared" si="67"/>
        <v>5392144.5389</v>
      </c>
      <c r="M282" s="102">
        <v>225025093.9914</v>
      </c>
      <c r="N282" s="87">
        <f t="shared" si="68"/>
        <v>419137278.6841</v>
      </c>
      <c r="O282" s="86"/>
      <c r="P282" s="79"/>
      <c r="Q282" s="90">
        <v>28</v>
      </c>
      <c r="R282" s="79"/>
      <c r="S282" s="78" t="s">
        <v>685</v>
      </c>
      <c r="T282" s="78">
        <v>22731294.1563</v>
      </c>
      <c r="U282" s="78">
        <v>0</v>
      </c>
      <c r="V282" s="78">
        <v>107204698.6817</v>
      </c>
      <c r="W282" s="78">
        <v>2428487.3557</v>
      </c>
      <c r="X282" s="78">
        <v>8022953.1043</v>
      </c>
      <c r="Y282" s="78">
        <v>3970934.4059</v>
      </c>
      <c r="Z282" s="78">
        <v>0</v>
      </c>
      <c r="AA282" s="78">
        <f t="shared" si="70"/>
        <v>3970934.4059</v>
      </c>
      <c r="AB282" s="78">
        <v>233745894.1499</v>
      </c>
      <c r="AC282" s="87">
        <f t="shared" si="69"/>
        <v>378104261.8538</v>
      </c>
    </row>
    <row r="283" ht="24.9" customHeight="1" spans="1:29">
      <c r="A283" s="76"/>
      <c r="B283" s="79"/>
      <c r="C283" s="73">
        <v>6</v>
      </c>
      <c r="D283" s="78" t="s">
        <v>686</v>
      </c>
      <c r="E283" s="78">
        <v>29677542.4661</v>
      </c>
      <c r="F283" s="78">
        <v>0</v>
      </c>
      <c r="G283" s="78">
        <v>139964402.1944</v>
      </c>
      <c r="H283" s="78">
        <v>3170586.5989</v>
      </c>
      <c r="I283" s="78">
        <v>8572449.5661</v>
      </c>
      <c r="J283" s="78">
        <v>5184375.9378</v>
      </c>
      <c r="K283" s="78">
        <v>0</v>
      </c>
      <c r="L283" s="78">
        <f t="shared" si="67"/>
        <v>5184375.9378</v>
      </c>
      <c r="M283" s="102">
        <v>212355349.3771</v>
      </c>
      <c r="N283" s="87">
        <f t="shared" si="68"/>
        <v>398924706.1404</v>
      </c>
      <c r="O283" s="86"/>
      <c r="P283" s="79"/>
      <c r="Q283" s="90">
        <v>29</v>
      </c>
      <c r="R283" s="79"/>
      <c r="S283" s="78" t="s">
        <v>687</v>
      </c>
      <c r="T283" s="78">
        <v>27337015.566</v>
      </c>
      <c r="U283" s="78">
        <v>0</v>
      </c>
      <c r="V283" s="78">
        <v>128926074.1808</v>
      </c>
      <c r="W283" s="78">
        <v>2920537.4842</v>
      </c>
      <c r="X283" s="78">
        <v>8674936.2947</v>
      </c>
      <c r="Y283" s="78">
        <v>4775508.8169</v>
      </c>
      <c r="Z283" s="78">
        <v>0</v>
      </c>
      <c r="AA283" s="78">
        <f t="shared" si="70"/>
        <v>4775508.8169</v>
      </c>
      <c r="AB283" s="78">
        <v>253920949.9851</v>
      </c>
      <c r="AC283" s="87">
        <f t="shared" si="69"/>
        <v>426555022.3277</v>
      </c>
    </row>
    <row r="284" ht="24.9" customHeight="1" spans="1:29">
      <c r="A284" s="76"/>
      <c r="B284" s="79"/>
      <c r="C284" s="73">
        <v>7</v>
      </c>
      <c r="D284" s="78" t="s">
        <v>688</v>
      </c>
      <c r="E284" s="78">
        <v>29964996.6288</v>
      </c>
      <c r="F284" s="78">
        <v>0</v>
      </c>
      <c r="G284" s="78">
        <v>141320085.5395</v>
      </c>
      <c r="H284" s="78">
        <v>3201296.6322</v>
      </c>
      <c r="I284" s="78">
        <v>9130461.4637</v>
      </c>
      <c r="J284" s="78">
        <v>5234591.3641</v>
      </c>
      <c r="K284" s="78">
        <v>0</v>
      </c>
      <c r="L284" s="78">
        <f t="shared" si="67"/>
        <v>5234591.3641</v>
      </c>
      <c r="M284" s="102">
        <v>229622544.8469</v>
      </c>
      <c r="N284" s="87">
        <f t="shared" si="68"/>
        <v>418473976.4752</v>
      </c>
      <c r="O284" s="86"/>
      <c r="P284" s="79"/>
      <c r="Q284" s="90">
        <v>30</v>
      </c>
      <c r="R284" s="79"/>
      <c r="S284" s="78" t="s">
        <v>689</v>
      </c>
      <c r="T284" s="78">
        <v>23081562.5133</v>
      </c>
      <c r="U284" s="78">
        <v>0</v>
      </c>
      <c r="V284" s="78">
        <v>108856624.5866</v>
      </c>
      <c r="W284" s="78">
        <v>2465908.1146</v>
      </c>
      <c r="X284" s="78">
        <v>8296877.2347</v>
      </c>
      <c r="Y284" s="78">
        <v>4032122.8564</v>
      </c>
      <c r="Z284" s="78">
        <v>0</v>
      </c>
      <c r="AA284" s="78">
        <f t="shared" si="70"/>
        <v>4032122.8564</v>
      </c>
      <c r="AB284" s="78">
        <v>242222239.409</v>
      </c>
      <c r="AC284" s="87">
        <f t="shared" si="69"/>
        <v>388955334.7146</v>
      </c>
    </row>
    <row r="285" ht="24.9" customHeight="1" spans="1:29">
      <c r="A285" s="76"/>
      <c r="B285" s="79"/>
      <c r="C285" s="73">
        <v>8</v>
      </c>
      <c r="D285" s="78" t="s">
        <v>690</v>
      </c>
      <c r="E285" s="78">
        <v>32431633.5826</v>
      </c>
      <c r="F285" s="78">
        <v>0</v>
      </c>
      <c r="G285" s="78">
        <v>152953170.2892</v>
      </c>
      <c r="H285" s="78">
        <v>3464818.6566</v>
      </c>
      <c r="I285" s="78">
        <v>9838852.8388</v>
      </c>
      <c r="J285" s="78">
        <v>5665488.6759</v>
      </c>
      <c r="K285" s="78">
        <v>0</v>
      </c>
      <c r="L285" s="78">
        <f t="shared" si="67"/>
        <v>5665488.6759</v>
      </c>
      <c r="M285" s="102">
        <v>251543103.1637</v>
      </c>
      <c r="N285" s="87">
        <f t="shared" si="68"/>
        <v>455897067.2068</v>
      </c>
      <c r="O285" s="86"/>
      <c r="P285" s="79"/>
      <c r="Q285" s="90">
        <v>31</v>
      </c>
      <c r="R285" s="79"/>
      <c r="S285" s="78" t="s">
        <v>691</v>
      </c>
      <c r="T285" s="78">
        <v>23182323.846</v>
      </c>
      <c r="U285" s="78">
        <v>0</v>
      </c>
      <c r="V285" s="78">
        <v>109331832.3879</v>
      </c>
      <c r="W285" s="78">
        <v>2476672.9052</v>
      </c>
      <c r="X285" s="78">
        <v>8471776.4861</v>
      </c>
      <c r="Y285" s="78">
        <v>4049724.8742</v>
      </c>
      <c r="Z285" s="78">
        <v>0</v>
      </c>
      <c r="AA285" s="78">
        <f t="shared" si="70"/>
        <v>4049724.8742</v>
      </c>
      <c r="AB285" s="78">
        <v>247634345.4518</v>
      </c>
      <c r="AC285" s="87">
        <f t="shared" si="69"/>
        <v>395146675.9512</v>
      </c>
    </row>
    <row r="286" ht="24.9" customHeight="1" spans="1:29">
      <c r="A286" s="76"/>
      <c r="B286" s="79"/>
      <c r="C286" s="73">
        <v>9</v>
      </c>
      <c r="D286" s="78" t="s">
        <v>692</v>
      </c>
      <c r="E286" s="78">
        <v>29510397.825</v>
      </c>
      <c r="F286" s="78">
        <v>0</v>
      </c>
      <c r="G286" s="78">
        <v>139176119.2769</v>
      </c>
      <c r="H286" s="78">
        <v>3152729.7781</v>
      </c>
      <c r="I286" s="78">
        <v>8256388.6911</v>
      </c>
      <c r="J286" s="78">
        <v>5155177.4064</v>
      </c>
      <c r="K286" s="78">
        <v>0</v>
      </c>
      <c r="L286" s="78">
        <f t="shared" si="67"/>
        <v>5155177.4064</v>
      </c>
      <c r="M286" s="102">
        <v>202575119.006</v>
      </c>
      <c r="N286" s="87">
        <f t="shared" si="68"/>
        <v>387825931.9835</v>
      </c>
      <c r="O286" s="86"/>
      <c r="P286" s="79"/>
      <c r="Q286" s="90">
        <v>32</v>
      </c>
      <c r="R286" s="79"/>
      <c r="S286" s="78" t="s">
        <v>693</v>
      </c>
      <c r="T286" s="78">
        <v>23069752.0463</v>
      </c>
      <c r="U286" s="78">
        <v>0</v>
      </c>
      <c r="V286" s="78">
        <v>108800924.3902</v>
      </c>
      <c r="W286" s="78">
        <v>2464646.3487</v>
      </c>
      <c r="X286" s="78">
        <v>8104572.755</v>
      </c>
      <c r="Y286" s="78">
        <v>4030059.6836</v>
      </c>
      <c r="Z286" s="78">
        <v>0</v>
      </c>
      <c r="AA286" s="78">
        <f t="shared" si="70"/>
        <v>4030059.6836</v>
      </c>
      <c r="AB286" s="78">
        <v>236271543.6366</v>
      </c>
      <c r="AC286" s="87">
        <f t="shared" si="69"/>
        <v>382741498.8604</v>
      </c>
    </row>
    <row r="287" ht="24.9" customHeight="1" spans="1:29">
      <c r="A287" s="76"/>
      <c r="B287" s="79"/>
      <c r="C287" s="73">
        <v>10</v>
      </c>
      <c r="D287" s="78" t="s">
        <v>694</v>
      </c>
      <c r="E287" s="78">
        <v>27597165.2278</v>
      </c>
      <c r="F287" s="78">
        <v>0</v>
      </c>
      <c r="G287" s="78">
        <v>130152984.7957</v>
      </c>
      <c r="H287" s="78">
        <v>2948330.4536</v>
      </c>
      <c r="I287" s="78">
        <v>8271732.9596</v>
      </c>
      <c r="J287" s="78">
        <v>4820954.4143</v>
      </c>
      <c r="K287" s="78">
        <v>0</v>
      </c>
      <c r="L287" s="78">
        <f t="shared" si="67"/>
        <v>4820954.4143</v>
      </c>
      <c r="M287" s="102">
        <v>203049934.1205</v>
      </c>
      <c r="N287" s="87">
        <f t="shared" si="68"/>
        <v>376841101.9715</v>
      </c>
      <c r="O287" s="86"/>
      <c r="P287" s="80"/>
      <c r="Q287" s="90">
        <v>33</v>
      </c>
      <c r="R287" s="80"/>
      <c r="S287" s="78" t="s">
        <v>695</v>
      </c>
      <c r="T287" s="78">
        <v>26592264.7513</v>
      </c>
      <c r="U287" s="78">
        <v>0</v>
      </c>
      <c r="V287" s="78">
        <v>125413701.0555</v>
      </c>
      <c r="W287" s="78">
        <v>2840972.3734</v>
      </c>
      <c r="X287" s="78">
        <v>8554130.1773</v>
      </c>
      <c r="Y287" s="78">
        <v>4645408.1454</v>
      </c>
      <c r="Z287" s="78">
        <v>0</v>
      </c>
      <c r="AA287" s="78">
        <f t="shared" si="70"/>
        <v>4645408.1454</v>
      </c>
      <c r="AB287" s="78">
        <v>250182709.1849</v>
      </c>
      <c r="AC287" s="87">
        <f t="shared" si="69"/>
        <v>418229185.6878</v>
      </c>
    </row>
    <row r="288" ht="24.9" customHeight="1" spans="1:29">
      <c r="A288" s="76"/>
      <c r="B288" s="79"/>
      <c r="C288" s="73">
        <v>11</v>
      </c>
      <c r="D288" s="78" t="s">
        <v>696</v>
      </c>
      <c r="E288" s="78">
        <v>28892376.9184</v>
      </c>
      <c r="F288" s="78">
        <v>0</v>
      </c>
      <c r="G288" s="78">
        <v>136261426.2278</v>
      </c>
      <c r="H288" s="78">
        <v>3086703.7988</v>
      </c>
      <c r="I288" s="78">
        <v>8276800.6619</v>
      </c>
      <c r="J288" s="78">
        <v>5047215.2084</v>
      </c>
      <c r="K288" s="78">
        <v>0</v>
      </c>
      <c r="L288" s="78">
        <f t="shared" si="67"/>
        <v>5047215.2084</v>
      </c>
      <c r="M288" s="102">
        <v>203206749.7839</v>
      </c>
      <c r="N288" s="87">
        <f t="shared" si="68"/>
        <v>384771272.5992</v>
      </c>
      <c r="O288" s="86"/>
      <c r="P288" s="73"/>
      <c r="Q288" s="82" t="s">
        <v>697</v>
      </c>
      <c r="R288" s="94"/>
      <c r="S288" s="83"/>
      <c r="T288" s="83">
        <f>SUM(T255:T287)</f>
        <v>858109362.4249</v>
      </c>
      <c r="U288" s="83">
        <f t="shared" ref="U288:AC288" si="73">SUM(U255:U287)</f>
        <v>0</v>
      </c>
      <c r="V288" s="83">
        <f t="shared" si="73"/>
        <v>4046991561.6007</v>
      </c>
      <c r="W288" s="83">
        <f t="shared" si="73"/>
        <v>91675719.0408</v>
      </c>
      <c r="X288" s="83">
        <f t="shared" ref="X288" si="74">SUM(X255:X287)</f>
        <v>295037128.8596</v>
      </c>
      <c r="Y288" s="83">
        <f t="shared" si="73"/>
        <v>149903299.2918</v>
      </c>
      <c r="Z288" s="83">
        <f t="shared" si="73"/>
        <v>0</v>
      </c>
      <c r="AA288" s="83">
        <f t="shared" si="70"/>
        <v>149903299.2918</v>
      </c>
      <c r="AB288" s="83">
        <f t="shared" si="73"/>
        <v>8650592900.6182</v>
      </c>
      <c r="AC288" s="83">
        <f t="shared" si="73"/>
        <v>14092309971.836</v>
      </c>
    </row>
    <row r="289" ht="24.9" customHeight="1" spans="1:29">
      <c r="A289" s="76"/>
      <c r="B289" s="79"/>
      <c r="C289" s="73">
        <v>12</v>
      </c>
      <c r="D289" s="78" t="s">
        <v>698</v>
      </c>
      <c r="E289" s="78">
        <v>28052472.5403</v>
      </c>
      <c r="F289" s="78">
        <v>0</v>
      </c>
      <c r="G289" s="78">
        <v>132300292.508</v>
      </c>
      <c r="H289" s="78">
        <v>2996973.0009</v>
      </c>
      <c r="I289" s="78">
        <v>8247453.1603</v>
      </c>
      <c r="J289" s="78">
        <v>4900492.1414</v>
      </c>
      <c r="K289" s="78">
        <v>0</v>
      </c>
      <c r="L289" s="78">
        <f t="shared" si="67"/>
        <v>4900492.1414</v>
      </c>
      <c r="M289" s="102">
        <v>202298616.736</v>
      </c>
      <c r="N289" s="87">
        <f t="shared" si="68"/>
        <v>378796300.0869</v>
      </c>
      <c r="O289" s="86"/>
      <c r="P289" s="77">
        <v>31</v>
      </c>
      <c r="Q289" s="90">
        <v>1</v>
      </c>
      <c r="R289" s="77" t="s">
        <v>119</v>
      </c>
      <c r="S289" s="78" t="s">
        <v>699</v>
      </c>
      <c r="T289" s="78">
        <v>31367882.8286</v>
      </c>
      <c r="U289" s="78">
        <v>0</v>
      </c>
      <c r="V289" s="78">
        <v>147936338.5034</v>
      </c>
      <c r="W289" s="78">
        <v>3351173.3341</v>
      </c>
      <c r="X289" s="78">
        <v>7880497.7704</v>
      </c>
      <c r="Y289" s="78">
        <v>5479661.84</v>
      </c>
      <c r="Z289" s="78">
        <f t="shared" ref="Z289:Z329" si="75">Y289/2</f>
        <v>2739830.92</v>
      </c>
      <c r="AA289" s="78">
        <f t="shared" si="70"/>
        <v>2739830.92</v>
      </c>
      <c r="AB289" s="78">
        <v>222035955.8683</v>
      </c>
      <c r="AC289" s="87">
        <f t="shared" si="69"/>
        <v>415311679.2248</v>
      </c>
    </row>
    <row r="290" ht="24.9" customHeight="1" spans="1:29">
      <c r="A290" s="76"/>
      <c r="B290" s="79"/>
      <c r="C290" s="73">
        <v>13</v>
      </c>
      <c r="D290" s="78" t="s">
        <v>700</v>
      </c>
      <c r="E290" s="78">
        <v>36331621.7027</v>
      </c>
      <c r="F290" s="78">
        <v>0</v>
      </c>
      <c r="G290" s="78">
        <v>171346186.0324</v>
      </c>
      <c r="H290" s="78">
        <v>3881472.0936</v>
      </c>
      <c r="I290" s="78">
        <v>10547512.421</v>
      </c>
      <c r="J290" s="78">
        <v>6346778.3949</v>
      </c>
      <c r="K290" s="78">
        <v>0</v>
      </c>
      <c r="L290" s="78">
        <f t="shared" si="67"/>
        <v>6346778.3949</v>
      </c>
      <c r="M290" s="102">
        <v>273471960.9166</v>
      </c>
      <c r="N290" s="87">
        <f t="shared" si="68"/>
        <v>501925531.5612</v>
      </c>
      <c r="O290" s="86"/>
      <c r="P290" s="79"/>
      <c r="Q290" s="90">
        <v>2</v>
      </c>
      <c r="R290" s="79"/>
      <c r="S290" s="78" t="s">
        <v>294</v>
      </c>
      <c r="T290" s="78">
        <v>31642470.6981</v>
      </c>
      <c r="U290" s="78">
        <v>0</v>
      </c>
      <c r="V290" s="78">
        <v>149231342.1932</v>
      </c>
      <c r="W290" s="78">
        <v>3380508.8028</v>
      </c>
      <c r="X290" s="78">
        <v>8044132.3243</v>
      </c>
      <c r="Y290" s="78">
        <v>5527629.6508</v>
      </c>
      <c r="Z290" s="78">
        <f t="shared" si="75"/>
        <v>2763814.8254</v>
      </c>
      <c r="AA290" s="78">
        <f t="shared" si="70"/>
        <v>2763814.8254</v>
      </c>
      <c r="AB290" s="78">
        <v>227099485.5897</v>
      </c>
      <c r="AC290" s="87">
        <f t="shared" si="69"/>
        <v>422161754.4335</v>
      </c>
    </row>
    <row r="291" ht="24.9" customHeight="1" spans="1:29">
      <c r="A291" s="76"/>
      <c r="B291" s="79"/>
      <c r="C291" s="73">
        <v>14</v>
      </c>
      <c r="D291" s="78" t="s">
        <v>701</v>
      </c>
      <c r="E291" s="78">
        <v>24928602.8927</v>
      </c>
      <c r="F291" s="78">
        <v>0</v>
      </c>
      <c r="G291" s="78">
        <v>117567585.1666</v>
      </c>
      <c r="H291" s="78">
        <v>2663235.824</v>
      </c>
      <c r="I291" s="78">
        <v>7963605.3679</v>
      </c>
      <c r="J291" s="78">
        <v>4354782.7165</v>
      </c>
      <c r="K291" s="78">
        <v>0</v>
      </c>
      <c r="L291" s="78">
        <f t="shared" si="67"/>
        <v>4354782.7165</v>
      </c>
      <c r="M291" s="102">
        <v>193515192.3367</v>
      </c>
      <c r="N291" s="87">
        <f t="shared" si="68"/>
        <v>350993004.3044</v>
      </c>
      <c r="O291" s="86"/>
      <c r="P291" s="79"/>
      <c r="Q291" s="90">
        <v>3</v>
      </c>
      <c r="R291" s="79"/>
      <c r="S291" s="78" t="s">
        <v>702</v>
      </c>
      <c r="T291" s="78">
        <v>31504585.1986</v>
      </c>
      <c r="U291" s="78">
        <v>0</v>
      </c>
      <c r="V291" s="78">
        <v>148581050.4272</v>
      </c>
      <c r="W291" s="78">
        <v>3365777.8689</v>
      </c>
      <c r="X291" s="78">
        <v>7925485.9798</v>
      </c>
      <c r="Y291" s="78">
        <v>5503542.4049</v>
      </c>
      <c r="Z291" s="78">
        <f t="shared" si="75"/>
        <v>2751771.20245</v>
      </c>
      <c r="AA291" s="78">
        <f t="shared" si="70"/>
        <v>2751771.20245</v>
      </c>
      <c r="AB291" s="78">
        <v>223428077.0918</v>
      </c>
      <c r="AC291" s="87">
        <f t="shared" si="69"/>
        <v>417556747.76875</v>
      </c>
    </row>
    <row r="292" ht="24.9" customHeight="1" spans="1:29">
      <c r="A292" s="76"/>
      <c r="B292" s="79"/>
      <c r="C292" s="73">
        <v>15</v>
      </c>
      <c r="D292" s="78" t="s">
        <v>703</v>
      </c>
      <c r="E292" s="78">
        <v>27591931.9957</v>
      </c>
      <c r="F292" s="78">
        <v>0</v>
      </c>
      <c r="G292" s="78">
        <v>130128303.9721</v>
      </c>
      <c r="H292" s="78">
        <v>2947771.3637</v>
      </c>
      <c r="I292" s="78">
        <v>8695937.7543</v>
      </c>
      <c r="J292" s="78">
        <v>4820040.22</v>
      </c>
      <c r="K292" s="78">
        <v>0</v>
      </c>
      <c r="L292" s="78">
        <f t="shared" si="67"/>
        <v>4820040.22</v>
      </c>
      <c r="M292" s="102">
        <v>216176584.5395</v>
      </c>
      <c r="N292" s="87">
        <f t="shared" si="68"/>
        <v>390360569.8453</v>
      </c>
      <c r="O292" s="86"/>
      <c r="P292" s="79"/>
      <c r="Q292" s="90">
        <v>4</v>
      </c>
      <c r="R292" s="79"/>
      <c r="S292" s="78" t="s">
        <v>704</v>
      </c>
      <c r="T292" s="78">
        <v>23918045.3253</v>
      </c>
      <c r="U292" s="78">
        <v>0</v>
      </c>
      <c r="V292" s="78">
        <v>112801621.6118</v>
      </c>
      <c r="W292" s="78">
        <v>2555273.3711</v>
      </c>
      <c r="X292" s="78">
        <v>6614772.0735</v>
      </c>
      <c r="Y292" s="78">
        <v>4178248.2093</v>
      </c>
      <c r="Z292" s="78">
        <f t="shared" si="75"/>
        <v>2089124.10465</v>
      </c>
      <c r="AA292" s="78">
        <f t="shared" si="70"/>
        <v>2089124.10465</v>
      </c>
      <c r="AB292" s="78">
        <v>182869169.0786</v>
      </c>
      <c r="AC292" s="87">
        <f t="shared" si="69"/>
        <v>330848005.56495</v>
      </c>
    </row>
    <row r="293" ht="24.9" customHeight="1" spans="1:29">
      <c r="A293" s="76"/>
      <c r="B293" s="79"/>
      <c r="C293" s="73">
        <v>16</v>
      </c>
      <c r="D293" s="78" t="s">
        <v>705</v>
      </c>
      <c r="E293" s="78">
        <v>31330270.879</v>
      </c>
      <c r="F293" s="78">
        <v>0</v>
      </c>
      <c r="G293" s="78">
        <v>147758954.0707</v>
      </c>
      <c r="H293" s="78">
        <v>3347155.0787</v>
      </c>
      <c r="I293" s="78">
        <v>9479892.9464</v>
      </c>
      <c r="J293" s="78">
        <v>5473091.4009</v>
      </c>
      <c r="K293" s="78">
        <v>0</v>
      </c>
      <c r="L293" s="78">
        <f t="shared" ref="L293:L324" si="76">J293-K293</f>
        <v>5473091.4009</v>
      </c>
      <c r="M293" s="102">
        <v>240435399.8092</v>
      </c>
      <c r="N293" s="87">
        <f t="shared" si="68"/>
        <v>437824764.1849</v>
      </c>
      <c r="O293" s="86"/>
      <c r="P293" s="79"/>
      <c r="Q293" s="90">
        <v>5</v>
      </c>
      <c r="R293" s="79"/>
      <c r="S293" s="78" t="s">
        <v>706</v>
      </c>
      <c r="T293" s="78">
        <v>41614134.6039</v>
      </c>
      <c r="U293" s="78">
        <v>0</v>
      </c>
      <c r="V293" s="78">
        <v>196259426.7815</v>
      </c>
      <c r="W293" s="78">
        <v>4445826.9297</v>
      </c>
      <c r="X293" s="78">
        <v>11466468.8401</v>
      </c>
      <c r="Y293" s="78">
        <v>7269581.6494</v>
      </c>
      <c r="Z293" s="78">
        <f t="shared" si="75"/>
        <v>3634790.8247</v>
      </c>
      <c r="AA293" s="78">
        <f t="shared" si="70"/>
        <v>3634790.8247</v>
      </c>
      <c r="AB293" s="78">
        <v>333000728.6177</v>
      </c>
      <c r="AC293" s="87">
        <f t="shared" si="69"/>
        <v>590421376.5976</v>
      </c>
    </row>
    <row r="294" ht="24.9" customHeight="1" spans="1:29">
      <c r="A294" s="76"/>
      <c r="B294" s="80"/>
      <c r="C294" s="73">
        <v>17</v>
      </c>
      <c r="D294" s="78" t="s">
        <v>707</v>
      </c>
      <c r="E294" s="78">
        <v>25945794.3326</v>
      </c>
      <c r="F294" s="78">
        <v>0</v>
      </c>
      <c r="G294" s="78">
        <v>122364835.2077</v>
      </c>
      <c r="H294" s="78">
        <v>2771907.0036</v>
      </c>
      <c r="I294" s="78">
        <v>7933862.6138</v>
      </c>
      <c r="J294" s="78">
        <v>4532476.0963</v>
      </c>
      <c r="K294" s="78">
        <v>0</v>
      </c>
      <c r="L294" s="78">
        <f t="shared" si="76"/>
        <v>4532476.0963</v>
      </c>
      <c r="M294" s="102">
        <v>192594828.5407</v>
      </c>
      <c r="N294" s="87">
        <f t="shared" si="68"/>
        <v>356143703.7947</v>
      </c>
      <c r="O294" s="86"/>
      <c r="P294" s="79"/>
      <c r="Q294" s="90">
        <v>6</v>
      </c>
      <c r="R294" s="79"/>
      <c r="S294" s="78" t="s">
        <v>708</v>
      </c>
      <c r="T294" s="78">
        <v>35985638.775</v>
      </c>
      <c r="U294" s="78">
        <v>0</v>
      </c>
      <c r="V294" s="78">
        <v>169714470.9498</v>
      </c>
      <c r="W294" s="78">
        <v>3844509.1667</v>
      </c>
      <c r="X294" s="78">
        <v>9736053.1948</v>
      </c>
      <c r="Y294" s="78">
        <v>6286338.5667</v>
      </c>
      <c r="Z294" s="78">
        <f t="shared" si="75"/>
        <v>3143169.28335</v>
      </c>
      <c r="AA294" s="78">
        <f t="shared" si="70"/>
        <v>3143169.28335</v>
      </c>
      <c r="AB294" s="78">
        <v>279454513.3515</v>
      </c>
      <c r="AC294" s="87">
        <f t="shared" si="69"/>
        <v>501878354.72115</v>
      </c>
    </row>
    <row r="295" ht="24.9" customHeight="1" spans="1:29">
      <c r="A295" s="73"/>
      <c r="B295" s="81" t="s">
        <v>709</v>
      </c>
      <c r="C295" s="82"/>
      <c r="D295" s="83"/>
      <c r="E295" s="83">
        <f>SUM(E278:E294)</f>
        <v>503871627.0414</v>
      </c>
      <c r="F295" s="83">
        <f t="shared" ref="F295:N295" si="77">SUM(F278:F294)</f>
        <v>0</v>
      </c>
      <c r="G295" s="83">
        <f t="shared" si="77"/>
        <v>2376345384.468</v>
      </c>
      <c r="H295" s="83">
        <f t="shared" si="77"/>
        <v>53830893.5154</v>
      </c>
      <c r="I295" s="83">
        <f t="shared" si="77"/>
        <v>150984153.7037</v>
      </c>
      <c r="J295" s="83">
        <f t="shared" si="77"/>
        <v>88021437.1511</v>
      </c>
      <c r="K295" s="83">
        <f t="shared" si="77"/>
        <v>0</v>
      </c>
      <c r="L295" s="83">
        <f t="shared" si="77"/>
        <v>88021437.1511</v>
      </c>
      <c r="M295" s="83">
        <f t="shared" si="77"/>
        <v>3772575351.1675</v>
      </c>
      <c r="N295" s="83">
        <f t="shared" si="77"/>
        <v>6945628847.0471</v>
      </c>
      <c r="O295" s="86"/>
      <c r="P295" s="79"/>
      <c r="Q295" s="90">
        <v>7</v>
      </c>
      <c r="R295" s="79"/>
      <c r="S295" s="78" t="s">
        <v>710</v>
      </c>
      <c r="T295" s="78">
        <v>31589759.0979</v>
      </c>
      <c r="U295" s="78">
        <v>0</v>
      </c>
      <c r="V295" s="78">
        <v>148982745.2071</v>
      </c>
      <c r="W295" s="78">
        <v>3374877.3833</v>
      </c>
      <c r="X295" s="78">
        <v>7748243.4454</v>
      </c>
      <c r="Y295" s="78">
        <v>5518421.4506</v>
      </c>
      <c r="Z295" s="78">
        <f t="shared" si="75"/>
        <v>2759210.7253</v>
      </c>
      <c r="AA295" s="78">
        <f t="shared" si="70"/>
        <v>2759210.7253</v>
      </c>
      <c r="AB295" s="78">
        <v>217943460.1851</v>
      </c>
      <c r="AC295" s="87">
        <f t="shared" si="69"/>
        <v>412398296.0441</v>
      </c>
    </row>
    <row r="296" ht="24.9" customHeight="1" spans="1:29">
      <c r="A296" s="76">
        <v>15</v>
      </c>
      <c r="B296" s="77" t="s">
        <v>711</v>
      </c>
      <c r="C296" s="73">
        <v>1</v>
      </c>
      <c r="D296" s="78" t="s">
        <v>712</v>
      </c>
      <c r="E296" s="78">
        <v>41396971.7648</v>
      </c>
      <c r="F296" s="78">
        <v>0</v>
      </c>
      <c r="G296" s="78">
        <v>195235249.4259</v>
      </c>
      <c r="H296" s="78">
        <v>4422626.4377</v>
      </c>
      <c r="I296" s="78">
        <v>9642122.5789</v>
      </c>
      <c r="J296" s="78">
        <v>7231645.4288</v>
      </c>
      <c r="K296" s="78">
        <v>7231645.4288</v>
      </c>
      <c r="L296" s="78">
        <f t="shared" si="76"/>
        <v>0</v>
      </c>
      <c r="M296" s="102">
        <v>297784577.2753</v>
      </c>
      <c r="N296" s="87">
        <f t="shared" si="68"/>
        <v>548481547.4826</v>
      </c>
      <c r="O296" s="86"/>
      <c r="P296" s="79"/>
      <c r="Q296" s="90">
        <v>8</v>
      </c>
      <c r="R296" s="79"/>
      <c r="S296" s="78" t="s">
        <v>713</v>
      </c>
      <c r="T296" s="78">
        <v>27898853.1188</v>
      </c>
      <c r="U296" s="78">
        <v>0</v>
      </c>
      <c r="V296" s="78">
        <v>131575796.8557</v>
      </c>
      <c r="W296" s="78">
        <v>2980561.1407</v>
      </c>
      <c r="X296" s="78">
        <v>7120441.2411</v>
      </c>
      <c r="Y296" s="78">
        <v>4873656.3335</v>
      </c>
      <c r="Z296" s="78">
        <f t="shared" si="75"/>
        <v>2436828.16675</v>
      </c>
      <c r="AA296" s="78">
        <f t="shared" si="70"/>
        <v>2436828.16675</v>
      </c>
      <c r="AB296" s="78">
        <v>198516664.0474</v>
      </c>
      <c r="AC296" s="87">
        <f t="shared" si="69"/>
        <v>370529144.57045</v>
      </c>
    </row>
    <row r="297" ht="24.9" customHeight="1" spans="1:29">
      <c r="A297" s="76"/>
      <c r="B297" s="79"/>
      <c r="C297" s="73">
        <v>2</v>
      </c>
      <c r="D297" s="78" t="s">
        <v>714</v>
      </c>
      <c r="E297" s="78">
        <v>30063826.0755</v>
      </c>
      <c r="F297" s="78">
        <v>0</v>
      </c>
      <c r="G297" s="78">
        <v>141786182.2338</v>
      </c>
      <c r="H297" s="78">
        <v>3211855.0307</v>
      </c>
      <c r="I297" s="78">
        <v>7873310.9721</v>
      </c>
      <c r="J297" s="78">
        <v>5251855.9002</v>
      </c>
      <c r="K297" s="78">
        <v>5251855.9002</v>
      </c>
      <c r="L297" s="78">
        <f t="shared" si="76"/>
        <v>0</v>
      </c>
      <c r="M297" s="102">
        <v>243050232.1919</v>
      </c>
      <c r="N297" s="87">
        <f t="shared" si="68"/>
        <v>425985406.504</v>
      </c>
      <c r="O297" s="86"/>
      <c r="P297" s="79"/>
      <c r="Q297" s="90">
        <v>9</v>
      </c>
      <c r="R297" s="79"/>
      <c r="S297" s="78" t="s">
        <v>715</v>
      </c>
      <c r="T297" s="78">
        <v>28615176.3537</v>
      </c>
      <c r="U297" s="78">
        <v>0</v>
      </c>
      <c r="V297" s="78">
        <v>134954100.6172</v>
      </c>
      <c r="W297" s="78">
        <v>3057089.204</v>
      </c>
      <c r="X297" s="78">
        <v>7391739.7653</v>
      </c>
      <c r="Y297" s="78">
        <v>4998790.9852</v>
      </c>
      <c r="Z297" s="78">
        <f t="shared" si="75"/>
        <v>2499395.4926</v>
      </c>
      <c r="AA297" s="78">
        <f t="shared" si="70"/>
        <v>2499395.4926</v>
      </c>
      <c r="AB297" s="78">
        <v>206911762.194</v>
      </c>
      <c r="AC297" s="87">
        <f t="shared" si="69"/>
        <v>383429263.6268</v>
      </c>
    </row>
    <row r="298" ht="24.9" customHeight="1" spans="1:29">
      <c r="A298" s="76"/>
      <c r="B298" s="79"/>
      <c r="C298" s="73">
        <v>3</v>
      </c>
      <c r="D298" s="78" t="s">
        <v>716</v>
      </c>
      <c r="E298" s="78">
        <v>30258580.4187</v>
      </c>
      <c r="F298" s="78">
        <v>0</v>
      </c>
      <c r="G298" s="78">
        <v>142704677.2622</v>
      </c>
      <c r="H298" s="78">
        <v>3232661.5214</v>
      </c>
      <c r="I298" s="78">
        <v>7726432.3029</v>
      </c>
      <c r="J298" s="78">
        <v>5285877.5761</v>
      </c>
      <c r="K298" s="78">
        <v>5285877.5761</v>
      </c>
      <c r="L298" s="78">
        <f t="shared" si="76"/>
        <v>0</v>
      </c>
      <c r="M298" s="102">
        <v>238505198.8283</v>
      </c>
      <c r="N298" s="87">
        <f t="shared" si="68"/>
        <v>422427550.3335</v>
      </c>
      <c r="O298" s="86"/>
      <c r="P298" s="79"/>
      <c r="Q298" s="90">
        <v>10</v>
      </c>
      <c r="R298" s="79"/>
      <c r="S298" s="78" t="s">
        <v>717</v>
      </c>
      <c r="T298" s="78">
        <v>27145641.7709</v>
      </c>
      <c r="U298" s="78">
        <v>0</v>
      </c>
      <c r="V298" s="78">
        <v>128023522.3985</v>
      </c>
      <c r="W298" s="78">
        <v>2900092.1527</v>
      </c>
      <c r="X298" s="78">
        <v>6907018.9826</v>
      </c>
      <c r="Y298" s="78">
        <v>4742077.6897</v>
      </c>
      <c r="Z298" s="78">
        <f t="shared" si="75"/>
        <v>2371038.84485</v>
      </c>
      <c r="AA298" s="78">
        <f t="shared" si="70"/>
        <v>2371038.84485</v>
      </c>
      <c r="AB298" s="78">
        <v>191912496.8755</v>
      </c>
      <c r="AC298" s="87">
        <f t="shared" si="69"/>
        <v>359259811.02505</v>
      </c>
    </row>
    <row r="299" ht="24.9" customHeight="1" spans="1:29">
      <c r="A299" s="76"/>
      <c r="B299" s="79"/>
      <c r="C299" s="73">
        <v>4</v>
      </c>
      <c r="D299" s="78" t="s">
        <v>718</v>
      </c>
      <c r="E299" s="78">
        <v>32970806.4112</v>
      </c>
      <c r="F299" s="78">
        <v>0</v>
      </c>
      <c r="G299" s="78">
        <v>155496002.2208</v>
      </c>
      <c r="H299" s="78">
        <v>3522420.9378</v>
      </c>
      <c r="I299" s="78">
        <v>7797662.4581</v>
      </c>
      <c r="J299" s="78">
        <v>5759676.887</v>
      </c>
      <c r="K299" s="78">
        <v>5759676.887</v>
      </c>
      <c r="L299" s="78">
        <f t="shared" si="76"/>
        <v>0</v>
      </c>
      <c r="M299" s="102">
        <v>240709354.3643</v>
      </c>
      <c r="N299" s="87">
        <f t="shared" si="68"/>
        <v>440496246.3922</v>
      </c>
      <c r="O299" s="86"/>
      <c r="P299" s="79"/>
      <c r="Q299" s="90">
        <v>11</v>
      </c>
      <c r="R299" s="79"/>
      <c r="S299" s="78" t="s">
        <v>719</v>
      </c>
      <c r="T299" s="78">
        <v>37505224.6887</v>
      </c>
      <c r="U299" s="78">
        <v>0</v>
      </c>
      <c r="V299" s="78">
        <v>176881099.8664</v>
      </c>
      <c r="W299" s="78">
        <v>4006853.4288</v>
      </c>
      <c r="X299" s="78">
        <v>9569694.2216</v>
      </c>
      <c r="Y299" s="78">
        <v>6551795.3396</v>
      </c>
      <c r="Z299" s="78">
        <f t="shared" si="75"/>
        <v>3275897.6698</v>
      </c>
      <c r="AA299" s="78">
        <f t="shared" si="70"/>
        <v>3275897.6698</v>
      </c>
      <c r="AB299" s="78">
        <v>274306678.8306</v>
      </c>
      <c r="AC299" s="87">
        <f t="shared" si="69"/>
        <v>505545448.7059</v>
      </c>
    </row>
    <row r="300" ht="24.9" customHeight="1" spans="1:29">
      <c r="A300" s="76"/>
      <c r="B300" s="79"/>
      <c r="C300" s="73">
        <v>5</v>
      </c>
      <c r="D300" s="78" t="s">
        <v>720</v>
      </c>
      <c r="E300" s="78">
        <v>32068621.5503</v>
      </c>
      <c r="F300" s="78">
        <v>0</v>
      </c>
      <c r="G300" s="78">
        <v>151241143.0163</v>
      </c>
      <c r="H300" s="78">
        <v>3426036.4331</v>
      </c>
      <c r="I300" s="78">
        <v>8205577.2014</v>
      </c>
      <c r="J300" s="78">
        <v>5602074.03</v>
      </c>
      <c r="K300" s="78">
        <v>5602074.03</v>
      </c>
      <c r="L300" s="78">
        <f t="shared" si="76"/>
        <v>0</v>
      </c>
      <c r="M300" s="102">
        <v>253331923.2359</v>
      </c>
      <c r="N300" s="87">
        <f t="shared" si="68"/>
        <v>448273301.437</v>
      </c>
      <c r="O300" s="86"/>
      <c r="P300" s="79"/>
      <c r="Q300" s="90">
        <v>12</v>
      </c>
      <c r="R300" s="79"/>
      <c r="S300" s="78" t="s">
        <v>721</v>
      </c>
      <c r="T300" s="78">
        <v>25250480.1102</v>
      </c>
      <c r="U300" s="78">
        <v>0</v>
      </c>
      <c r="V300" s="78">
        <v>119085613.5676</v>
      </c>
      <c r="W300" s="78">
        <v>2697623.4284</v>
      </c>
      <c r="X300" s="78">
        <v>6781469.8347</v>
      </c>
      <c r="Y300" s="78">
        <v>4411011.5132</v>
      </c>
      <c r="Z300" s="78">
        <f t="shared" si="75"/>
        <v>2205505.7566</v>
      </c>
      <c r="AA300" s="78">
        <f t="shared" si="70"/>
        <v>2205505.7566</v>
      </c>
      <c r="AB300" s="78">
        <v>188027487.0979</v>
      </c>
      <c r="AC300" s="87">
        <f t="shared" si="69"/>
        <v>344048179.7954</v>
      </c>
    </row>
    <row r="301" ht="24.9" customHeight="1" spans="1:29">
      <c r="A301" s="76"/>
      <c r="B301" s="79"/>
      <c r="C301" s="73">
        <v>6</v>
      </c>
      <c r="D301" s="78" t="s">
        <v>103</v>
      </c>
      <c r="E301" s="78">
        <v>34918655.2223</v>
      </c>
      <c r="F301" s="78">
        <v>0</v>
      </c>
      <c r="G301" s="78">
        <v>164682392.7287</v>
      </c>
      <c r="H301" s="78">
        <v>3730518.4696</v>
      </c>
      <c r="I301" s="78">
        <v>8656066.2904</v>
      </c>
      <c r="J301" s="78">
        <v>6099946.9927</v>
      </c>
      <c r="K301" s="78">
        <v>6099946.9927</v>
      </c>
      <c r="L301" s="78">
        <f t="shared" si="76"/>
        <v>0</v>
      </c>
      <c r="M301" s="102">
        <v>267271918.4048</v>
      </c>
      <c r="N301" s="87">
        <f t="shared" si="68"/>
        <v>479259551.1158</v>
      </c>
      <c r="O301" s="86"/>
      <c r="P301" s="79"/>
      <c r="Q301" s="90">
        <v>13</v>
      </c>
      <c r="R301" s="79"/>
      <c r="S301" s="78" t="s">
        <v>722</v>
      </c>
      <c r="T301" s="78">
        <v>33709879.5543</v>
      </c>
      <c r="U301" s="78">
        <v>0</v>
      </c>
      <c r="V301" s="78">
        <v>158981598.4682</v>
      </c>
      <c r="W301" s="78">
        <v>3601379.4771</v>
      </c>
      <c r="X301" s="78">
        <v>8112256.9238</v>
      </c>
      <c r="Y301" s="78">
        <v>5888785.7249</v>
      </c>
      <c r="Z301" s="78">
        <f t="shared" si="75"/>
        <v>2944392.86245</v>
      </c>
      <c r="AA301" s="78">
        <f t="shared" si="70"/>
        <v>2944392.86245</v>
      </c>
      <c r="AB301" s="78">
        <v>229207542.3906</v>
      </c>
      <c r="AC301" s="87">
        <f t="shared" si="69"/>
        <v>436557049.67645</v>
      </c>
    </row>
    <row r="302" ht="24.9" customHeight="1" spans="1:29">
      <c r="A302" s="76"/>
      <c r="B302" s="79"/>
      <c r="C302" s="73">
        <v>7</v>
      </c>
      <c r="D302" s="78" t="s">
        <v>723</v>
      </c>
      <c r="E302" s="78">
        <v>27379452.4308</v>
      </c>
      <c r="F302" s="78">
        <v>0</v>
      </c>
      <c r="G302" s="78">
        <v>129126213.7447</v>
      </c>
      <c r="H302" s="78">
        <v>2925071.2071</v>
      </c>
      <c r="I302" s="78">
        <v>6987606.4818</v>
      </c>
      <c r="J302" s="78">
        <v>4782922.1214</v>
      </c>
      <c r="K302" s="78">
        <v>4782922.1214</v>
      </c>
      <c r="L302" s="78">
        <f t="shared" si="76"/>
        <v>0</v>
      </c>
      <c r="M302" s="102">
        <v>215642872.9063</v>
      </c>
      <c r="N302" s="87">
        <f t="shared" si="68"/>
        <v>382061216.7707</v>
      </c>
      <c r="O302" s="86"/>
      <c r="P302" s="79"/>
      <c r="Q302" s="90">
        <v>14</v>
      </c>
      <c r="R302" s="79"/>
      <c r="S302" s="78" t="s">
        <v>724</v>
      </c>
      <c r="T302" s="78">
        <v>33661123.9207</v>
      </c>
      <c r="U302" s="78">
        <v>0</v>
      </c>
      <c r="V302" s="78">
        <v>158751658.5021</v>
      </c>
      <c r="W302" s="78">
        <v>3596170.6914</v>
      </c>
      <c r="X302" s="78">
        <v>8186282.0792</v>
      </c>
      <c r="Y302" s="78">
        <v>5880268.5934</v>
      </c>
      <c r="Z302" s="78">
        <f t="shared" si="75"/>
        <v>2940134.2967</v>
      </c>
      <c r="AA302" s="78">
        <f t="shared" si="70"/>
        <v>2940134.2967</v>
      </c>
      <c r="AB302" s="78">
        <v>231498186.7883</v>
      </c>
      <c r="AC302" s="87">
        <f t="shared" si="69"/>
        <v>438633556.2784</v>
      </c>
    </row>
    <row r="303" ht="24.9" customHeight="1" spans="1:29">
      <c r="A303" s="76"/>
      <c r="B303" s="79"/>
      <c r="C303" s="73">
        <v>8</v>
      </c>
      <c r="D303" s="78" t="s">
        <v>725</v>
      </c>
      <c r="E303" s="78">
        <v>29369506.0676</v>
      </c>
      <c r="F303" s="78">
        <v>0</v>
      </c>
      <c r="G303" s="78">
        <v>138511649.48</v>
      </c>
      <c r="H303" s="78">
        <v>3137677.672</v>
      </c>
      <c r="I303" s="78">
        <v>7629793.0554</v>
      </c>
      <c r="J303" s="78">
        <v>5130564.9966</v>
      </c>
      <c r="K303" s="78">
        <v>5130564.9966</v>
      </c>
      <c r="L303" s="78">
        <f t="shared" si="76"/>
        <v>0</v>
      </c>
      <c r="M303" s="102">
        <v>235514780.9131</v>
      </c>
      <c r="N303" s="87">
        <f t="shared" si="68"/>
        <v>414163407.1881</v>
      </c>
      <c r="O303" s="86"/>
      <c r="P303" s="79"/>
      <c r="Q303" s="90">
        <v>15</v>
      </c>
      <c r="R303" s="79"/>
      <c r="S303" s="78" t="s">
        <v>726</v>
      </c>
      <c r="T303" s="78">
        <v>26601587.4236</v>
      </c>
      <c r="U303" s="78">
        <v>0</v>
      </c>
      <c r="V303" s="78">
        <v>125457668.384</v>
      </c>
      <c r="W303" s="78">
        <v>2841968.3568</v>
      </c>
      <c r="X303" s="78">
        <v>7263480.3142</v>
      </c>
      <c r="Y303" s="78">
        <v>4647036.7249</v>
      </c>
      <c r="Z303" s="78">
        <f t="shared" si="75"/>
        <v>2323518.36245</v>
      </c>
      <c r="AA303" s="78">
        <f t="shared" si="70"/>
        <v>2323518.36245</v>
      </c>
      <c r="AB303" s="78">
        <v>202942884.4293</v>
      </c>
      <c r="AC303" s="87">
        <f t="shared" si="69"/>
        <v>367431107.27035</v>
      </c>
    </row>
    <row r="304" ht="24.9" customHeight="1" spans="1:29">
      <c r="A304" s="76"/>
      <c r="B304" s="79"/>
      <c r="C304" s="73">
        <v>9</v>
      </c>
      <c r="D304" s="78" t="s">
        <v>727</v>
      </c>
      <c r="E304" s="78">
        <v>26775665.5732</v>
      </c>
      <c r="F304" s="78">
        <v>0</v>
      </c>
      <c r="G304" s="78">
        <v>126278650.9224</v>
      </c>
      <c r="H304" s="78">
        <v>2860565.9158</v>
      </c>
      <c r="I304" s="78">
        <v>6823576.6753</v>
      </c>
      <c r="J304" s="78">
        <v>4677446.4724</v>
      </c>
      <c r="K304" s="78">
        <v>4677446.4724</v>
      </c>
      <c r="L304" s="78">
        <f t="shared" si="76"/>
        <v>0</v>
      </c>
      <c r="M304" s="102">
        <v>210567112.4368</v>
      </c>
      <c r="N304" s="87">
        <f t="shared" si="68"/>
        <v>373305571.5235</v>
      </c>
      <c r="O304" s="86"/>
      <c r="P304" s="79"/>
      <c r="Q304" s="90">
        <v>16</v>
      </c>
      <c r="R304" s="79"/>
      <c r="S304" s="78" t="s">
        <v>728</v>
      </c>
      <c r="T304" s="78">
        <v>33895253.9581</v>
      </c>
      <c r="U304" s="78">
        <v>0</v>
      </c>
      <c r="V304" s="78">
        <v>159855856.0866</v>
      </c>
      <c r="W304" s="78">
        <v>3621183.8662</v>
      </c>
      <c r="X304" s="78">
        <v>8342802.0873</v>
      </c>
      <c r="Y304" s="78">
        <v>5921168.8173</v>
      </c>
      <c r="Z304" s="78">
        <f t="shared" si="75"/>
        <v>2960584.40865</v>
      </c>
      <c r="AA304" s="78">
        <f t="shared" si="70"/>
        <v>2960584.40865</v>
      </c>
      <c r="AB304" s="78">
        <v>236341563.0436</v>
      </c>
      <c r="AC304" s="87">
        <f t="shared" si="69"/>
        <v>445017243.45045</v>
      </c>
    </row>
    <row r="305" ht="24.9" customHeight="1" spans="1:29">
      <c r="A305" s="76"/>
      <c r="B305" s="79"/>
      <c r="C305" s="73">
        <v>10</v>
      </c>
      <c r="D305" s="78" t="s">
        <v>729</v>
      </c>
      <c r="E305" s="78">
        <v>25393329.165</v>
      </c>
      <c r="F305" s="78">
        <v>0</v>
      </c>
      <c r="G305" s="78">
        <v>119759314.3153</v>
      </c>
      <c r="H305" s="78">
        <v>2712884.6415</v>
      </c>
      <c r="I305" s="78">
        <v>7011815.7002</v>
      </c>
      <c r="J305" s="78">
        <v>4435965.8436</v>
      </c>
      <c r="K305" s="78">
        <v>4435965.8436</v>
      </c>
      <c r="L305" s="78">
        <f t="shared" si="76"/>
        <v>0</v>
      </c>
      <c r="M305" s="102">
        <v>216392006.2286</v>
      </c>
      <c r="N305" s="87">
        <f t="shared" si="68"/>
        <v>371269350.0506</v>
      </c>
      <c r="O305" s="86"/>
      <c r="P305" s="80"/>
      <c r="Q305" s="90">
        <v>17</v>
      </c>
      <c r="R305" s="80"/>
      <c r="S305" s="78" t="s">
        <v>730</v>
      </c>
      <c r="T305" s="78">
        <v>36013858.2174</v>
      </c>
      <c r="U305" s="78">
        <v>0</v>
      </c>
      <c r="V305" s="78">
        <v>169847558.7009</v>
      </c>
      <c r="W305" s="78">
        <v>3847523.9778</v>
      </c>
      <c r="X305" s="78">
        <v>7689181.4221</v>
      </c>
      <c r="Y305" s="78">
        <v>6291268.2268</v>
      </c>
      <c r="Z305" s="78">
        <f t="shared" si="75"/>
        <v>3145634.1134</v>
      </c>
      <c r="AA305" s="78">
        <f t="shared" si="70"/>
        <v>3145634.1134</v>
      </c>
      <c r="AB305" s="78">
        <v>216115836.9662</v>
      </c>
      <c r="AC305" s="87">
        <f t="shared" si="69"/>
        <v>436659593.3978</v>
      </c>
    </row>
    <row r="306" ht="24.9" customHeight="1" spans="1:29">
      <c r="A306" s="76"/>
      <c r="B306" s="80"/>
      <c r="C306" s="73">
        <v>11</v>
      </c>
      <c r="D306" s="78" t="s">
        <v>731</v>
      </c>
      <c r="E306" s="78">
        <v>34657776.0869</v>
      </c>
      <c r="F306" s="78">
        <v>0</v>
      </c>
      <c r="G306" s="78">
        <v>163452041.7901</v>
      </c>
      <c r="H306" s="78">
        <v>3702647.5671</v>
      </c>
      <c r="I306" s="78">
        <v>8476056.9882</v>
      </c>
      <c r="J306" s="78">
        <v>6054373.9633</v>
      </c>
      <c r="K306" s="78">
        <v>6054373.9633</v>
      </c>
      <c r="L306" s="78">
        <f t="shared" si="76"/>
        <v>0</v>
      </c>
      <c r="M306" s="102">
        <v>261701686.2613</v>
      </c>
      <c r="N306" s="87">
        <f t="shared" si="68"/>
        <v>471990208.6936</v>
      </c>
      <c r="O306" s="86"/>
      <c r="P306" s="73"/>
      <c r="Q306" s="82" t="s">
        <v>732</v>
      </c>
      <c r="R306" s="94"/>
      <c r="S306" s="83"/>
      <c r="T306" s="83">
        <f t="shared" ref="T306:Y306" si="78">SUM(T289:T305)</f>
        <v>537919595.6438</v>
      </c>
      <c r="U306" s="83">
        <f t="shared" si="78"/>
        <v>0</v>
      </c>
      <c r="V306" s="83">
        <f t="shared" si="78"/>
        <v>2536921469.1212</v>
      </c>
      <c r="W306" s="83">
        <f t="shared" si="78"/>
        <v>57468392.5805</v>
      </c>
      <c r="X306" s="83">
        <f t="shared" si="78"/>
        <v>136780020.5002</v>
      </c>
      <c r="Y306" s="83">
        <f t="shared" si="78"/>
        <v>93969283.7202</v>
      </c>
      <c r="Z306" s="83">
        <f t="shared" ref="Z306:AC306" si="79">SUM(Z289:Z305)</f>
        <v>46984641.8601</v>
      </c>
      <c r="AA306" s="83">
        <f t="shared" si="70"/>
        <v>46984641.8601</v>
      </c>
      <c r="AB306" s="83">
        <f t="shared" si="79"/>
        <v>3861612492.4461</v>
      </c>
      <c r="AC306" s="83">
        <f t="shared" si="79"/>
        <v>7177686612.1519</v>
      </c>
    </row>
    <row r="307" ht="24.9" customHeight="1" spans="1:29">
      <c r="A307" s="73"/>
      <c r="B307" s="81" t="s">
        <v>733</v>
      </c>
      <c r="C307" s="82"/>
      <c r="D307" s="83"/>
      <c r="E307" s="83">
        <f>SUM(E296:E306)</f>
        <v>345253190.7663</v>
      </c>
      <c r="F307" s="83">
        <f t="shared" ref="F307:N307" si="80">SUM(F296:F306)</f>
        <v>0</v>
      </c>
      <c r="G307" s="83">
        <f t="shared" si="80"/>
        <v>1628273517.1402</v>
      </c>
      <c r="H307" s="83">
        <f t="shared" si="80"/>
        <v>36884965.8338</v>
      </c>
      <c r="I307" s="83">
        <f t="shared" si="80"/>
        <v>86830020.7047</v>
      </c>
      <c r="J307" s="83">
        <f t="shared" si="80"/>
        <v>60312350.2121</v>
      </c>
      <c r="K307" s="83">
        <f t="shared" si="80"/>
        <v>60312350.2121</v>
      </c>
      <c r="L307" s="83">
        <f t="shared" si="80"/>
        <v>0</v>
      </c>
      <c r="M307" s="83">
        <f t="shared" si="80"/>
        <v>2680471663.0466</v>
      </c>
      <c r="N307" s="83">
        <f t="shared" si="80"/>
        <v>4777713357.4916</v>
      </c>
      <c r="O307" s="86"/>
      <c r="P307" s="77">
        <v>32</v>
      </c>
      <c r="Q307" s="90">
        <v>1</v>
      </c>
      <c r="R307" s="77" t="s">
        <v>120</v>
      </c>
      <c r="S307" s="78" t="s">
        <v>734</v>
      </c>
      <c r="T307" s="78">
        <v>23962057.2843</v>
      </c>
      <c r="U307" s="78">
        <v>0</v>
      </c>
      <c r="V307" s="78">
        <v>113009189.5908</v>
      </c>
      <c r="W307" s="78">
        <v>2559975.3684</v>
      </c>
      <c r="X307" s="78">
        <v>9243453.428</v>
      </c>
      <c r="Y307" s="78">
        <v>4185936.6673</v>
      </c>
      <c r="Z307" s="78">
        <f t="shared" si="75"/>
        <v>2092968.33365</v>
      </c>
      <c r="AA307" s="78">
        <f t="shared" si="70"/>
        <v>2092968.33365</v>
      </c>
      <c r="AB307" s="78">
        <v>467319646.6401</v>
      </c>
      <c r="AC307" s="87">
        <f t="shared" si="69"/>
        <v>618187290.64525</v>
      </c>
    </row>
    <row r="308" ht="24.9" customHeight="1" spans="1:29">
      <c r="A308" s="76">
        <v>16</v>
      </c>
      <c r="B308" s="77" t="s">
        <v>735</v>
      </c>
      <c r="C308" s="73">
        <v>1</v>
      </c>
      <c r="D308" s="78" t="s">
        <v>736</v>
      </c>
      <c r="E308" s="78">
        <v>27091851.0065</v>
      </c>
      <c r="F308" s="78">
        <v>0</v>
      </c>
      <c r="G308" s="78">
        <v>127769835.8886</v>
      </c>
      <c r="H308" s="78">
        <v>2894345.4412</v>
      </c>
      <c r="I308" s="78">
        <v>8120257.6785</v>
      </c>
      <c r="J308" s="78">
        <v>4732680.9701</v>
      </c>
      <c r="K308" s="78">
        <f>J308/2</f>
        <v>2366340.48505</v>
      </c>
      <c r="L308" s="78">
        <f t="shared" si="76"/>
        <v>2366340.48505</v>
      </c>
      <c r="M308" s="102">
        <v>218051843.4475</v>
      </c>
      <c r="N308" s="87">
        <f t="shared" si="68"/>
        <v>386294473.94735</v>
      </c>
      <c r="O308" s="86"/>
      <c r="P308" s="79"/>
      <c r="Q308" s="90">
        <v>2</v>
      </c>
      <c r="R308" s="79"/>
      <c r="S308" s="78" t="s">
        <v>737</v>
      </c>
      <c r="T308" s="78">
        <v>29938729.6226</v>
      </c>
      <c r="U308" s="78">
        <v>0</v>
      </c>
      <c r="V308" s="78">
        <v>141196205.8139</v>
      </c>
      <c r="W308" s="78">
        <v>3198490.4086</v>
      </c>
      <c r="X308" s="78">
        <v>10410549.4986</v>
      </c>
      <c r="Y308" s="78">
        <v>5230002.7754</v>
      </c>
      <c r="Z308" s="78">
        <f t="shared" si="75"/>
        <v>2615001.3877</v>
      </c>
      <c r="AA308" s="78">
        <f t="shared" si="70"/>
        <v>2615001.3877</v>
      </c>
      <c r="AB308" s="78">
        <v>503434424.9617</v>
      </c>
      <c r="AC308" s="87">
        <f t="shared" si="69"/>
        <v>690793401.6931</v>
      </c>
    </row>
    <row r="309" ht="24.9" customHeight="1" spans="1:29">
      <c r="A309" s="76"/>
      <c r="B309" s="79"/>
      <c r="C309" s="73">
        <v>2</v>
      </c>
      <c r="D309" s="78" t="s">
        <v>738</v>
      </c>
      <c r="E309" s="78">
        <v>25494797.3996</v>
      </c>
      <c r="F309" s="78">
        <v>0</v>
      </c>
      <c r="G309" s="78">
        <v>120237855.9877</v>
      </c>
      <c r="H309" s="78">
        <v>2723724.9537</v>
      </c>
      <c r="I309" s="78">
        <v>7770882.6604</v>
      </c>
      <c r="J309" s="78">
        <v>4453691.3502</v>
      </c>
      <c r="K309" s="78">
        <f t="shared" ref="K309:K334" si="81">J309/2</f>
        <v>2226845.6751</v>
      </c>
      <c r="L309" s="78">
        <f t="shared" si="76"/>
        <v>2226845.6751</v>
      </c>
      <c r="M309" s="102">
        <v>207240735.7349</v>
      </c>
      <c r="N309" s="87">
        <f t="shared" si="68"/>
        <v>365694842.4114</v>
      </c>
      <c r="O309" s="86"/>
      <c r="P309" s="79"/>
      <c r="Q309" s="90">
        <v>3</v>
      </c>
      <c r="R309" s="79"/>
      <c r="S309" s="78" t="s">
        <v>739</v>
      </c>
      <c r="T309" s="78">
        <v>27579849.8582</v>
      </c>
      <c r="U309" s="78">
        <v>0</v>
      </c>
      <c r="V309" s="78">
        <v>130071322.5304</v>
      </c>
      <c r="W309" s="78">
        <v>2946480.5741</v>
      </c>
      <c r="X309" s="78">
        <v>9091831.7282</v>
      </c>
      <c r="Y309" s="78">
        <v>4817929.5888</v>
      </c>
      <c r="Z309" s="78">
        <f t="shared" si="75"/>
        <v>2408964.7944</v>
      </c>
      <c r="AA309" s="78">
        <f t="shared" si="70"/>
        <v>2408964.7944</v>
      </c>
      <c r="AB309" s="78">
        <v>462627844.2991</v>
      </c>
      <c r="AC309" s="87">
        <f t="shared" si="69"/>
        <v>634726293.7844</v>
      </c>
    </row>
    <row r="310" ht="24.9" customHeight="1" spans="1:29">
      <c r="A310" s="76"/>
      <c r="B310" s="79"/>
      <c r="C310" s="73">
        <v>3</v>
      </c>
      <c r="D310" s="78" t="s">
        <v>740</v>
      </c>
      <c r="E310" s="78">
        <v>23421804.6587</v>
      </c>
      <c r="F310" s="78">
        <v>0</v>
      </c>
      <c r="G310" s="78">
        <v>110461265.1508</v>
      </c>
      <c r="H310" s="78">
        <v>2502257.7277</v>
      </c>
      <c r="I310" s="78">
        <v>7206645.5352</v>
      </c>
      <c r="J310" s="78">
        <v>4091559.8261</v>
      </c>
      <c r="K310" s="78">
        <f t="shared" si="81"/>
        <v>2045779.91305</v>
      </c>
      <c r="L310" s="78">
        <f t="shared" si="76"/>
        <v>2045779.91305</v>
      </c>
      <c r="M310" s="102">
        <v>189780905.9822</v>
      </c>
      <c r="N310" s="87">
        <f t="shared" si="68"/>
        <v>335418658.96765</v>
      </c>
      <c r="O310" s="86"/>
      <c r="P310" s="79"/>
      <c r="Q310" s="90">
        <v>4</v>
      </c>
      <c r="R310" s="79"/>
      <c r="S310" s="78" t="s">
        <v>741</v>
      </c>
      <c r="T310" s="78">
        <v>29440937.1302</v>
      </c>
      <c r="U310" s="78">
        <v>0</v>
      </c>
      <c r="V310" s="78">
        <v>138848530.6754</v>
      </c>
      <c r="W310" s="78">
        <v>3145308.9767</v>
      </c>
      <c r="X310" s="78">
        <v>9868263.0058</v>
      </c>
      <c r="Y310" s="78">
        <v>5143043.3035</v>
      </c>
      <c r="Z310" s="78">
        <f t="shared" si="75"/>
        <v>2571521.65175</v>
      </c>
      <c r="AA310" s="78">
        <f t="shared" si="70"/>
        <v>2571521.65175</v>
      </c>
      <c r="AB310" s="78">
        <v>486653838.5421</v>
      </c>
      <c r="AC310" s="87">
        <f t="shared" si="69"/>
        <v>670528399.98195</v>
      </c>
    </row>
    <row r="311" ht="24.9" customHeight="1" spans="1:29">
      <c r="A311" s="76"/>
      <c r="B311" s="79"/>
      <c r="C311" s="73">
        <v>4</v>
      </c>
      <c r="D311" s="78" t="s">
        <v>742</v>
      </c>
      <c r="E311" s="78">
        <v>24910896.0434</v>
      </c>
      <c r="F311" s="78">
        <v>0</v>
      </c>
      <c r="G311" s="78">
        <v>117484076.6156</v>
      </c>
      <c r="H311" s="78">
        <v>2661344.1209</v>
      </c>
      <c r="I311" s="78">
        <v>7695939.9545</v>
      </c>
      <c r="J311" s="78">
        <v>4351689.5034</v>
      </c>
      <c r="K311" s="78">
        <f t="shared" si="81"/>
        <v>2175844.7517</v>
      </c>
      <c r="L311" s="78">
        <f t="shared" si="76"/>
        <v>2175844.7517</v>
      </c>
      <c r="M311" s="102">
        <v>204921698.529</v>
      </c>
      <c r="N311" s="87">
        <f t="shared" si="68"/>
        <v>359849800.0151</v>
      </c>
      <c r="O311" s="86"/>
      <c r="P311" s="79"/>
      <c r="Q311" s="90">
        <v>5</v>
      </c>
      <c r="R311" s="79"/>
      <c r="S311" s="78" t="s">
        <v>743</v>
      </c>
      <c r="T311" s="78">
        <v>27328555.2401</v>
      </c>
      <c r="U311" s="78">
        <v>0</v>
      </c>
      <c r="V311" s="78">
        <v>128886173.826</v>
      </c>
      <c r="W311" s="78">
        <v>2919633.6291</v>
      </c>
      <c r="X311" s="78">
        <v>9996593.0377</v>
      </c>
      <c r="Y311" s="78">
        <v>4774030.8809</v>
      </c>
      <c r="Z311" s="78">
        <f t="shared" si="75"/>
        <v>2387015.44045</v>
      </c>
      <c r="AA311" s="78">
        <f t="shared" si="70"/>
        <v>2387015.44045</v>
      </c>
      <c r="AB311" s="78">
        <v>490624900.3689</v>
      </c>
      <c r="AC311" s="87">
        <f t="shared" si="69"/>
        <v>662142871.54225</v>
      </c>
    </row>
    <row r="312" ht="24.9" customHeight="1" spans="1:29">
      <c r="A312" s="76"/>
      <c r="B312" s="79"/>
      <c r="C312" s="73">
        <v>5</v>
      </c>
      <c r="D312" s="78" t="s">
        <v>744</v>
      </c>
      <c r="E312" s="78">
        <v>26712110.9968</v>
      </c>
      <c r="F312" s="78">
        <v>0</v>
      </c>
      <c r="G312" s="78">
        <v>125978916.5929</v>
      </c>
      <c r="H312" s="78">
        <v>2853776.0919</v>
      </c>
      <c r="I312" s="78">
        <v>7594487.0957</v>
      </c>
      <c r="J312" s="78">
        <v>4666344.1105</v>
      </c>
      <c r="K312" s="78">
        <f t="shared" si="81"/>
        <v>2333172.05525</v>
      </c>
      <c r="L312" s="78">
        <f t="shared" si="76"/>
        <v>2333172.05525</v>
      </c>
      <c r="M312" s="102">
        <v>201782327.5743</v>
      </c>
      <c r="N312" s="87">
        <f t="shared" si="68"/>
        <v>367254790.40685</v>
      </c>
      <c r="O312" s="86"/>
      <c r="P312" s="79"/>
      <c r="Q312" s="90">
        <v>6</v>
      </c>
      <c r="R312" s="79"/>
      <c r="S312" s="78" t="s">
        <v>745</v>
      </c>
      <c r="T312" s="78">
        <v>27323988.6842</v>
      </c>
      <c r="U312" s="78">
        <v>0</v>
      </c>
      <c r="V312" s="78">
        <v>128864637.162</v>
      </c>
      <c r="W312" s="78">
        <v>2919145.7632</v>
      </c>
      <c r="X312" s="78">
        <v>9929654.1959</v>
      </c>
      <c r="Y312" s="78">
        <v>4773233.1483</v>
      </c>
      <c r="Z312" s="78">
        <f t="shared" si="75"/>
        <v>2386616.57415</v>
      </c>
      <c r="AA312" s="78">
        <f t="shared" si="70"/>
        <v>2386616.57415</v>
      </c>
      <c r="AB312" s="78">
        <v>488553535.8125</v>
      </c>
      <c r="AC312" s="87">
        <f t="shared" si="69"/>
        <v>659977578.19195</v>
      </c>
    </row>
    <row r="313" ht="24.9" customHeight="1" spans="1:29">
      <c r="A313" s="76"/>
      <c r="B313" s="79"/>
      <c r="C313" s="73">
        <v>6</v>
      </c>
      <c r="D313" s="78" t="s">
        <v>746</v>
      </c>
      <c r="E313" s="78">
        <v>26801555.7853</v>
      </c>
      <c r="F313" s="78">
        <v>0</v>
      </c>
      <c r="G313" s="78">
        <v>126400753.6223</v>
      </c>
      <c r="H313" s="78">
        <v>2863331.8848</v>
      </c>
      <c r="I313" s="78">
        <v>7615280.2028</v>
      </c>
      <c r="J313" s="78">
        <v>4681969.2388</v>
      </c>
      <c r="K313" s="78">
        <f t="shared" si="81"/>
        <v>2340984.6194</v>
      </c>
      <c r="L313" s="78">
        <f t="shared" si="76"/>
        <v>2340984.6194</v>
      </c>
      <c r="M313" s="102">
        <v>202425752.2878</v>
      </c>
      <c r="N313" s="87">
        <f t="shared" si="68"/>
        <v>368447658.4024</v>
      </c>
      <c r="O313" s="86"/>
      <c r="P313" s="79"/>
      <c r="Q313" s="90">
        <v>7</v>
      </c>
      <c r="R313" s="79"/>
      <c r="S313" s="78" t="s">
        <v>747</v>
      </c>
      <c r="T313" s="78">
        <v>29612951.4353</v>
      </c>
      <c r="U313" s="78">
        <v>0</v>
      </c>
      <c r="V313" s="78">
        <v>139659779.7679</v>
      </c>
      <c r="W313" s="78">
        <v>3163686.0459</v>
      </c>
      <c r="X313" s="78">
        <v>10415461.9231</v>
      </c>
      <c r="Y313" s="78">
        <v>5173092.5175</v>
      </c>
      <c r="Z313" s="78">
        <f t="shared" si="75"/>
        <v>2586546.25875</v>
      </c>
      <c r="AA313" s="78">
        <f t="shared" si="70"/>
        <v>2586546.25875</v>
      </c>
      <c r="AB313" s="78">
        <v>503586435.6883</v>
      </c>
      <c r="AC313" s="87">
        <f t="shared" si="69"/>
        <v>689024861.11925</v>
      </c>
    </row>
    <row r="314" ht="24.9" customHeight="1" spans="1:29">
      <c r="A314" s="76"/>
      <c r="B314" s="79"/>
      <c r="C314" s="73">
        <v>7</v>
      </c>
      <c r="D314" s="78" t="s">
        <v>748</v>
      </c>
      <c r="E314" s="78">
        <v>23988805.9982</v>
      </c>
      <c r="F314" s="78">
        <v>0</v>
      </c>
      <c r="G314" s="78">
        <v>113135341.1332</v>
      </c>
      <c r="H314" s="78">
        <v>2562833.055</v>
      </c>
      <c r="I314" s="78">
        <v>7062844.1893</v>
      </c>
      <c r="J314" s="78">
        <v>4190609.4055</v>
      </c>
      <c r="K314" s="78">
        <f t="shared" si="81"/>
        <v>2095304.70275</v>
      </c>
      <c r="L314" s="78">
        <f t="shared" si="76"/>
        <v>2095304.70275</v>
      </c>
      <c r="M314" s="102">
        <v>185331097.729</v>
      </c>
      <c r="N314" s="87">
        <f t="shared" si="68"/>
        <v>334176226.80745</v>
      </c>
      <c r="O314" s="86"/>
      <c r="P314" s="79"/>
      <c r="Q314" s="90">
        <v>8</v>
      </c>
      <c r="R314" s="79"/>
      <c r="S314" s="78" t="s">
        <v>749</v>
      </c>
      <c r="T314" s="78">
        <v>28689348.3153</v>
      </c>
      <c r="U314" s="78">
        <v>0</v>
      </c>
      <c r="V314" s="78">
        <v>135303908.3642</v>
      </c>
      <c r="W314" s="78">
        <v>3065013.3314</v>
      </c>
      <c r="X314" s="78">
        <v>9584175.2386</v>
      </c>
      <c r="Y314" s="78">
        <v>5011748.1003</v>
      </c>
      <c r="Z314" s="78">
        <f t="shared" si="75"/>
        <v>2505874.05015</v>
      </c>
      <c r="AA314" s="78">
        <f t="shared" si="70"/>
        <v>2505874.05015</v>
      </c>
      <c r="AB314" s="78">
        <v>477862988.3313</v>
      </c>
      <c r="AC314" s="87">
        <f t="shared" si="69"/>
        <v>657011307.63095</v>
      </c>
    </row>
    <row r="315" ht="24.9" customHeight="1" spans="1:29">
      <c r="A315" s="76"/>
      <c r="B315" s="79"/>
      <c r="C315" s="73">
        <v>8</v>
      </c>
      <c r="D315" s="78" t="s">
        <v>750</v>
      </c>
      <c r="E315" s="78">
        <v>25409113.8624</v>
      </c>
      <c r="F315" s="78">
        <v>0</v>
      </c>
      <c r="G315" s="78">
        <v>119833757.6677</v>
      </c>
      <c r="H315" s="78">
        <v>2714570.9924</v>
      </c>
      <c r="I315" s="78">
        <v>7466171.1799</v>
      </c>
      <c r="J315" s="78">
        <v>4438723.2757</v>
      </c>
      <c r="K315" s="78">
        <f t="shared" si="81"/>
        <v>2219361.63785</v>
      </c>
      <c r="L315" s="78">
        <f t="shared" si="76"/>
        <v>2219361.63785</v>
      </c>
      <c r="M315" s="102">
        <v>197811702.5598</v>
      </c>
      <c r="N315" s="87">
        <f t="shared" si="68"/>
        <v>355454677.90005</v>
      </c>
      <c r="O315" s="86"/>
      <c r="P315" s="79"/>
      <c r="Q315" s="90">
        <v>9</v>
      </c>
      <c r="R315" s="79"/>
      <c r="S315" s="78" t="s">
        <v>751</v>
      </c>
      <c r="T315" s="78">
        <v>27364667.0127</v>
      </c>
      <c r="U315" s="78">
        <v>0</v>
      </c>
      <c r="V315" s="78">
        <v>129056483.1661</v>
      </c>
      <c r="W315" s="78">
        <v>2923491.6137</v>
      </c>
      <c r="X315" s="78">
        <v>9739692.9991</v>
      </c>
      <c r="Y315" s="78">
        <v>4780339.2538</v>
      </c>
      <c r="Z315" s="78">
        <f t="shared" si="75"/>
        <v>2390169.6269</v>
      </c>
      <c r="AA315" s="78">
        <f t="shared" si="70"/>
        <v>2390169.6269</v>
      </c>
      <c r="AB315" s="78">
        <v>482675350.9038</v>
      </c>
      <c r="AC315" s="87">
        <f t="shared" si="69"/>
        <v>654149855.3223</v>
      </c>
    </row>
    <row r="316" ht="24.9" customHeight="1" spans="1:29">
      <c r="A316" s="76"/>
      <c r="B316" s="79"/>
      <c r="C316" s="73">
        <v>9</v>
      </c>
      <c r="D316" s="78" t="s">
        <v>752</v>
      </c>
      <c r="E316" s="78">
        <v>28587308.1156</v>
      </c>
      <c r="F316" s="78">
        <v>0</v>
      </c>
      <c r="G316" s="78">
        <v>134822669.206</v>
      </c>
      <c r="H316" s="78">
        <v>3054111.9136</v>
      </c>
      <c r="I316" s="78">
        <v>8163791.9232</v>
      </c>
      <c r="J316" s="78">
        <v>4993922.6771</v>
      </c>
      <c r="K316" s="78">
        <f t="shared" si="81"/>
        <v>2496961.33855</v>
      </c>
      <c r="L316" s="78">
        <f t="shared" si="76"/>
        <v>2496961.33855</v>
      </c>
      <c r="M316" s="102">
        <v>219398972.9903</v>
      </c>
      <c r="N316" s="87">
        <f t="shared" si="68"/>
        <v>396523815.48725</v>
      </c>
      <c r="O316" s="86"/>
      <c r="P316" s="79"/>
      <c r="Q316" s="90">
        <v>10</v>
      </c>
      <c r="R316" s="79"/>
      <c r="S316" s="78" t="s">
        <v>753</v>
      </c>
      <c r="T316" s="78">
        <v>32089476.33</v>
      </c>
      <c r="U316" s="78">
        <v>0</v>
      </c>
      <c r="V316" s="78">
        <v>151339497.7495</v>
      </c>
      <c r="W316" s="78">
        <v>3428264.4439</v>
      </c>
      <c r="X316" s="78">
        <v>10410958.8673</v>
      </c>
      <c r="Y316" s="78">
        <v>5605717.1557</v>
      </c>
      <c r="Z316" s="78">
        <f t="shared" si="75"/>
        <v>2802858.57785</v>
      </c>
      <c r="AA316" s="78">
        <f t="shared" si="70"/>
        <v>2802858.57785</v>
      </c>
      <c r="AB316" s="78">
        <v>503447092.5223</v>
      </c>
      <c r="AC316" s="87">
        <f t="shared" si="69"/>
        <v>703518148.49085</v>
      </c>
    </row>
    <row r="317" ht="24.9" customHeight="1" spans="1:29">
      <c r="A317" s="76"/>
      <c r="B317" s="79"/>
      <c r="C317" s="73">
        <v>10</v>
      </c>
      <c r="D317" s="78" t="s">
        <v>754</v>
      </c>
      <c r="E317" s="78">
        <v>25267179.407</v>
      </c>
      <c r="F317" s="78">
        <v>0</v>
      </c>
      <c r="G317" s="78">
        <v>119164370.3275</v>
      </c>
      <c r="H317" s="78">
        <v>2699407.4901</v>
      </c>
      <c r="I317" s="78">
        <v>7680059.2718</v>
      </c>
      <c r="J317" s="78">
        <v>4413928.7167</v>
      </c>
      <c r="K317" s="78">
        <f t="shared" si="81"/>
        <v>2206964.35835</v>
      </c>
      <c r="L317" s="78">
        <f t="shared" si="76"/>
        <v>2206964.35835</v>
      </c>
      <c r="M317" s="102">
        <v>204430284.5421</v>
      </c>
      <c r="N317" s="87">
        <f t="shared" si="68"/>
        <v>361448265.39685</v>
      </c>
      <c r="O317" s="86"/>
      <c r="P317" s="79"/>
      <c r="Q317" s="90">
        <v>11</v>
      </c>
      <c r="R317" s="79"/>
      <c r="S317" s="78" t="s">
        <v>755</v>
      </c>
      <c r="T317" s="78">
        <v>28578896.9671</v>
      </c>
      <c r="U317" s="78">
        <v>0</v>
      </c>
      <c r="V317" s="78">
        <v>134783000.7808</v>
      </c>
      <c r="W317" s="78">
        <v>3053213.3124</v>
      </c>
      <c r="X317" s="78">
        <v>10119798.9027</v>
      </c>
      <c r="Y317" s="78">
        <v>4992453.3318</v>
      </c>
      <c r="Z317" s="78">
        <f t="shared" si="75"/>
        <v>2496226.6659</v>
      </c>
      <c r="AA317" s="78">
        <f t="shared" si="70"/>
        <v>2496226.6659</v>
      </c>
      <c r="AB317" s="78">
        <v>494437399.2827</v>
      </c>
      <c r="AC317" s="87">
        <f t="shared" si="69"/>
        <v>673468535.9116</v>
      </c>
    </row>
    <row r="318" ht="24.9" customHeight="1" spans="1:29">
      <c r="A318" s="76"/>
      <c r="B318" s="79"/>
      <c r="C318" s="73">
        <v>11</v>
      </c>
      <c r="D318" s="78" t="s">
        <v>756</v>
      </c>
      <c r="E318" s="78">
        <v>31166005.3476</v>
      </c>
      <c r="F318" s="78">
        <v>0</v>
      </c>
      <c r="G318" s="78">
        <v>146984249.5297</v>
      </c>
      <c r="H318" s="78">
        <v>3329605.8463</v>
      </c>
      <c r="I318" s="78">
        <v>8711767.2294</v>
      </c>
      <c r="J318" s="78">
        <v>5444395.8217</v>
      </c>
      <c r="K318" s="78">
        <f t="shared" si="81"/>
        <v>2722197.91085</v>
      </c>
      <c r="L318" s="78">
        <f t="shared" si="76"/>
        <v>2722197.91085</v>
      </c>
      <c r="M318" s="102">
        <v>236355594.8204</v>
      </c>
      <c r="N318" s="87">
        <f t="shared" si="68"/>
        <v>429269420.68425</v>
      </c>
      <c r="O318" s="86"/>
      <c r="P318" s="79"/>
      <c r="Q318" s="90">
        <v>12</v>
      </c>
      <c r="R318" s="79"/>
      <c r="S318" s="78" t="s">
        <v>757</v>
      </c>
      <c r="T318" s="78">
        <v>27352456.0282</v>
      </c>
      <c r="U318" s="78">
        <v>0</v>
      </c>
      <c r="V318" s="78">
        <v>128998894.0594</v>
      </c>
      <c r="W318" s="78">
        <v>2922187.0588</v>
      </c>
      <c r="X318" s="78">
        <v>9567828.7226</v>
      </c>
      <c r="Y318" s="78">
        <v>4778206.1144</v>
      </c>
      <c r="Z318" s="78">
        <f t="shared" si="75"/>
        <v>2389103.0572</v>
      </c>
      <c r="AA318" s="78">
        <f t="shared" si="70"/>
        <v>2389103.0572</v>
      </c>
      <c r="AB318" s="78">
        <v>477357159.5341</v>
      </c>
      <c r="AC318" s="87">
        <f t="shared" si="69"/>
        <v>648587628.4603</v>
      </c>
    </row>
    <row r="319" ht="24.9" customHeight="1" spans="1:29">
      <c r="A319" s="76"/>
      <c r="B319" s="79"/>
      <c r="C319" s="73">
        <v>12</v>
      </c>
      <c r="D319" s="78" t="s">
        <v>758</v>
      </c>
      <c r="E319" s="78">
        <v>26469144.4452</v>
      </c>
      <c r="F319" s="78">
        <v>0</v>
      </c>
      <c r="G319" s="78">
        <v>124833044.485</v>
      </c>
      <c r="H319" s="78">
        <v>2827818.8721</v>
      </c>
      <c r="I319" s="78">
        <v>7616028.3594</v>
      </c>
      <c r="J319" s="78">
        <v>4623900.2342</v>
      </c>
      <c r="K319" s="78">
        <f t="shared" si="81"/>
        <v>2311950.1171</v>
      </c>
      <c r="L319" s="78">
        <f t="shared" si="76"/>
        <v>2311950.1171</v>
      </c>
      <c r="M319" s="102">
        <v>202448903.3468</v>
      </c>
      <c r="N319" s="87">
        <f t="shared" si="68"/>
        <v>366506889.6256</v>
      </c>
      <c r="O319" s="86"/>
      <c r="P319" s="79"/>
      <c r="Q319" s="90">
        <v>13</v>
      </c>
      <c r="R319" s="79"/>
      <c r="S319" s="78" t="s">
        <v>759</v>
      </c>
      <c r="T319" s="78">
        <v>32472119.5395</v>
      </c>
      <c r="U319" s="78">
        <v>0</v>
      </c>
      <c r="V319" s="78">
        <v>153144109.0358</v>
      </c>
      <c r="W319" s="78">
        <v>3469143.9552</v>
      </c>
      <c r="X319" s="78">
        <v>11042840.6424</v>
      </c>
      <c r="Y319" s="78">
        <v>5672561.176</v>
      </c>
      <c r="Z319" s="78">
        <f t="shared" si="75"/>
        <v>2836280.588</v>
      </c>
      <c r="AA319" s="78">
        <f t="shared" si="70"/>
        <v>2836280.588</v>
      </c>
      <c r="AB319" s="78">
        <v>523000127.4531</v>
      </c>
      <c r="AC319" s="87">
        <f t="shared" si="69"/>
        <v>725964621.214</v>
      </c>
    </row>
    <row r="320" ht="24.9" customHeight="1" spans="1:29">
      <c r="A320" s="76"/>
      <c r="B320" s="79"/>
      <c r="C320" s="73">
        <v>13</v>
      </c>
      <c r="D320" s="78" t="s">
        <v>760</v>
      </c>
      <c r="E320" s="78">
        <v>23911539.7677</v>
      </c>
      <c r="F320" s="78">
        <v>0</v>
      </c>
      <c r="G320" s="78">
        <v>112770940.281</v>
      </c>
      <c r="H320" s="78">
        <v>2554578.3528</v>
      </c>
      <c r="I320" s="78">
        <v>7406798.6011</v>
      </c>
      <c r="J320" s="78">
        <v>4177111.752</v>
      </c>
      <c r="K320" s="78">
        <f t="shared" si="81"/>
        <v>2088555.876</v>
      </c>
      <c r="L320" s="78">
        <f t="shared" si="76"/>
        <v>2088555.876</v>
      </c>
      <c r="M320" s="102">
        <v>195974469.4673</v>
      </c>
      <c r="N320" s="87">
        <f t="shared" si="68"/>
        <v>344706882.3459</v>
      </c>
      <c r="O320" s="86"/>
      <c r="P320" s="79"/>
      <c r="Q320" s="90">
        <v>14</v>
      </c>
      <c r="R320" s="79"/>
      <c r="S320" s="78" t="s">
        <v>761</v>
      </c>
      <c r="T320" s="78">
        <v>39765632.2322</v>
      </c>
      <c r="U320" s="78">
        <v>0</v>
      </c>
      <c r="V320" s="78">
        <v>187541571.1939</v>
      </c>
      <c r="W320" s="78">
        <v>4248343.029</v>
      </c>
      <c r="X320" s="78">
        <v>13450662.6864</v>
      </c>
      <c r="Y320" s="78">
        <v>6946666.3937</v>
      </c>
      <c r="Z320" s="78">
        <f t="shared" si="75"/>
        <v>3473333.19685</v>
      </c>
      <c r="AA320" s="78">
        <f t="shared" si="70"/>
        <v>3473333.19685</v>
      </c>
      <c r="AB320" s="78">
        <v>597508097.7459</v>
      </c>
      <c r="AC320" s="87">
        <f t="shared" si="69"/>
        <v>845987640.08425</v>
      </c>
    </row>
    <row r="321" ht="24.9" customHeight="1" spans="1:29">
      <c r="A321" s="76"/>
      <c r="B321" s="79"/>
      <c r="C321" s="73">
        <v>14</v>
      </c>
      <c r="D321" s="78" t="s">
        <v>762</v>
      </c>
      <c r="E321" s="78">
        <v>23269822.9617</v>
      </c>
      <c r="F321" s="78">
        <v>0</v>
      </c>
      <c r="G321" s="78">
        <v>109744493.2891</v>
      </c>
      <c r="H321" s="78">
        <v>2486020.833</v>
      </c>
      <c r="I321" s="78">
        <v>7171933.892</v>
      </c>
      <c r="J321" s="78">
        <v>4065010.1126</v>
      </c>
      <c r="K321" s="78">
        <f t="shared" si="81"/>
        <v>2032505.0563</v>
      </c>
      <c r="L321" s="78">
        <f t="shared" si="76"/>
        <v>2032505.0563</v>
      </c>
      <c r="M321" s="102">
        <v>188706784.2099</v>
      </c>
      <c r="N321" s="87">
        <f t="shared" si="68"/>
        <v>333411560.242</v>
      </c>
      <c r="O321" s="86"/>
      <c r="P321" s="79"/>
      <c r="Q321" s="90">
        <v>15</v>
      </c>
      <c r="R321" s="79"/>
      <c r="S321" s="78" t="s">
        <v>763</v>
      </c>
      <c r="T321" s="78">
        <v>32104516.1231</v>
      </c>
      <c r="U321" s="78">
        <v>0</v>
      </c>
      <c r="V321" s="78">
        <v>151410428.0047</v>
      </c>
      <c r="W321" s="78">
        <v>3429871.2133</v>
      </c>
      <c r="X321" s="78">
        <v>10884330.2554</v>
      </c>
      <c r="Y321" s="78">
        <v>5608344.4602</v>
      </c>
      <c r="Z321" s="78">
        <f t="shared" si="75"/>
        <v>2804172.2301</v>
      </c>
      <c r="AA321" s="78">
        <f t="shared" si="70"/>
        <v>2804172.2301</v>
      </c>
      <c r="AB321" s="78">
        <v>518095160.6448</v>
      </c>
      <c r="AC321" s="87">
        <f t="shared" si="69"/>
        <v>718728478.4714</v>
      </c>
    </row>
    <row r="322" ht="24.9" customHeight="1" spans="1:29">
      <c r="A322" s="76"/>
      <c r="B322" s="79"/>
      <c r="C322" s="73">
        <v>15</v>
      </c>
      <c r="D322" s="78" t="s">
        <v>764</v>
      </c>
      <c r="E322" s="78">
        <v>20729723.6193</v>
      </c>
      <c r="F322" s="78">
        <v>0</v>
      </c>
      <c r="G322" s="78">
        <v>97764947.2612</v>
      </c>
      <c r="H322" s="78">
        <v>2214650.4881</v>
      </c>
      <c r="I322" s="78">
        <v>6489840.9273</v>
      </c>
      <c r="J322" s="78">
        <v>3621279.641</v>
      </c>
      <c r="K322" s="78">
        <f t="shared" si="81"/>
        <v>1810639.8205</v>
      </c>
      <c r="L322" s="78">
        <f t="shared" si="76"/>
        <v>1810639.8205</v>
      </c>
      <c r="M322" s="102">
        <v>167600007.4555</v>
      </c>
      <c r="N322" s="87">
        <f t="shared" si="68"/>
        <v>296609809.5719</v>
      </c>
      <c r="O322" s="86"/>
      <c r="P322" s="79"/>
      <c r="Q322" s="90">
        <v>16</v>
      </c>
      <c r="R322" s="79"/>
      <c r="S322" s="78" t="s">
        <v>765</v>
      </c>
      <c r="T322" s="78">
        <v>32396271.7084</v>
      </c>
      <c r="U322" s="78">
        <v>-0.0001</v>
      </c>
      <c r="V322" s="78">
        <v>152786397.599</v>
      </c>
      <c r="W322" s="78">
        <v>3461040.7871</v>
      </c>
      <c r="X322" s="78">
        <v>10898756.9734</v>
      </c>
      <c r="Y322" s="78">
        <v>5659311.3028</v>
      </c>
      <c r="Z322" s="78">
        <f t="shared" si="75"/>
        <v>2829655.6514</v>
      </c>
      <c r="AA322" s="78">
        <f t="shared" si="70"/>
        <v>2829655.6514</v>
      </c>
      <c r="AB322" s="78">
        <v>518541582.9512</v>
      </c>
      <c r="AC322" s="87">
        <f t="shared" si="69"/>
        <v>720913705.6704</v>
      </c>
    </row>
    <row r="323" ht="24.9" customHeight="1" spans="1:29">
      <c r="A323" s="76"/>
      <c r="B323" s="79"/>
      <c r="C323" s="73">
        <v>16</v>
      </c>
      <c r="D323" s="78" t="s">
        <v>766</v>
      </c>
      <c r="E323" s="78">
        <v>22470749.6637</v>
      </c>
      <c r="F323" s="78">
        <v>0</v>
      </c>
      <c r="G323" s="78">
        <v>105975925.9763</v>
      </c>
      <c r="H323" s="78">
        <v>2400652.2048</v>
      </c>
      <c r="I323" s="78">
        <v>7025718.6824</v>
      </c>
      <c r="J323" s="78">
        <v>3925419.8353</v>
      </c>
      <c r="K323" s="78">
        <f t="shared" si="81"/>
        <v>1962709.91765</v>
      </c>
      <c r="L323" s="78">
        <f t="shared" si="76"/>
        <v>1962709.91765</v>
      </c>
      <c r="M323" s="102">
        <v>184182281.0306</v>
      </c>
      <c r="N323" s="87">
        <f t="shared" si="68"/>
        <v>324018037.47545</v>
      </c>
      <c r="O323" s="86"/>
      <c r="P323" s="79"/>
      <c r="Q323" s="90">
        <v>17</v>
      </c>
      <c r="R323" s="79"/>
      <c r="S323" s="78" t="s">
        <v>767</v>
      </c>
      <c r="T323" s="78">
        <v>22257685.7316</v>
      </c>
      <c r="U323" s="78">
        <v>0</v>
      </c>
      <c r="V323" s="78">
        <v>104971079.7722</v>
      </c>
      <c r="W323" s="78">
        <v>2377889.6176</v>
      </c>
      <c r="X323" s="78">
        <v>7943863.0576</v>
      </c>
      <c r="Y323" s="78">
        <v>3888199.6536</v>
      </c>
      <c r="Z323" s="78">
        <f t="shared" si="75"/>
        <v>1944099.8268</v>
      </c>
      <c r="AA323" s="78">
        <f t="shared" si="70"/>
        <v>1944099.8268</v>
      </c>
      <c r="AB323" s="78">
        <v>427104946.824</v>
      </c>
      <c r="AC323" s="87">
        <f t="shared" si="69"/>
        <v>566599564.8298</v>
      </c>
    </row>
    <row r="324" ht="24.9" customHeight="1" spans="1:29">
      <c r="A324" s="76"/>
      <c r="B324" s="79"/>
      <c r="C324" s="73">
        <v>17</v>
      </c>
      <c r="D324" s="78" t="s">
        <v>768</v>
      </c>
      <c r="E324" s="78">
        <v>26379854.0731</v>
      </c>
      <c r="F324" s="78">
        <v>0</v>
      </c>
      <c r="G324" s="78">
        <v>124411935.7099</v>
      </c>
      <c r="H324" s="78">
        <v>2818279.5763</v>
      </c>
      <c r="I324" s="78">
        <v>7377126.4279</v>
      </c>
      <c r="J324" s="78">
        <v>4608302.0808</v>
      </c>
      <c r="K324" s="78">
        <f t="shared" si="81"/>
        <v>2304151.0404</v>
      </c>
      <c r="L324" s="78">
        <f t="shared" si="76"/>
        <v>2304151.0404</v>
      </c>
      <c r="M324" s="102">
        <v>195056289.7335</v>
      </c>
      <c r="N324" s="87">
        <f t="shared" si="68"/>
        <v>358347636.5611</v>
      </c>
      <c r="O324" s="86"/>
      <c r="P324" s="79"/>
      <c r="Q324" s="90">
        <v>18</v>
      </c>
      <c r="R324" s="79"/>
      <c r="S324" s="78" t="s">
        <v>769</v>
      </c>
      <c r="T324" s="78">
        <v>27388177.3653</v>
      </c>
      <c r="U324" s="78">
        <v>0</v>
      </c>
      <c r="V324" s="78">
        <v>129167362.0386</v>
      </c>
      <c r="W324" s="78">
        <v>2926003.3315</v>
      </c>
      <c r="X324" s="78">
        <v>10023780.7664</v>
      </c>
      <c r="Y324" s="78">
        <v>4784446.2821</v>
      </c>
      <c r="Z324" s="78">
        <f t="shared" si="75"/>
        <v>2392223.14105</v>
      </c>
      <c r="AA324" s="78">
        <f t="shared" si="70"/>
        <v>2392223.14105</v>
      </c>
      <c r="AB324" s="78">
        <v>491466201.1146</v>
      </c>
      <c r="AC324" s="87">
        <f t="shared" si="69"/>
        <v>663363747.75745</v>
      </c>
    </row>
    <row r="325" ht="24.9" customHeight="1" spans="1:29">
      <c r="A325" s="76"/>
      <c r="B325" s="79"/>
      <c r="C325" s="73">
        <v>18</v>
      </c>
      <c r="D325" s="78" t="s">
        <v>770</v>
      </c>
      <c r="E325" s="78">
        <v>28553087.8995</v>
      </c>
      <c r="F325" s="78">
        <v>0</v>
      </c>
      <c r="G325" s="78">
        <v>134661280.7723</v>
      </c>
      <c r="H325" s="78">
        <v>3050456.0125</v>
      </c>
      <c r="I325" s="78">
        <v>7935138.3255</v>
      </c>
      <c r="J325" s="78">
        <v>4987944.7406</v>
      </c>
      <c r="K325" s="78">
        <f t="shared" si="81"/>
        <v>2493972.3703</v>
      </c>
      <c r="L325" s="78">
        <f t="shared" ref="L325:L356" si="82">J325-K325</f>
        <v>2493972.3703</v>
      </c>
      <c r="M325" s="102">
        <v>212323485.2033</v>
      </c>
      <c r="N325" s="87">
        <f t="shared" si="68"/>
        <v>389017420.5834</v>
      </c>
      <c r="O325" s="86"/>
      <c r="P325" s="79"/>
      <c r="Q325" s="90">
        <v>19</v>
      </c>
      <c r="R325" s="79"/>
      <c r="S325" s="78" t="s">
        <v>771</v>
      </c>
      <c r="T325" s="78">
        <v>21707830.9733</v>
      </c>
      <c r="U325" s="78">
        <v>0</v>
      </c>
      <c r="V325" s="78">
        <v>102377870.0203</v>
      </c>
      <c r="W325" s="78">
        <v>2319146.1374</v>
      </c>
      <c r="X325" s="78">
        <v>8306408.4552</v>
      </c>
      <c r="Y325" s="78">
        <v>3792145.4139</v>
      </c>
      <c r="Z325" s="78">
        <f t="shared" si="75"/>
        <v>1896072.70695</v>
      </c>
      <c r="AA325" s="78">
        <f t="shared" si="70"/>
        <v>1896072.70695</v>
      </c>
      <c r="AB325" s="78">
        <v>438323600.5364</v>
      </c>
      <c r="AC325" s="87">
        <f t="shared" si="69"/>
        <v>574930928.82955</v>
      </c>
    </row>
    <row r="326" ht="24.9" customHeight="1" spans="1:29">
      <c r="A326" s="76"/>
      <c r="B326" s="79"/>
      <c r="C326" s="73">
        <v>19</v>
      </c>
      <c r="D326" s="78" t="s">
        <v>772</v>
      </c>
      <c r="E326" s="78">
        <v>25016683.1057</v>
      </c>
      <c r="F326" s="78">
        <v>0</v>
      </c>
      <c r="G326" s="78">
        <v>117982986.6233</v>
      </c>
      <c r="H326" s="78">
        <v>2672645.833</v>
      </c>
      <c r="I326" s="78">
        <v>7225081.2432</v>
      </c>
      <c r="J326" s="78">
        <v>4370169.4669</v>
      </c>
      <c r="K326" s="78">
        <f t="shared" si="81"/>
        <v>2185084.73345</v>
      </c>
      <c r="L326" s="78">
        <f t="shared" si="82"/>
        <v>2185084.73345</v>
      </c>
      <c r="M326" s="102">
        <v>190351383.0195</v>
      </c>
      <c r="N326" s="87">
        <f t="shared" si="68"/>
        <v>345433864.55815</v>
      </c>
      <c r="O326" s="86"/>
      <c r="P326" s="79"/>
      <c r="Q326" s="90">
        <v>20</v>
      </c>
      <c r="R326" s="79"/>
      <c r="S326" s="78" t="s">
        <v>773</v>
      </c>
      <c r="T326" s="78">
        <v>23480696.4791</v>
      </c>
      <c r="U326" s="78">
        <v>0</v>
      </c>
      <c r="V326" s="78">
        <v>110739009.12</v>
      </c>
      <c r="W326" s="78">
        <v>2508549.4083</v>
      </c>
      <c r="X326" s="78">
        <v>9028379.5784</v>
      </c>
      <c r="Y326" s="78">
        <v>4101847.6502</v>
      </c>
      <c r="Z326" s="78">
        <f t="shared" si="75"/>
        <v>2050923.8251</v>
      </c>
      <c r="AA326" s="78">
        <f t="shared" si="70"/>
        <v>2050923.8251</v>
      </c>
      <c r="AB326" s="78">
        <v>460664372.4135</v>
      </c>
      <c r="AC326" s="87">
        <f t="shared" si="69"/>
        <v>608471930.8244</v>
      </c>
    </row>
    <row r="327" ht="24.9" customHeight="1" spans="1:29">
      <c r="A327" s="76"/>
      <c r="B327" s="79"/>
      <c r="C327" s="73">
        <v>20</v>
      </c>
      <c r="D327" s="78" t="s">
        <v>774</v>
      </c>
      <c r="E327" s="78">
        <v>22224702.5794</v>
      </c>
      <c r="F327" s="78">
        <v>0</v>
      </c>
      <c r="G327" s="78">
        <v>104815525.5454</v>
      </c>
      <c r="H327" s="78">
        <v>2374365.8777</v>
      </c>
      <c r="I327" s="78">
        <v>6759389.0474</v>
      </c>
      <c r="J327" s="78">
        <v>3882437.8201</v>
      </c>
      <c r="K327" s="78">
        <f t="shared" si="81"/>
        <v>1941218.91005</v>
      </c>
      <c r="L327" s="78">
        <f t="shared" si="82"/>
        <v>1941218.91005</v>
      </c>
      <c r="M327" s="102">
        <v>175940940.8604</v>
      </c>
      <c r="N327" s="87">
        <f t="shared" si="68"/>
        <v>314056142.82035</v>
      </c>
      <c r="O327" s="86"/>
      <c r="P327" s="79"/>
      <c r="Q327" s="90">
        <v>21</v>
      </c>
      <c r="R327" s="79"/>
      <c r="S327" s="78" t="s">
        <v>775</v>
      </c>
      <c r="T327" s="78">
        <v>24251285.6962</v>
      </c>
      <c r="U327" s="78">
        <v>0</v>
      </c>
      <c r="V327" s="78">
        <v>114373240.6009</v>
      </c>
      <c r="W327" s="78">
        <v>2590874.9528</v>
      </c>
      <c r="X327" s="78">
        <v>8621495.3149</v>
      </c>
      <c r="Y327" s="78">
        <v>4236462.0375</v>
      </c>
      <c r="Z327" s="78">
        <f t="shared" si="75"/>
        <v>2118231.01875</v>
      </c>
      <c r="AA327" s="78">
        <f t="shared" si="70"/>
        <v>2118231.01875</v>
      </c>
      <c r="AB327" s="78">
        <v>448073690.8496</v>
      </c>
      <c r="AC327" s="87">
        <f t="shared" si="69"/>
        <v>600028818.43315</v>
      </c>
    </row>
    <row r="328" ht="24.9" customHeight="1" spans="1:29">
      <c r="A328" s="76"/>
      <c r="B328" s="79"/>
      <c r="C328" s="73">
        <v>21</v>
      </c>
      <c r="D328" s="78" t="s">
        <v>776</v>
      </c>
      <c r="E328" s="78">
        <v>24444118.8988</v>
      </c>
      <c r="F328" s="78">
        <v>0</v>
      </c>
      <c r="G328" s="78">
        <v>115282675.1996</v>
      </c>
      <c r="H328" s="78">
        <v>2611476.1993</v>
      </c>
      <c r="I328" s="78">
        <v>7373018.6246</v>
      </c>
      <c r="J328" s="78">
        <v>4270148.109</v>
      </c>
      <c r="K328" s="78">
        <f t="shared" si="81"/>
        <v>2135074.0545</v>
      </c>
      <c r="L328" s="78">
        <f t="shared" si="82"/>
        <v>2135074.0545</v>
      </c>
      <c r="M328" s="102">
        <v>194929177.3156</v>
      </c>
      <c r="N328" s="87">
        <f t="shared" ref="N328:N391" si="83">E328+F328+G328+H328+I328+L328+M328</f>
        <v>346775540.2924</v>
      </c>
      <c r="O328" s="86"/>
      <c r="P328" s="79"/>
      <c r="Q328" s="90">
        <v>22</v>
      </c>
      <c r="R328" s="79"/>
      <c r="S328" s="78" t="s">
        <v>777</v>
      </c>
      <c r="T328" s="78">
        <v>45037786.3514</v>
      </c>
      <c r="U328" s="78">
        <v>0</v>
      </c>
      <c r="V328" s="78">
        <v>212405958.1426</v>
      </c>
      <c r="W328" s="78">
        <v>4811591.1894</v>
      </c>
      <c r="X328" s="78">
        <v>14528092.8938</v>
      </c>
      <c r="Y328" s="78">
        <v>7867660.0705</v>
      </c>
      <c r="Z328" s="78">
        <f t="shared" si="75"/>
        <v>3933830.03525</v>
      </c>
      <c r="AA328" s="78">
        <f t="shared" si="70"/>
        <v>3933830.03525</v>
      </c>
      <c r="AB328" s="78">
        <v>630848243.4941</v>
      </c>
      <c r="AC328" s="87">
        <f t="shared" ref="AC328:AC391" si="84">T328+U328+V328+W328+X328+AA328+AB328</f>
        <v>911565502.10655</v>
      </c>
    </row>
    <row r="329" ht="24.9" customHeight="1" spans="1:29">
      <c r="A329" s="76"/>
      <c r="B329" s="79"/>
      <c r="C329" s="73">
        <v>22</v>
      </c>
      <c r="D329" s="78" t="s">
        <v>778</v>
      </c>
      <c r="E329" s="78">
        <v>23778826.0475</v>
      </c>
      <c r="F329" s="78">
        <v>0</v>
      </c>
      <c r="G329" s="78">
        <v>112145039.5166</v>
      </c>
      <c r="H329" s="78">
        <v>2540399.9435</v>
      </c>
      <c r="I329" s="78">
        <v>7052384.113</v>
      </c>
      <c r="J329" s="78">
        <v>4153927.9652</v>
      </c>
      <c r="K329" s="78">
        <f t="shared" si="81"/>
        <v>2076963.9826</v>
      </c>
      <c r="L329" s="78">
        <f t="shared" si="82"/>
        <v>2076963.9826</v>
      </c>
      <c r="M329" s="102">
        <v>185007419.7162</v>
      </c>
      <c r="N329" s="87">
        <f t="shared" si="83"/>
        <v>332601033.3194</v>
      </c>
      <c r="O329" s="86"/>
      <c r="P329" s="80"/>
      <c r="Q329" s="90">
        <v>23</v>
      </c>
      <c r="R329" s="80"/>
      <c r="S329" s="78" t="s">
        <v>779</v>
      </c>
      <c r="T329" s="78">
        <v>26657243.2869</v>
      </c>
      <c r="U329" s="78">
        <v>0</v>
      </c>
      <c r="V329" s="78">
        <v>125720151.022</v>
      </c>
      <c r="W329" s="78">
        <v>2847914.3253</v>
      </c>
      <c r="X329" s="78">
        <v>8552467.281</v>
      </c>
      <c r="Y329" s="78">
        <v>4656759.2591</v>
      </c>
      <c r="Z329" s="78">
        <f t="shared" si="75"/>
        <v>2328379.62955</v>
      </c>
      <c r="AA329" s="78">
        <f t="shared" si="70"/>
        <v>2328379.62955</v>
      </c>
      <c r="AB329" s="78">
        <v>445937678.053</v>
      </c>
      <c r="AC329" s="87">
        <f t="shared" si="84"/>
        <v>612043833.59775</v>
      </c>
    </row>
    <row r="330" ht="24.9" customHeight="1" spans="1:29">
      <c r="A330" s="76"/>
      <c r="B330" s="79"/>
      <c r="C330" s="73">
        <v>23</v>
      </c>
      <c r="D330" s="78" t="s">
        <v>780</v>
      </c>
      <c r="E330" s="78">
        <v>23000261.084</v>
      </c>
      <c r="F330" s="78">
        <v>0</v>
      </c>
      <c r="G330" s="78">
        <v>108473193.0418</v>
      </c>
      <c r="H330" s="78">
        <v>2457222.3138</v>
      </c>
      <c r="I330" s="78">
        <v>6936899.7889</v>
      </c>
      <c r="J330" s="78">
        <v>4017920.2932</v>
      </c>
      <c r="K330" s="78">
        <f t="shared" si="81"/>
        <v>2008960.1466</v>
      </c>
      <c r="L330" s="78">
        <f t="shared" si="82"/>
        <v>2008960.1466</v>
      </c>
      <c r="M330" s="102">
        <v>181433857.2033</v>
      </c>
      <c r="N330" s="87">
        <f t="shared" si="83"/>
        <v>324310393.5784</v>
      </c>
      <c r="O330" s="86"/>
      <c r="P330" s="73"/>
      <c r="Q330" s="82" t="s">
        <v>781</v>
      </c>
      <c r="R330" s="94"/>
      <c r="S330" s="83"/>
      <c r="T330" s="83">
        <f t="shared" ref="T330:Y330" si="85">SUM(T307:T329)</f>
        <v>666781159.3952</v>
      </c>
      <c r="U330" s="83">
        <f t="shared" si="85"/>
        <v>-0.0001</v>
      </c>
      <c r="V330" s="83">
        <f t="shared" si="85"/>
        <v>3144654800.0364</v>
      </c>
      <c r="W330" s="83">
        <f t="shared" si="85"/>
        <v>71235258.4731</v>
      </c>
      <c r="X330" s="83">
        <f t="shared" si="85"/>
        <v>231659339.4525</v>
      </c>
      <c r="Y330" s="83">
        <f t="shared" si="85"/>
        <v>116480136.5373</v>
      </c>
      <c r="Z330" s="83">
        <f t="shared" ref="Z330:AC330" si="86">SUM(Z307:Z329)</f>
        <v>58240068.26865</v>
      </c>
      <c r="AA330" s="83">
        <f t="shared" si="70"/>
        <v>58240068.26865</v>
      </c>
      <c r="AB330" s="83">
        <f t="shared" si="86"/>
        <v>11338144318.9671</v>
      </c>
      <c r="AC330" s="83">
        <f t="shared" si="86"/>
        <v>15510714944.5928</v>
      </c>
    </row>
    <row r="331" ht="24.9" customHeight="1" spans="1:29">
      <c r="A331" s="76"/>
      <c r="B331" s="79"/>
      <c r="C331" s="73">
        <v>24</v>
      </c>
      <c r="D331" s="78" t="s">
        <v>782</v>
      </c>
      <c r="E331" s="78">
        <v>23793467.2602</v>
      </c>
      <c r="F331" s="78">
        <v>0</v>
      </c>
      <c r="G331" s="78">
        <v>112214089.9978</v>
      </c>
      <c r="H331" s="78">
        <v>2541964.1308</v>
      </c>
      <c r="I331" s="78">
        <v>7016938.4294</v>
      </c>
      <c r="J331" s="78">
        <v>4156485.6416</v>
      </c>
      <c r="K331" s="78">
        <f t="shared" si="81"/>
        <v>2078242.8208</v>
      </c>
      <c r="L331" s="78">
        <f t="shared" si="82"/>
        <v>2078242.8208</v>
      </c>
      <c r="M331" s="102">
        <v>183910583.6974</v>
      </c>
      <c r="N331" s="87">
        <f t="shared" si="83"/>
        <v>331555286.3364</v>
      </c>
      <c r="O331" s="86"/>
      <c r="P331" s="77">
        <v>33</v>
      </c>
      <c r="Q331" s="90">
        <v>1</v>
      </c>
      <c r="R331" s="106" t="s">
        <v>121</v>
      </c>
      <c r="S331" s="78" t="s">
        <v>783</v>
      </c>
      <c r="T331" s="78">
        <v>24975518.7269</v>
      </c>
      <c r="U331" s="78">
        <v>0</v>
      </c>
      <c r="V331" s="78">
        <v>117788848.3221</v>
      </c>
      <c r="W331" s="78">
        <v>2668248.0555</v>
      </c>
      <c r="X331" s="78">
        <v>6271247.2268</v>
      </c>
      <c r="Y331" s="78">
        <v>4362978.4532</v>
      </c>
      <c r="Z331" s="78">
        <v>0</v>
      </c>
      <c r="AA331" s="78">
        <f t="shared" si="70"/>
        <v>4362978.4532</v>
      </c>
      <c r="AB331" s="78">
        <v>188290938.7959</v>
      </c>
      <c r="AC331" s="87">
        <f t="shared" si="84"/>
        <v>344357779.5804</v>
      </c>
    </row>
    <row r="332" ht="24.9" customHeight="1" spans="1:29">
      <c r="A332" s="76"/>
      <c r="B332" s="79"/>
      <c r="C332" s="73">
        <v>25</v>
      </c>
      <c r="D332" s="78" t="s">
        <v>784</v>
      </c>
      <c r="E332" s="78">
        <v>24011364.9127</v>
      </c>
      <c r="F332" s="78">
        <v>0</v>
      </c>
      <c r="G332" s="78">
        <v>113241732.8599</v>
      </c>
      <c r="H332" s="78">
        <v>2565243.1262</v>
      </c>
      <c r="I332" s="78">
        <v>7154161.6436</v>
      </c>
      <c r="J332" s="78">
        <v>4194550.227</v>
      </c>
      <c r="K332" s="78">
        <f t="shared" si="81"/>
        <v>2097275.1135</v>
      </c>
      <c r="L332" s="78">
        <f t="shared" si="82"/>
        <v>2097275.1135</v>
      </c>
      <c r="M332" s="102">
        <v>188156837.357</v>
      </c>
      <c r="N332" s="87">
        <f t="shared" si="83"/>
        <v>337226615.0129</v>
      </c>
      <c r="O332" s="86"/>
      <c r="P332" s="79"/>
      <c r="Q332" s="90">
        <v>2</v>
      </c>
      <c r="R332" s="107"/>
      <c r="S332" s="78" t="s">
        <v>785</v>
      </c>
      <c r="T332" s="78">
        <v>28430509.0303</v>
      </c>
      <c r="U332" s="78">
        <v>0</v>
      </c>
      <c r="V332" s="78">
        <v>134083177.7113</v>
      </c>
      <c r="W332" s="78">
        <v>3037360.3554</v>
      </c>
      <c r="X332" s="78">
        <v>7264728.6167</v>
      </c>
      <c r="Y332" s="78">
        <v>4966531.4129</v>
      </c>
      <c r="Z332" s="78">
        <v>0</v>
      </c>
      <c r="AA332" s="78">
        <f t="shared" si="70"/>
        <v>4966531.4129</v>
      </c>
      <c r="AB332" s="78">
        <v>219033361.0061</v>
      </c>
      <c r="AC332" s="87">
        <f t="shared" si="84"/>
        <v>396815668.1327</v>
      </c>
    </row>
    <row r="333" ht="24.9" customHeight="1" spans="1:29">
      <c r="A333" s="76"/>
      <c r="B333" s="79"/>
      <c r="C333" s="73">
        <v>26</v>
      </c>
      <c r="D333" s="78" t="s">
        <v>786</v>
      </c>
      <c r="E333" s="78">
        <v>25544010.7326</v>
      </c>
      <c r="F333" s="78">
        <v>0</v>
      </c>
      <c r="G333" s="78">
        <v>120469954.5432</v>
      </c>
      <c r="H333" s="78">
        <v>2728982.6375</v>
      </c>
      <c r="I333" s="78">
        <v>7834306.5778</v>
      </c>
      <c r="J333" s="78">
        <v>4462288.4374</v>
      </c>
      <c r="K333" s="78">
        <f t="shared" si="81"/>
        <v>2231144.2187</v>
      </c>
      <c r="L333" s="78">
        <f t="shared" si="82"/>
        <v>2231144.2187</v>
      </c>
      <c r="M333" s="102">
        <v>209203333.9956</v>
      </c>
      <c r="N333" s="87">
        <f t="shared" si="83"/>
        <v>368011732.7054</v>
      </c>
      <c r="O333" s="86"/>
      <c r="P333" s="79"/>
      <c r="Q333" s="90">
        <v>3</v>
      </c>
      <c r="R333" s="107"/>
      <c r="S333" s="78" t="s">
        <v>787</v>
      </c>
      <c r="T333" s="78">
        <v>30638599.4703</v>
      </c>
      <c r="U333" s="78">
        <v>0</v>
      </c>
      <c r="V333" s="78">
        <v>144496912.5673</v>
      </c>
      <c r="W333" s="78">
        <v>3273260.6819</v>
      </c>
      <c r="X333" s="78">
        <v>7534911.964</v>
      </c>
      <c r="Y333" s="78">
        <v>5352263.1816</v>
      </c>
      <c r="Z333" s="78">
        <v>0</v>
      </c>
      <c r="AA333" s="78">
        <f t="shared" si="70"/>
        <v>5352263.1816</v>
      </c>
      <c r="AB333" s="78">
        <v>227393950.9705</v>
      </c>
      <c r="AC333" s="87">
        <f t="shared" si="84"/>
        <v>418689898.8356</v>
      </c>
    </row>
    <row r="334" ht="24.9" customHeight="1" spans="1:29">
      <c r="A334" s="76"/>
      <c r="B334" s="80"/>
      <c r="C334" s="73">
        <v>27</v>
      </c>
      <c r="D334" s="78" t="s">
        <v>788</v>
      </c>
      <c r="E334" s="78">
        <v>22851279.8709</v>
      </c>
      <c r="F334" s="78">
        <v>0</v>
      </c>
      <c r="G334" s="78">
        <v>107770571.979</v>
      </c>
      <c r="H334" s="78">
        <v>2441305.9744</v>
      </c>
      <c r="I334" s="78">
        <v>6759643.1383</v>
      </c>
      <c r="J334" s="78">
        <v>3991894.7347</v>
      </c>
      <c r="K334" s="78">
        <f t="shared" si="81"/>
        <v>1995947.36735</v>
      </c>
      <c r="L334" s="78">
        <f t="shared" si="82"/>
        <v>1995947.36735</v>
      </c>
      <c r="M334" s="102">
        <v>175948803.4842</v>
      </c>
      <c r="N334" s="87">
        <f t="shared" si="83"/>
        <v>317767551.81415</v>
      </c>
      <c r="O334" s="86"/>
      <c r="P334" s="79"/>
      <c r="Q334" s="90">
        <v>4</v>
      </c>
      <c r="R334" s="107"/>
      <c r="S334" s="78" t="s">
        <v>789</v>
      </c>
      <c r="T334" s="78">
        <v>33266236.679</v>
      </c>
      <c r="U334" s="78">
        <v>0</v>
      </c>
      <c r="V334" s="78">
        <v>156889302.2513</v>
      </c>
      <c r="W334" s="78">
        <v>3553983.0946</v>
      </c>
      <c r="X334" s="78">
        <v>8293246.3215</v>
      </c>
      <c r="Y334" s="78">
        <v>5811285.6607</v>
      </c>
      <c r="Z334" s="78">
        <v>0</v>
      </c>
      <c r="AA334" s="78">
        <f t="shared" si="70"/>
        <v>5811285.6607</v>
      </c>
      <c r="AB334" s="78">
        <v>250859951.6746</v>
      </c>
      <c r="AC334" s="87">
        <f t="shared" si="84"/>
        <v>458674005.6817</v>
      </c>
    </row>
    <row r="335" ht="24.9" customHeight="1" spans="1:29">
      <c r="A335" s="73"/>
      <c r="B335" s="81" t="s">
        <v>790</v>
      </c>
      <c r="C335" s="82"/>
      <c r="D335" s="83"/>
      <c r="E335" s="83">
        <f>SUM(E308:E334)</f>
        <v>675300065.5431</v>
      </c>
      <c r="F335" s="83">
        <f t="shared" ref="F335:O335" si="87">SUM(F308:F334)</f>
        <v>0</v>
      </c>
      <c r="G335" s="83">
        <f t="shared" si="87"/>
        <v>3184831428.8034</v>
      </c>
      <c r="H335" s="83">
        <f t="shared" si="87"/>
        <v>72145371.8934</v>
      </c>
      <c r="I335" s="83">
        <f t="shared" si="87"/>
        <v>200222534.7425</v>
      </c>
      <c r="J335" s="83">
        <f t="shared" si="87"/>
        <v>117968305.9874</v>
      </c>
      <c r="K335" s="83">
        <f t="shared" si="87"/>
        <v>58984152.9937</v>
      </c>
      <c r="L335" s="83">
        <f t="shared" si="87"/>
        <v>58984152.9937</v>
      </c>
      <c r="M335" s="83">
        <f t="shared" si="87"/>
        <v>5298705473.2934</v>
      </c>
      <c r="N335" s="83">
        <f t="shared" si="87"/>
        <v>9490189027.2695</v>
      </c>
      <c r="O335" s="83">
        <f t="shared" si="87"/>
        <v>0</v>
      </c>
      <c r="P335" s="79"/>
      <c r="Q335" s="90">
        <v>5</v>
      </c>
      <c r="R335" s="107"/>
      <c r="S335" s="78" t="s">
        <v>791</v>
      </c>
      <c r="T335" s="78">
        <v>31293712.3566</v>
      </c>
      <c r="U335" s="78">
        <v>0</v>
      </c>
      <c r="V335" s="78">
        <v>147586537.7815</v>
      </c>
      <c r="W335" s="78">
        <v>3343249.3658</v>
      </c>
      <c r="X335" s="78">
        <v>7361988.9753</v>
      </c>
      <c r="Y335" s="78">
        <v>5466704.9851</v>
      </c>
      <c r="Z335" s="78">
        <v>0</v>
      </c>
      <c r="AA335" s="78">
        <f t="shared" si="70"/>
        <v>5466704.9851</v>
      </c>
      <c r="AB335" s="78">
        <v>222042998.6683</v>
      </c>
      <c r="AC335" s="87">
        <f t="shared" si="84"/>
        <v>417095192.1326</v>
      </c>
    </row>
    <row r="336" ht="24.9" customHeight="1" spans="1:29">
      <c r="A336" s="76">
        <v>17</v>
      </c>
      <c r="B336" s="77" t="s">
        <v>792</v>
      </c>
      <c r="C336" s="73">
        <v>1</v>
      </c>
      <c r="D336" s="78" t="s">
        <v>793</v>
      </c>
      <c r="E336" s="78">
        <v>23863092.8817</v>
      </c>
      <c r="F336" s="78">
        <v>0</v>
      </c>
      <c r="G336" s="78">
        <v>112542456.4223</v>
      </c>
      <c r="H336" s="78">
        <v>2549402.552</v>
      </c>
      <c r="I336" s="78">
        <v>6353858.7174</v>
      </c>
      <c r="J336" s="78">
        <v>4168648.5558</v>
      </c>
      <c r="K336" s="78">
        <v>0</v>
      </c>
      <c r="L336" s="78">
        <f t="shared" si="82"/>
        <v>4168648.5558</v>
      </c>
      <c r="M336" s="102">
        <v>197197400.2755</v>
      </c>
      <c r="N336" s="87">
        <f t="shared" si="83"/>
        <v>346674859.4047</v>
      </c>
      <c r="O336" s="86"/>
      <c r="P336" s="79"/>
      <c r="Q336" s="90">
        <v>6</v>
      </c>
      <c r="R336" s="107"/>
      <c r="S336" s="78" t="s">
        <v>794</v>
      </c>
      <c r="T336" s="78">
        <v>28355645.555</v>
      </c>
      <c r="U336" s="78">
        <v>0</v>
      </c>
      <c r="V336" s="78">
        <v>133730108.6668</v>
      </c>
      <c r="W336" s="78">
        <v>3029362.3505</v>
      </c>
      <c r="X336" s="78">
        <v>6137383.6593</v>
      </c>
      <c r="Y336" s="78">
        <v>4953453.4972</v>
      </c>
      <c r="Z336" s="78">
        <v>0</v>
      </c>
      <c r="AA336" s="78">
        <f t="shared" ref="AA336:AA399" si="88">Y336-Z336</f>
        <v>4953453.4972</v>
      </c>
      <c r="AB336" s="78">
        <v>184148646.4954</v>
      </c>
      <c r="AC336" s="87">
        <f t="shared" si="84"/>
        <v>360354600.2242</v>
      </c>
    </row>
    <row r="337" ht="24.9" customHeight="1" spans="1:29">
      <c r="A337" s="76"/>
      <c r="B337" s="79"/>
      <c r="C337" s="73">
        <v>2</v>
      </c>
      <c r="D337" s="78" t="s">
        <v>795</v>
      </c>
      <c r="E337" s="78">
        <v>28223148.0283</v>
      </c>
      <c r="F337" s="78">
        <v>0</v>
      </c>
      <c r="G337" s="78">
        <v>133105227.5079</v>
      </c>
      <c r="H337" s="78">
        <v>3015207.0382</v>
      </c>
      <c r="I337" s="78">
        <v>7428098.6721</v>
      </c>
      <c r="J337" s="78">
        <v>4930307.4771</v>
      </c>
      <c r="K337" s="78">
        <v>0</v>
      </c>
      <c r="L337" s="78">
        <f t="shared" si="82"/>
        <v>4930307.4771</v>
      </c>
      <c r="M337" s="102">
        <v>230438826.414</v>
      </c>
      <c r="N337" s="87">
        <f t="shared" si="83"/>
        <v>407140815.1376</v>
      </c>
      <c r="O337" s="86"/>
      <c r="P337" s="79"/>
      <c r="Q337" s="90">
        <v>7</v>
      </c>
      <c r="R337" s="107"/>
      <c r="S337" s="78" t="s">
        <v>796</v>
      </c>
      <c r="T337" s="78">
        <v>32386193.3877</v>
      </c>
      <c r="U337" s="78">
        <v>0</v>
      </c>
      <c r="V337" s="78">
        <v>152738866.5029</v>
      </c>
      <c r="W337" s="78">
        <v>3459964.0743</v>
      </c>
      <c r="X337" s="78">
        <v>8054556.1324</v>
      </c>
      <c r="Y337" s="78">
        <v>5657550.7189</v>
      </c>
      <c r="Z337" s="78">
        <v>0</v>
      </c>
      <c r="AA337" s="78">
        <f t="shared" si="88"/>
        <v>5657550.7189</v>
      </c>
      <c r="AB337" s="78">
        <v>243473890.2479</v>
      </c>
      <c r="AC337" s="87">
        <f t="shared" si="84"/>
        <v>445771021.0641</v>
      </c>
    </row>
    <row r="338" ht="24.9" customHeight="1" spans="1:29">
      <c r="A338" s="76"/>
      <c r="B338" s="79"/>
      <c r="C338" s="73">
        <v>3</v>
      </c>
      <c r="D338" s="78" t="s">
        <v>797</v>
      </c>
      <c r="E338" s="78">
        <v>35025696.4066</v>
      </c>
      <c r="F338" s="78">
        <v>0</v>
      </c>
      <c r="G338" s="78">
        <v>165187217.3917</v>
      </c>
      <c r="H338" s="78">
        <v>3741954.1652</v>
      </c>
      <c r="I338" s="78">
        <v>8914135.3147</v>
      </c>
      <c r="J338" s="78">
        <v>6118646.039</v>
      </c>
      <c r="K338" s="78">
        <v>0</v>
      </c>
      <c r="L338" s="78">
        <f t="shared" si="82"/>
        <v>6118646.039</v>
      </c>
      <c r="M338" s="102">
        <v>276422944.8429</v>
      </c>
      <c r="N338" s="87">
        <f t="shared" si="83"/>
        <v>495410594.1601</v>
      </c>
      <c r="O338" s="86"/>
      <c r="P338" s="79"/>
      <c r="Q338" s="90">
        <v>8</v>
      </c>
      <c r="R338" s="107"/>
      <c r="S338" s="78" t="s">
        <v>798</v>
      </c>
      <c r="T338" s="78">
        <v>27635486.0389</v>
      </c>
      <c r="U338" s="78">
        <v>0</v>
      </c>
      <c r="V338" s="78">
        <v>130333712.3421</v>
      </c>
      <c r="W338" s="78">
        <v>2952424.4398</v>
      </c>
      <c r="X338" s="78">
        <v>6912996.1995</v>
      </c>
      <c r="Y338" s="78">
        <v>4827648.6847</v>
      </c>
      <c r="Z338" s="78">
        <v>0</v>
      </c>
      <c r="AA338" s="78">
        <f t="shared" si="88"/>
        <v>4827648.6847</v>
      </c>
      <c r="AB338" s="78">
        <v>208149305.6173</v>
      </c>
      <c r="AC338" s="87">
        <f t="shared" si="84"/>
        <v>380811573.3223</v>
      </c>
    </row>
    <row r="339" ht="24.9" customHeight="1" spans="1:29">
      <c r="A339" s="76"/>
      <c r="B339" s="79"/>
      <c r="C339" s="73">
        <v>4</v>
      </c>
      <c r="D339" s="78" t="s">
        <v>799</v>
      </c>
      <c r="E339" s="78">
        <v>26492844.8862</v>
      </c>
      <c r="F339" s="78">
        <v>0</v>
      </c>
      <c r="G339" s="78">
        <v>124944819.847</v>
      </c>
      <c r="H339" s="78">
        <v>2830350.8979</v>
      </c>
      <c r="I339" s="78">
        <v>6499650.4421</v>
      </c>
      <c r="J339" s="78">
        <v>4628040.4689</v>
      </c>
      <c r="K339" s="78">
        <v>0</v>
      </c>
      <c r="L339" s="78">
        <f t="shared" si="82"/>
        <v>4628040.4689</v>
      </c>
      <c r="M339" s="102">
        <v>201708799.0818</v>
      </c>
      <c r="N339" s="87">
        <f t="shared" si="83"/>
        <v>367104505.6239</v>
      </c>
      <c r="O339" s="86"/>
      <c r="P339" s="79"/>
      <c r="Q339" s="90">
        <v>9</v>
      </c>
      <c r="R339" s="107"/>
      <c r="S339" s="78" t="s">
        <v>800</v>
      </c>
      <c r="T339" s="78">
        <v>31281311.7621</v>
      </c>
      <c r="U339" s="78">
        <v>0</v>
      </c>
      <c r="V339" s="78">
        <v>147528054.4419</v>
      </c>
      <c r="W339" s="78">
        <v>3341924.554</v>
      </c>
      <c r="X339" s="78">
        <v>6851082.7114</v>
      </c>
      <c r="Y339" s="78">
        <v>5464538.7228</v>
      </c>
      <c r="Z339" s="78">
        <v>0</v>
      </c>
      <c r="AA339" s="78">
        <f t="shared" si="88"/>
        <v>5464538.7228</v>
      </c>
      <c r="AB339" s="78">
        <v>206233446.2869</v>
      </c>
      <c r="AC339" s="87">
        <f t="shared" si="84"/>
        <v>400700358.4791</v>
      </c>
    </row>
    <row r="340" ht="24.9" customHeight="1" spans="1:29">
      <c r="A340" s="76"/>
      <c r="B340" s="79"/>
      <c r="C340" s="73">
        <v>5</v>
      </c>
      <c r="D340" s="78" t="s">
        <v>801</v>
      </c>
      <c r="E340" s="78">
        <v>22733171.9808</v>
      </c>
      <c r="F340" s="78">
        <v>0</v>
      </c>
      <c r="G340" s="78">
        <v>107213554.8256</v>
      </c>
      <c r="H340" s="78">
        <v>2428687.9722</v>
      </c>
      <c r="I340" s="78">
        <v>5625365.9271</v>
      </c>
      <c r="J340" s="78">
        <v>3971262.4434</v>
      </c>
      <c r="K340" s="78">
        <v>0</v>
      </c>
      <c r="L340" s="78">
        <f t="shared" si="82"/>
        <v>3971262.4434</v>
      </c>
      <c r="M340" s="102">
        <v>174654821.0544</v>
      </c>
      <c r="N340" s="87">
        <f t="shared" si="83"/>
        <v>316626864.2035</v>
      </c>
      <c r="O340" s="86"/>
      <c r="P340" s="79"/>
      <c r="Q340" s="90">
        <v>10</v>
      </c>
      <c r="R340" s="107"/>
      <c r="S340" s="78" t="s">
        <v>802</v>
      </c>
      <c r="T340" s="78">
        <v>28242669.4975</v>
      </c>
      <c r="U340" s="78">
        <v>0</v>
      </c>
      <c r="V340" s="78">
        <v>133197294.1193</v>
      </c>
      <c r="W340" s="78">
        <v>3017292.6053</v>
      </c>
      <c r="X340" s="78">
        <v>6548361.6099</v>
      </c>
      <c r="Y340" s="78">
        <v>4933717.6867</v>
      </c>
      <c r="Z340" s="78">
        <v>0</v>
      </c>
      <c r="AA340" s="78">
        <f t="shared" si="88"/>
        <v>4933717.6867</v>
      </c>
      <c r="AB340" s="78">
        <v>196866003.6648</v>
      </c>
      <c r="AC340" s="87">
        <f t="shared" si="84"/>
        <v>372805339.1835</v>
      </c>
    </row>
    <row r="341" ht="24.9" customHeight="1" spans="1:29">
      <c r="A341" s="76"/>
      <c r="B341" s="79"/>
      <c r="C341" s="73">
        <v>6</v>
      </c>
      <c r="D341" s="78" t="s">
        <v>803</v>
      </c>
      <c r="E341" s="78">
        <v>22300638.0195</v>
      </c>
      <c r="F341" s="78">
        <v>0</v>
      </c>
      <c r="G341" s="78">
        <v>105173650.1609</v>
      </c>
      <c r="H341" s="78">
        <v>2382478.4054</v>
      </c>
      <c r="I341" s="78">
        <v>5865016.0153</v>
      </c>
      <c r="J341" s="78">
        <v>3895702.9976</v>
      </c>
      <c r="K341" s="78">
        <v>0</v>
      </c>
      <c r="L341" s="78">
        <f t="shared" si="82"/>
        <v>3895702.9976</v>
      </c>
      <c r="M341" s="102">
        <v>182070585.7266</v>
      </c>
      <c r="N341" s="87">
        <f t="shared" si="83"/>
        <v>321688071.3253</v>
      </c>
      <c r="O341" s="86"/>
      <c r="P341" s="79"/>
      <c r="Q341" s="90">
        <v>11</v>
      </c>
      <c r="R341" s="107"/>
      <c r="S341" s="78" t="s">
        <v>804</v>
      </c>
      <c r="T341" s="78">
        <v>26189628.4546</v>
      </c>
      <c r="U341" s="78">
        <v>0</v>
      </c>
      <c r="V341" s="78">
        <v>123514798.9269</v>
      </c>
      <c r="W341" s="78">
        <v>2797956.9098</v>
      </c>
      <c r="X341" s="78">
        <v>6678809.0661</v>
      </c>
      <c r="Y341" s="78">
        <v>4575071.5287</v>
      </c>
      <c r="Z341" s="78">
        <v>0</v>
      </c>
      <c r="AA341" s="78">
        <f t="shared" si="88"/>
        <v>4575071.5287</v>
      </c>
      <c r="AB341" s="78">
        <v>200902587.3566</v>
      </c>
      <c r="AC341" s="87">
        <f t="shared" si="84"/>
        <v>364658852.2427</v>
      </c>
    </row>
    <row r="342" ht="24.9" customHeight="1" spans="1:29">
      <c r="A342" s="76"/>
      <c r="B342" s="79"/>
      <c r="C342" s="73">
        <v>7</v>
      </c>
      <c r="D342" s="78" t="s">
        <v>805</v>
      </c>
      <c r="E342" s="78">
        <v>31303973.4104</v>
      </c>
      <c r="F342" s="78">
        <v>0</v>
      </c>
      <c r="G342" s="78">
        <v>147634930.6789</v>
      </c>
      <c r="H342" s="78">
        <v>3344345.6008</v>
      </c>
      <c r="I342" s="78">
        <v>7965105.7201</v>
      </c>
      <c r="J342" s="78">
        <v>5468497.4907</v>
      </c>
      <c r="K342" s="78">
        <v>0</v>
      </c>
      <c r="L342" s="78">
        <f t="shared" si="82"/>
        <v>5468497.4907</v>
      </c>
      <c r="M342" s="102">
        <v>247056044.9837</v>
      </c>
      <c r="N342" s="87">
        <f t="shared" si="83"/>
        <v>442772897.8846</v>
      </c>
      <c r="O342" s="86"/>
      <c r="P342" s="79"/>
      <c r="Q342" s="90">
        <v>12</v>
      </c>
      <c r="R342" s="107"/>
      <c r="S342" s="78" t="s">
        <v>806</v>
      </c>
      <c r="T342" s="78">
        <v>31181939.1473</v>
      </c>
      <c r="U342" s="78">
        <v>0</v>
      </c>
      <c r="V342" s="78">
        <v>147059396.0737</v>
      </c>
      <c r="W342" s="78">
        <v>3331308.1264</v>
      </c>
      <c r="X342" s="78">
        <v>6894306.4005</v>
      </c>
      <c r="Y342" s="78">
        <v>5447179.3004</v>
      </c>
      <c r="Z342" s="78">
        <v>0</v>
      </c>
      <c r="AA342" s="78">
        <f t="shared" si="88"/>
        <v>5447179.3004</v>
      </c>
      <c r="AB342" s="78">
        <v>207570965.9562</v>
      </c>
      <c r="AC342" s="87">
        <f t="shared" si="84"/>
        <v>401485095.0045</v>
      </c>
    </row>
    <row r="343" ht="24.9" customHeight="1" spans="1:29">
      <c r="A343" s="76"/>
      <c r="B343" s="79"/>
      <c r="C343" s="73">
        <v>8</v>
      </c>
      <c r="D343" s="78" t="s">
        <v>807</v>
      </c>
      <c r="E343" s="78">
        <v>26272454.5725</v>
      </c>
      <c r="F343" s="78">
        <v>0</v>
      </c>
      <c r="G343" s="78">
        <v>123905421.1655</v>
      </c>
      <c r="H343" s="78">
        <v>2806805.6</v>
      </c>
      <c r="I343" s="78">
        <v>6639456.914</v>
      </c>
      <c r="J343" s="78">
        <v>4589540.4402</v>
      </c>
      <c r="K343" s="78">
        <v>0</v>
      </c>
      <c r="L343" s="78">
        <f t="shared" si="82"/>
        <v>4589540.4402</v>
      </c>
      <c r="M343" s="102">
        <v>206034989.4166</v>
      </c>
      <c r="N343" s="87">
        <f t="shared" si="83"/>
        <v>370248668.1088</v>
      </c>
      <c r="O343" s="86"/>
      <c r="P343" s="79"/>
      <c r="Q343" s="90">
        <v>13</v>
      </c>
      <c r="R343" s="107"/>
      <c r="S343" s="78" t="s">
        <v>808</v>
      </c>
      <c r="T343" s="78">
        <v>32716146.4794</v>
      </c>
      <c r="U343" s="78">
        <v>0</v>
      </c>
      <c r="V343" s="78">
        <v>154294982.1174</v>
      </c>
      <c r="W343" s="78">
        <v>3495214.4611</v>
      </c>
      <c r="X343" s="78">
        <v>7719170.2312</v>
      </c>
      <c r="Y343" s="78">
        <v>5715190.2917</v>
      </c>
      <c r="Z343" s="78">
        <v>0</v>
      </c>
      <c r="AA343" s="78">
        <f t="shared" si="88"/>
        <v>5715190.2917</v>
      </c>
      <c r="AB343" s="78">
        <v>233095663.6562</v>
      </c>
      <c r="AC343" s="87">
        <f t="shared" si="84"/>
        <v>437036367.237</v>
      </c>
    </row>
    <row r="344" ht="24.9" customHeight="1" spans="1:29">
      <c r="A344" s="76"/>
      <c r="B344" s="79"/>
      <c r="C344" s="73">
        <v>9</v>
      </c>
      <c r="D344" s="78" t="s">
        <v>809</v>
      </c>
      <c r="E344" s="78">
        <v>23012926.6503</v>
      </c>
      <c r="F344" s="78">
        <v>0</v>
      </c>
      <c r="G344" s="78">
        <v>108532926.0346</v>
      </c>
      <c r="H344" s="78">
        <v>2458575.4337</v>
      </c>
      <c r="I344" s="78">
        <v>6003213.2447</v>
      </c>
      <c r="J344" s="78">
        <v>4020132.8435</v>
      </c>
      <c r="K344" s="78">
        <v>0</v>
      </c>
      <c r="L344" s="78">
        <f t="shared" si="82"/>
        <v>4020132.8435</v>
      </c>
      <c r="M344" s="102">
        <v>186346979.444</v>
      </c>
      <c r="N344" s="87">
        <f t="shared" si="83"/>
        <v>330374753.6508</v>
      </c>
      <c r="O344" s="86"/>
      <c r="P344" s="79"/>
      <c r="Q344" s="90">
        <v>14</v>
      </c>
      <c r="R344" s="107"/>
      <c r="S344" s="78" t="s">
        <v>810</v>
      </c>
      <c r="T344" s="78">
        <v>29478981.17</v>
      </c>
      <c r="U344" s="78">
        <v>0</v>
      </c>
      <c r="V344" s="78">
        <v>139027952.9201</v>
      </c>
      <c r="W344" s="78">
        <v>3149373.3942</v>
      </c>
      <c r="X344" s="78">
        <v>6996620.3452</v>
      </c>
      <c r="Y344" s="78">
        <v>5149689.2245</v>
      </c>
      <c r="Z344" s="78">
        <v>0</v>
      </c>
      <c r="AA344" s="78">
        <f t="shared" si="88"/>
        <v>5149689.2245</v>
      </c>
      <c r="AB344" s="78">
        <v>210736982.4694</v>
      </c>
      <c r="AC344" s="87">
        <f t="shared" si="84"/>
        <v>394539599.5234</v>
      </c>
    </row>
    <row r="345" ht="24.9" customHeight="1" spans="1:29">
      <c r="A345" s="76"/>
      <c r="B345" s="79"/>
      <c r="C345" s="73">
        <v>10</v>
      </c>
      <c r="D345" s="78" t="s">
        <v>811</v>
      </c>
      <c r="E345" s="78">
        <v>24311904.3643</v>
      </c>
      <c r="F345" s="78">
        <v>0</v>
      </c>
      <c r="G345" s="78">
        <v>114659128.6809</v>
      </c>
      <c r="H345" s="78">
        <v>2597351.1203</v>
      </c>
      <c r="I345" s="78">
        <v>6114123.9323</v>
      </c>
      <c r="J345" s="78">
        <v>4247051.5249</v>
      </c>
      <c r="K345" s="78">
        <v>0</v>
      </c>
      <c r="L345" s="78">
        <f t="shared" si="82"/>
        <v>4247051.5249</v>
      </c>
      <c r="M345" s="102">
        <v>189779014.7288</v>
      </c>
      <c r="N345" s="87">
        <f t="shared" si="83"/>
        <v>341708574.3515</v>
      </c>
      <c r="O345" s="86"/>
      <c r="P345" s="79"/>
      <c r="Q345" s="90">
        <v>15</v>
      </c>
      <c r="R345" s="107"/>
      <c r="S345" s="78" t="s">
        <v>812</v>
      </c>
      <c r="T345" s="78">
        <v>26396621.773</v>
      </c>
      <c r="U345" s="78">
        <v>0</v>
      </c>
      <c r="V345" s="78">
        <v>124491015.0707</v>
      </c>
      <c r="W345" s="78">
        <v>2820070.9458</v>
      </c>
      <c r="X345" s="78">
        <v>6262085.8375</v>
      </c>
      <c r="Y345" s="78">
        <v>4611231.2337</v>
      </c>
      <c r="Z345" s="78">
        <v>0</v>
      </c>
      <c r="AA345" s="78">
        <f t="shared" si="88"/>
        <v>4611231.2337</v>
      </c>
      <c r="AB345" s="78">
        <v>188007447.527</v>
      </c>
      <c r="AC345" s="87">
        <f t="shared" si="84"/>
        <v>352588472.3877</v>
      </c>
    </row>
    <row r="346" ht="24.9" customHeight="1" spans="1:29">
      <c r="A346" s="76"/>
      <c r="B346" s="79"/>
      <c r="C346" s="73">
        <v>11</v>
      </c>
      <c r="D346" s="78" t="s">
        <v>813</v>
      </c>
      <c r="E346" s="78">
        <v>33819269.6053</v>
      </c>
      <c r="F346" s="78">
        <v>0</v>
      </c>
      <c r="G346" s="78">
        <v>159497500.7911</v>
      </c>
      <c r="H346" s="78">
        <v>3613066.1128</v>
      </c>
      <c r="I346" s="78">
        <v>8338322.9364</v>
      </c>
      <c r="J346" s="78">
        <v>5907895.0953</v>
      </c>
      <c r="K346" s="78">
        <v>0</v>
      </c>
      <c r="L346" s="78">
        <f t="shared" si="82"/>
        <v>5907895.0953</v>
      </c>
      <c r="M346" s="102">
        <v>258604928.8953</v>
      </c>
      <c r="N346" s="87">
        <f t="shared" si="83"/>
        <v>469780983.4362</v>
      </c>
      <c r="O346" s="86"/>
      <c r="P346" s="79"/>
      <c r="Q346" s="90">
        <v>16</v>
      </c>
      <c r="R346" s="107"/>
      <c r="S346" s="78" t="s">
        <v>814</v>
      </c>
      <c r="T346" s="78">
        <v>29332926.3643</v>
      </c>
      <c r="U346" s="78">
        <v>0</v>
      </c>
      <c r="V346" s="78">
        <v>138339133.2986</v>
      </c>
      <c r="W346" s="78">
        <v>3133769.6962</v>
      </c>
      <c r="X346" s="78">
        <v>8075560.982</v>
      </c>
      <c r="Y346" s="78">
        <v>5124174.8808</v>
      </c>
      <c r="Z346" s="78">
        <v>0</v>
      </c>
      <c r="AA346" s="78">
        <f t="shared" si="88"/>
        <v>5124174.8808</v>
      </c>
      <c r="AB346" s="78">
        <v>244123867.1479</v>
      </c>
      <c r="AC346" s="87">
        <f t="shared" si="84"/>
        <v>428129432.3698</v>
      </c>
    </row>
    <row r="347" ht="24.9" customHeight="1" spans="1:29">
      <c r="A347" s="76"/>
      <c r="B347" s="79"/>
      <c r="C347" s="73">
        <v>12</v>
      </c>
      <c r="D347" s="78" t="s">
        <v>815</v>
      </c>
      <c r="E347" s="78">
        <v>25004735.1075</v>
      </c>
      <c r="F347" s="78">
        <v>0</v>
      </c>
      <c r="G347" s="78">
        <v>117926637.8052</v>
      </c>
      <c r="H347" s="78">
        <v>2671369.3741</v>
      </c>
      <c r="I347" s="78">
        <v>6248213.3584</v>
      </c>
      <c r="J347" s="78">
        <v>4368082.2686</v>
      </c>
      <c r="K347" s="78">
        <v>0</v>
      </c>
      <c r="L347" s="78">
        <f t="shared" si="82"/>
        <v>4368082.2686</v>
      </c>
      <c r="M347" s="102">
        <v>193928296.0282</v>
      </c>
      <c r="N347" s="87">
        <f t="shared" si="83"/>
        <v>350147333.942</v>
      </c>
      <c r="O347" s="86"/>
      <c r="P347" s="79"/>
      <c r="Q347" s="90">
        <v>17</v>
      </c>
      <c r="R347" s="107"/>
      <c r="S347" s="78" t="s">
        <v>816</v>
      </c>
      <c r="T347" s="78">
        <v>29095960.3637</v>
      </c>
      <c r="U347" s="78">
        <v>0</v>
      </c>
      <c r="V347" s="78">
        <v>137221560.8225</v>
      </c>
      <c r="W347" s="78">
        <v>3108453.5425</v>
      </c>
      <c r="X347" s="78">
        <v>7540106.7118</v>
      </c>
      <c r="Y347" s="78">
        <v>5082779.2419</v>
      </c>
      <c r="Z347" s="78">
        <v>0</v>
      </c>
      <c r="AA347" s="78">
        <f t="shared" si="88"/>
        <v>5082779.2419</v>
      </c>
      <c r="AB347" s="78">
        <v>227554697.9458</v>
      </c>
      <c r="AC347" s="87">
        <f t="shared" si="84"/>
        <v>409603558.6282</v>
      </c>
    </row>
    <row r="348" ht="24.9" customHeight="1" spans="1:29">
      <c r="A348" s="76"/>
      <c r="B348" s="79"/>
      <c r="C348" s="73">
        <v>13</v>
      </c>
      <c r="D348" s="78" t="s">
        <v>817</v>
      </c>
      <c r="E348" s="78">
        <v>21108072.2668</v>
      </c>
      <c r="F348" s="78">
        <v>0</v>
      </c>
      <c r="G348" s="78">
        <v>99549304.6527</v>
      </c>
      <c r="H348" s="78">
        <v>2255071.1918</v>
      </c>
      <c r="I348" s="78">
        <v>5981573.1678</v>
      </c>
      <c r="J348" s="78">
        <v>3687373.4434</v>
      </c>
      <c r="K348" s="78">
        <v>0</v>
      </c>
      <c r="L348" s="78">
        <f t="shared" si="82"/>
        <v>3687373.4434</v>
      </c>
      <c r="M348" s="102">
        <v>185677345.9845</v>
      </c>
      <c r="N348" s="87">
        <f t="shared" si="83"/>
        <v>318258740.707</v>
      </c>
      <c r="O348" s="86"/>
      <c r="P348" s="79"/>
      <c r="Q348" s="90">
        <v>18</v>
      </c>
      <c r="R348" s="107"/>
      <c r="S348" s="78" t="s">
        <v>818</v>
      </c>
      <c r="T348" s="78">
        <v>32579227.243</v>
      </c>
      <c r="U348" s="78">
        <v>0</v>
      </c>
      <c r="V348" s="78">
        <v>153649247.4144</v>
      </c>
      <c r="W348" s="78">
        <v>3480586.7575</v>
      </c>
      <c r="X348" s="78">
        <v>7963831.557</v>
      </c>
      <c r="Y348" s="78">
        <v>5691271.8424</v>
      </c>
      <c r="Z348" s="78">
        <v>0</v>
      </c>
      <c r="AA348" s="78">
        <f t="shared" si="88"/>
        <v>5691271.8424</v>
      </c>
      <c r="AB348" s="78">
        <v>240666496.7421</v>
      </c>
      <c r="AC348" s="87">
        <f t="shared" si="84"/>
        <v>444030661.5564</v>
      </c>
    </row>
    <row r="349" ht="24.9" customHeight="1" spans="1:29">
      <c r="A349" s="76"/>
      <c r="B349" s="79"/>
      <c r="C349" s="73">
        <v>14</v>
      </c>
      <c r="D349" s="78" t="s">
        <v>819</v>
      </c>
      <c r="E349" s="78">
        <v>29012371.7626</v>
      </c>
      <c r="F349" s="78">
        <v>0</v>
      </c>
      <c r="G349" s="78">
        <v>136827342.5818</v>
      </c>
      <c r="H349" s="78">
        <v>3099523.3928</v>
      </c>
      <c r="I349" s="78">
        <v>7724439.2682</v>
      </c>
      <c r="J349" s="78">
        <v>5068177.1322</v>
      </c>
      <c r="K349" s="78">
        <v>0</v>
      </c>
      <c r="L349" s="78">
        <f t="shared" si="82"/>
        <v>5068177.1322</v>
      </c>
      <c r="M349" s="102">
        <v>239608829.8164</v>
      </c>
      <c r="N349" s="87">
        <f t="shared" si="83"/>
        <v>421340683.954</v>
      </c>
      <c r="O349" s="86"/>
      <c r="P349" s="79"/>
      <c r="Q349" s="90">
        <v>19</v>
      </c>
      <c r="R349" s="107"/>
      <c r="S349" s="78" t="s">
        <v>820</v>
      </c>
      <c r="T349" s="78">
        <v>30036734.5717</v>
      </c>
      <c r="U349" s="78">
        <v>0</v>
      </c>
      <c r="V349" s="78">
        <v>141658414.0353</v>
      </c>
      <c r="W349" s="78">
        <v>3208960.7223</v>
      </c>
      <c r="X349" s="78">
        <v>6395836.4757</v>
      </c>
      <c r="Y349" s="78">
        <v>5247123.28</v>
      </c>
      <c r="Z349" s="78">
        <v>0</v>
      </c>
      <c r="AA349" s="78">
        <f t="shared" si="88"/>
        <v>5247123.28</v>
      </c>
      <c r="AB349" s="78">
        <v>192146245.3281</v>
      </c>
      <c r="AC349" s="87">
        <f t="shared" si="84"/>
        <v>378693314.4131</v>
      </c>
    </row>
    <row r="350" ht="24.9" customHeight="1" spans="1:29">
      <c r="A350" s="76"/>
      <c r="B350" s="79"/>
      <c r="C350" s="73">
        <v>15</v>
      </c>
      <c r="D350" s="78" t="s">
        <v>821</v>
      </c>
      <c r="E350" s="78">
        <v>32631490.9699</v>
      </c>
      <c r="F350" s="78">
        <v>0</v>
      </c>
      <c r="G350" s="78">
        <v>153895732.153</v>
      </c>
      <c r="H350" s="78">
        <v>3486170.3286</v>
      </c>
      <c r="I350" s="78">
        <v>8316809.905</v>
      </c>
      <c r="J350" s="78">
        <v>5700401.8036</v>
      </c>
      <c r="K350" s="78">
        <v>0</v>
      </c>
      <c r="L350" s="78">
        <f t="shared" si="82"/>
        <v>5700401.8036</v>
      </c>
      <c r="M350" s="102">
        <v>257939226.7477</v>
      </c>
      <c r="N350" s="87">
        <f t="shared" si="83"/>
        <v>461969831.9078</v>
      </c>
      <c r="O350" s="86"/>
      <c r="P350" s="79"/>
      <c r="Q350" s="90">
        <v>20</v>
      </c>
      <c r="R350" s="107"/>
      <c r="S350" s="78" t="s">
        <v>822</v>
      </c>
      <c r="T350" s="78">
        <v>27333866.7229</v>
      </c>
      <c r="U350" s="78">
        <v>0</v>
      </c>
      <c r="V350" s="78">
        <v>128911223.6943</v>
      </c>
      <c r="W350" s="78">
        <v>2920201.0789</v>
      </c>
      <c r="X350" s="78">
        <v>5753791.0636</v>
      </c>
      <c r="Y350" s="78">
        <v>4774958.7449</v>
      </c>
      <c r="Z350" s="78">
        <v>0</v>
      </c>
      <c r="AA350" s="78">
        <f t="shared" si="88"/>
        <v>4774958.7449</v>
      </c>
      <c r="AB350" s="78">
        <v>172278705.4456</v>
      </c>
      <c r="AC350" s="87">
        <f t="shared" si="84"/>
        <v>341972746.7502</v>
      </c>
    </row>
    <row r="351" ht="24.9" customHeight="1" spans="1:29">
      <c r="A351" s="76"/>
      <c r="B351" s="79"/>
      <c r="C351" s="73">
        <v>16</v>
      </c>
      <c r="D351" s="78" t="s">
        <v>823</v>
      </c>
      <c r="E351" s="78">
        <v>23915740.6715</v>
      </c>
      <c r="F351" s="78">
        <v>0</v>
      </c>
      <c r="G351" s="78">
        <v>112790752.4669</v>
      </c>
      <c r="H351" s="78">
        <v>2555027.1544</v>
      </c>
      <c r="I351" s="78">
        <v>6296758.8407</v>
      </c>
      <c r="J351" s="78">
        <v>4177845.6087</v>
      </c>
      <c r="K351" s="78">
        <v>0</v>
      </c>
      <c r="L351" s="78">
        <f t="shared" si="82"/>
        <v>4177845.6087</v>
      </c>
      <c r="M351" s="102">
        <v>195430493.9847</v>
      </c>
      <c r="N351" s="87">
        <f t="shared" si="83"/>
        <v>345166618.7269</v>
      </c>
      <c r="O351" s="86"/>
      <c r="P351" s="79"/>
      <c r="Q351" s="90">
        <v>21</v>
      </c>
      <c r="R351" s="107"/>
      <c r="S351" s="78" t="s">
        <v>824</v>
      </c>
      <c r="T351" s="78">
        <v>28177011.0204</v>
      </c>
      <c r="U351" s="78">
        <v>0</v>
      </c>
      <c r="V351" s="78">
        <v>132887637.4318</v>
      </c>
      <c r="W351" s="78">
        <v>3010278.0121</v>
      </c>
      <c r="X351" s="78">
        <v>7324200.0087</v>
      </c>
      <c r="Y351" s="78">
        <v>4922247.794</v>
      </c>
      <c r="Z351" s="78">
        <v>0</v>
      </c>
      <c r="AA351" s="78">
        <f t="shared" si="88"/>
        <v>4922247.794</v>
      </c>
      <c r="AB351" s="78">
        <v>220873651.7856</v>
      </c>
      <c r="AC351" s="87">
        <f t="shared" si="84"/>
        <v>397195026.0526</v>
      </c>
    </row>
    <row r="352" ht="24.9" customHeight="1" spans="1:29">
      <c r="A352" s="76"/>
      <c r="B352" s="79"/>
      <c r="C352" s="73">
        <v>17</v>
      </c>
      <c r="D352" s="78" t="s">
        <v>825</v>
      </c>
      <c r="E352" s="78">
        <v>25307387.1277</v>
      </c>
      <c r="F352" s="78">
        <v>0</v>
      </c>
      <c r="G352" s="78">
        <v>119353996.8641</v>
      </c>
      <c r="H352" s="78">
        <v>2703703.0635</v>
      </c>
      <c r="I352" s="78">
        <v>6770186.6935</v>
      </c>
      <c r="J352" s="78">
        <v>4420952.6116</v>
      </c>
      <c r="K352" s="78">
        <v>0</v>
      </c>
      <c r="L352" s="78">
        <f t="shared" si="82"/>
        <v>4420952.6116</v>
      </c>
      <c r="M352" s="102">
        <v>210080309.357</v>
      </c>
      <c r="N352" s="87">
        <f t="shared" si="83"/>
        <v>368636535.7174</v>
      </c>
      <c r="O352" s="86"/>
      <c r="P352" s="79"/>
      <c r="Q352" s="90">
        <v>22</v>
      </c>
      <c r="R352" s="107"/>
      <c r="S352" s="78" t="s">
        <v>826</v>
      </c>
      <c r="T352" s="78">
        <v>27110662.8854</v>
      </c>
      <c r="U352" s="78">
        <v>0</v>
      </c>
      <c r="V352" s="78">
        <v>127858555.9498</v>
      </c>
      <c r="W352" s="78">
        <v>2896355.1996</v>
      </c>
      <c r="X352" s="78">
        <v>7079821.0061</v>
      </c>
      <c r="Y352" s="78">
        <v>4735967.2211</v>
      </c>
      <c r="Z352" s="78">
        <v>0</v>
      </c>
      <c r="AA352" s="78">
        <f t="shared" si="88"/>
        <v>4735967.2211</v>
      </c>
      <c r="AB352" s="78">
        <v>213311554.9485</v>
      </c>
      <c r="AC352" s="87">
        <f t="shared" si="84"/>
        <v>382992917.2105</v>
      </c>
    </row>
    <row r="353" ht="24.9" customHeight="1" spans="1:29">
      <c r="A353" s="76"/>
      <c r="B353" s="79"/>
      <c r="C353" s="73">
        <v>18</v>
      </c>
      <c r="D353" s="78" t="s">
        <v>827</v>
      </c>
      <c r="E353" s="78">
        <v>26395162.3577</v>
      </c>
      <c r="F353" s="78">
        <v>0</v>
      </c>
      <c r="G353" s="78">
        <v>124484132.2169</v>
      </c>
      <c r="H353" s="78">
        <v>2819915.0298</v>
      </c>
      <c r="I353" s="78">
        <v>7194080.9327</v>
      </c>
      <c r="J353" s="78">
        <v>4610976.2881</v>
      </c>
      <c r="K353" s="78">
        <v>0</v>
      </c>
      <c r="L353" s="78">
        <f t="shared" si="82"/>
        <v>4610976.2881</v>
      </c>
      <c r="M353" s="102">
        <v>223197349.9025</v>
      </c>
      <c r="N353" s="87">
        <f t="shared" si="83"/>
        <v>388701616.7277</v>
      </c>
      <c r="O353" s="86"/>
      <c r="P353" s="80"/>
      <c r="Q353" s="90">
        <v>23</v>
      </c>
      <c r="R353" s="108"/>
      <c r="S353" s="78" t="s">
        <v>828</v>
      </c>
      <c r="T353" s="78">
        <v>25416240.4878</v>
      </c>
      <c r="U353" s="78">
        <v>0</v>
      </c>
      <c r="V353" s="78">
        <v>119867368.0602</v>
      </c>
      <c r="W353" s="78">
        <v>2715332.3621</v>
      </c>
      <c r="X353" s="78">
        <v>6412182.9917</v>
      </c>
      <c r="Y353" s="78">
        <v>4439968.2273</v>
      </c>
      <c r="Z353" s="78">
        <v>0</v>
      </c>
      <c r="AA353" s="78">
        <f t="shared" si="88"/>
        <v>4439968.2273</v>
      </c>
      <c r="AB353" s="78">
        <v>192652074.1253</v>
      </c>
      <c r="AC353" s="87">
        <f t="shared" si="84"/>
        <v>351503166.2544</v>
      </c>
    </row>
    <row r="354" ht="24.9" customHeight="1" spans="1:29">
      <c r="A354" s="76"/>
      <c r="B354" s="79"/>
      <c r="C354" s="73">
        <v>19</v>
      </c>
      <c r="D354" s="78" t="s">
        <v>829</v>
      </c>
      <c r="E354" s="78">
        <v>27270072.0184</v>
      </c>
      <c r="F354" s="78">
        <v>-0.0001</v>
      </c>
      <c r="G354" s="78">
        <v>128610356.8786</v>
      </c>
      <c r="H354" s="78">
        <v>2913385.601</v>
      </c>
      <c r="I354" s="78">
        <v>6931379.1514</v>
      </c>
      <c r="J354" s="78">
        <v>4763814.4349</v>
      </c>
      <c r="K354" s="78">
        <v>0</v>
      </c>
      <c r="L354" s="78">
        <f t="shared" si="82"/>
        <v>4763814.4349</v>
      </c>
      <c r="M354" s="102">
        <v>215068270.5275</v>
      </c>
      <c r="N354" s="87">
        <f t="shared" si="83"/>
        <v>385557278.6117</v>
      </c>
      <c r="O354" s="86"/>
      <c r="P354" s="73"/>
      <c r="Q354" s="82" t="s">
        <v>830</v>
      </c>
      <c r="R354" s="94"/>
      <c r="S354" s="83"/>
      <c r="T354" s="83">
        <f t="shared" ref="T354:Y354" si="89">SUM(T331:T353)</f>
        <v>671551829.1878</v>
      </c>
      <c r="U354" s="83">
        <f t="shared" si="89"/>
        <v>0</v>
      </c>
      <c r="V354" s="83">
        <f t="shared" si="89"/>
        <v>3167154100.5222</v>
      </c>
      <c r="W354" s="83">
        <f t="shared" si="89"/>
        <v>71744930.7856</v>
      </c>
      <c r="X354" s="83">
        <f t="shared" si="89"/>
        <v>162326826.0939</v>
      </c>
      <c r="Y354" s="83">
        <f t="shared" si="89"/>
        <v>117313525.8152</v>
      </c>
      <c r="Z354" s="83">
        <f t="shared" ref="Z354:AC354" si="90">SUM(Z331:Z353)</f>
        <v>0</v>
      </c>
      <c r="AA354" s="83">
        <f t="shared" si="88"/>
        <v>117313525.8152</v>
      </c>
      <c r="AB354" s="83">
        <f t="shared" si="90"/>
        <v>4890413433.862</v>
      </c>
      <c r="AC354" s="83">
        <f t="shared" si="90"/>
        <v>9080504646.2667</v>
      </c>
    </row>
    <row r="355" ht="24.9" customHeight="1" spans="1:29">
      <c r="A355" s="76"/>
      <c r="B355" s="79"/>
      <c r="C355" s="73">
        <v>20</v>
      </c>
      <c r="D355" s="78" t="s">
        <v>831</v>
      </c>
      <c r="E355" s="78">
        <v>27505867.7499</v>
      </c>
      <c r="F355" s="78">
        <v>0</v>
      </c>
      <c r="G355" s="78">
        <v>129722410.1645</v>
      </c>
      <c r="H355" s="78">
        <v>2938576.7295</v>
      </c>
      <c r="I355" s="78">
        <v>7027397.2877</v>
      </c>
      <c r="J355" s="78">
        <v>4805005.6393</v>
      </c>
      <c r="K355" s="78">
        <v>0</v>
      </c>
      <c r="L355" s="78">
        <f t="shared" si="82"/>
        <v>4805005.6393</v>
      </c>
      <c r="M355" s="102">
        <v>218039468.6956</v>
      </c>
      <c r="N355" s="87">
        <f t="shared" si="83"/>
        <v>390038726.2665</v>
      </c>
      <c r="O355" s="86"/>
      <c r="P355" s="77">
        <v>34</v>
      </c>
      <c r="Q355" s="90">
        <v>1</v>
      </c>
      <c r="R355" s="77" t="s">
        <v>122</v>
      </c>
      <c r="S355" s="78" t="s">
        <v>832</v>
      </c>
      <c r="T355" s="78">
        <v>25227460.9326</v>
      </c>
      <c r="U355" s="78">
        <v>0</v>
      </c>
      <c r="V355" s="78">
        <v>118977051.1612</v>
      </c>
      <c r="W355" s="78">
        <v>2695164.1851</v>
      </c>
      <c r="X355" s="78">
        <v>5962064.532</v>
      </c>
      <c r="Y355" s="78">
        <v>4406990.2884</v>
      </c>
      <c r="Z355" s="78">
        <v>4406990.2884</v>
      </c>
      <c r="AA355" s="78">
        <f t="shared" si="88"/>
        <v>0</v>
      </c>
      <c r="AB355" s="78">
        <v>175058190.5485</v>
      </c>
      <c r="AC355" s="87">
        <f t="shared" si="84"/>
        <v>327919931.3594</v>
      </c>
    </row>
    <row r="356" ht="24.9" customHeight="1" spans="1:29">
      <c r="A356" s="76"/>
      <c r="B356" s="79"/>
      <c r="C356" s="73">
        <v>21</v>
      </c>
      <c r="D356" s="78" t="s">
        <v>833</v>
      </c>
      <c r="E356" s="78">
        <v>25767482.8532</v>
      </c>
      <c r="F356" s="78">
        <v>0</v>
      </c>
      <c r="G356" s="78">
        <v>121523887.5568</v>
      </c>
      <c r="H356" s="78">
        <v>2752857.1786</v>
      </c>
      <c r="I356" s="78">
        <v>6769043.2844</v>
      </c>
      <c r="J356" s="78">
        <v>4501326.8277</v>
      </c>
      <c r="K356" s="78">
        <v>0</v>
      </c>
      <c r="L356" s="78">
        <f t="shared" si="82"/>
        <v>4501326.8277</v>
      </c>
      <c r="M356" s="102">
        <v>210044927.55</v>
      </c>
      <c r="N356" s="87">
        <f t="shared" si="83"/>
        <v>371359525.2507</v>
      </c>
      <c r="O356" s="86"/>
      <c r="P356" s="79"/>
      <c r="Q356" s="90">
        <v>2</v>
      </c>
      <c r="R356" s="79"/>
      <c r="S356" s="78" t="s">
        <v>834</v>
      </c>
      <c r="T356" s="78">
        <v>43169995.2517</v>
      </c>
      <c r="U356" s="78">
        <v>0</v>
      </c>
      <c r="V356" s="78">
        <v>203597133.5917</v>
      </c>
      <c r="W356" s="78">
        <v>4612046.5863</v>
      </c>
      <c r="X356" s="78">
        <v>7684433.9647</v>
      </c>
      <c r="Y356" s="78">
        <v>7541375.263</v>
      </c>
      <c r="Z356" s="78">
        <v>7541375.263</v>
      </c>
      <c r="AA356" s="78">
        <f t="shared" si="88"/>
        <v>0</v>
      </c>
      <c r="AB356" s="78">
        <v>228355422.7279</v>
      </c>
      <c r="AC356" s="87">
        <f t="shared" si="84"/>
        <v>487419032.1223</v>
      </c>
    </row>
    <row r="357" ht="24.9" customHeight="1" spans="1:29">
      <c r="A357" s="76"/>
      <c r="B357" s="79"/>
      <c r="C357" s="73">
        <v>22</v>
      </c>
      <c r="D357" s="78" t="s">
        <v>835</v>
      </c>
      <c r="E357" s="78">
        <v>23635458.6163</v>
      </c>
      <c r="F357" s="78">
        <v>0</v>
      </c>
      <c r="G357" s="78">
        <v>111468894.0165</v>
      </c>
      <c r="H357" s="78">
        <v>2525083.35</v>
      </c>
      <c r="I357" s="78">
        <v>6303365.2047</v>
      </c>
      <c r="J357" s="78">
        <v>4128883.0795</v>
      </c>
      <c r="K357" s="78">
        <v>0</v>
      </c>
      <c r="L357" s="78">
        <f t="shared" ref="L357:L388" si="91">J357-K357</f>
        <v>4128883.0795</v>
      </c>
      <c r="M357" s="102">
        <v>195634922.2033</v>
      </c>
      <c r="N357" s="87">
        <f t="shared" si="83"/>
        <v>343696606.4703</v>
      </c>
      <c r="O357" s="86"/>
      <c r="P357" s="79"/>
      <c r="Q357" s="90">
        <v>3</v>
      </c>
      <c r="R357" s="79"/>
      <c r="S357" s="78" t="s">
        <v>836</v>
      </c>
      <c r="T357" s="78">
        <v>29649845.7739</v>
      </c>
      <c r="U357" s="78">
        <v>0</v>
      </c>
      <c r="V357" s="78">
        <v>139833779.8234</v>
      </c>
      <c r="W357" s="78">
        <v>3167627.6355</v>
      </c>
      <c r="X357" s="78">
        <v>6628206.2332</v>
      </c>
      <c r="Y357" s="78">
        <v>5179537.597</v>
      </c>
      <c r="Z357" s="78">
        <v>5179537.597</v>
      </c>
      <c r="AA357" s="78">
        <f t="shared" si="88"/>
        <v>0</v>
      </c>
      <c r="AB357" s="78">
        <v>195671369.2538</v>
      </c>
      <c r="AC357" s="87">
        <f t="shared" si="84"/>
        <v>374950828.7198</v>
      </c>
    </row>
    <row r="358" ht="24.9" customHeight="1" spans="1:29">
      <c r="A358" s="76"/>
      <c r="B358" s="79"/>
      <c r="C358" s="73">
        <v>23</v>
      </c>
      <c r="D358" s="78" t="s">
        <v>837</v>
      </c>
      <c r="E358" s="78">
        <v>29005872.0295</v>
      </c>
      <c r="F358" s="78">
        <v>0</v>
      </c>
      <c r="G358" s="78">
        <v>136796688.7213</v>
      </c>
      <c r="H358" s="78">
        <v>3098828.9968</v>
      </c>
      <c r="I358" s="78">
        <v>7201153.13</v>
      </c>
      <c r="J358" s="78">
        <v>5067041.6924</v>
      </c>
      <c r="K358" s="78">
        <v>0</v>
      </c>
      <c r="L358" s="78">
        <f t="shared" si="91"/>
        <v>5067041.6924</v>
      </c>
      <c r="M358" s="102">
        <v>223416192.9313</v>
      </c>
      <c r="N358" s="87">
        <f t="shared" si="83"/>
        <v>404585777.5013</v>
      </c>
      <c r="O358" s="86"/>
      <c r="P358" s="79"/>
      <c r="Q358" s="90">
        <v>4</v>
      </c>
      <c r="R358" s="79"/>
      <c r="S358" s="78" t="s">
        <v>838</v>
      </c>
      <c r="T358" s="78">
        <v>35402093.1696</v>
      </c>
      <c r="U358" s="78">
        <v>0</v>
      </c>
      <c r="V358" s="78">
        <v>166962369.3599</v>
      </c>
      <c r="W358" s="78">
        <v>3782166.3403</v>
      </c>
      <c r="X358" s="78">
        <v>5974204.4316</v>
      </c>
      <c r="Y358" s="78">
        <v>6184398.8661</v>
      </c>
      <c r="Z358" s="78">
        <v>6184398.8661</v>
      </c>
      <c r="AA358" s="78">
        <f t="shared" si="88"/>
        <v>0</v>
      </c>
      <c r="AB358" s="78">
        <v>175433849.2407</v>
      </c>
      <c r="AC358" s="87">
        <f t="shared" si="84"/>
        <v>387554682.5421</v>
      </c>
    </row>
    <row r="359" ht="24.9" customHeight="1" spans="1:29">
      <c r="A359" s="76"/>
      <c r="B359" s="79"/>
      <c r="C359" s="73">
        <v>24</v>
      </c>
      <c r="D359" s="78" t="s">
        <v>839</v>
      </c>
      <c r="E359" s="78">
        <v>21450087.6547</v>
      </c>
      <c r="F359" s="78">
        <v>0</v>
      </c>
      <c r="G359" s="78">
        <v>101162308.1336</v>
      </c>
      <c r="H359" s="78">
        <v>2291610.2484</v>
      </c>
      <c r="I359" s="78">
        <v>5589016.8091</v>
      </c>
      <c r="J359" s="78">
        <v>3747120.1811</v>
      </c>
      <c r="K359" s="78">
        <v>0</v>
      </c>
      <c r="L359" s="78">
        <f t="shared" si="91"/>
        <v>3747120.1811</v>
      </c>
      <c r="M359" s="102">
        <v>173530029.0399</v>
      </c>
      <c r="N359" s="87">
        <f t="shared" si="83"/>
        <v>307770172.0668</v>
      </c>
      <c r="O359" s="86"/>
      <c r="P359" s="79"/>
      <c r="Q359" s="90">
        <v>5</v>
      </c>
      <c r="R359" s="79"/>
      <c r="S359" s="78" t="s">
        <v>840</v>
      </c>
      <c r="T359" s="78">
        <v>38246490.874</v>
      </c>
      <c r="U359" s="78">
        <v>0</v>
      </c>
      <c r="V359" s="78">
        <v>180377038.8783</v>
      </c>
      <c r="W359" s="78">
        <v>4086046.2608</v>
      </c>
      <c r="X359" s="78">
        <v>8189990.203</v>
      </c>
      <c r="Y359" s="78">
        <v>6681287.2803</v>
      </c>
      <c r="Z359" s="78">
        <v>6681287.2803</v>
      </c>
      <c r="AA359" s="78">
        <f t="shared" si="88"/>
        <v>0</v>
      </c>
      <c r="AB359" s="78">
        <v>243999423.1973</v>
      </c>
      <c r="AC359" s="87">
        <f t="shared" si="84"/>
        <v>474898989.4134</v>
      </c>
    </row>
    <row r="360" ht="24.9" customHeight="1" spans="1:29">
      <c r="A360" s="76"/>
      <c r="B360" s="79"/>
      <c r="C360" s="73">
        <v>25</v>
      </c>
      <c r="D360" s="78" t="s">
        <v>841</v>
      </c>
      <c r="E360" s="78">
        <v>26922421.4362</v>
      </c>
      <c r="F360" s="78">
        <v>0</v>
      </c>
      <c r="G360" s="78">
        <v>126970776.8508</v>
      </c>
      <c r="H360" s="78">
        <v>2876244.511</v>
      </c>
      <c r="I360" s="78">
        <v>6337596.8984</v>
      </c>
      <c r="J360" s="78">
        <v>4703083.2839</v>
      </c>
      <c r="K360" s="78">
        <v>0</v>
      </c>
      <c r="L360" s="78">
        <f t="shared" si="91"/>
        <v>4703083.2839</v>
      </c>
      <c r="M360" s="102">
        <v>196694192.3529</v>
      </c>
      <c r="N360" s="87">
        <f t="shared" si="83"/>
        <v>364504315.3332</v>
      </c>
      <c r="O360" s="86"/>
      <c r="P360" s="79"/>
      <c r="Q360" s="90">
        <v>6</v>
      </c>
      <c r="R360" s="79"/>
      <c r="S360" s="78" t="s">
        <v>842</v>
      </c>
      <c r="T360" s="78">
        <v>26495274.5715</v>
      </c>
      <c r="U360" s="78">
        <v>0</v>
      </c>
      <c r="V360" s="78">
        <v>124956278.6612</v>
      </c>
      <c r="W360" s="78">
        <v>2830610.4721</v>
      </c>
      <c r="X360" s="78">
        <v>5921593.4946</v>
      </c>
      <c r="Y360" s="78">
        <v>4628464.9111</v>
      </c>
      <c r="Z360" s="78">
        <v>4628464.9111</v>
      </c>
      <c r="AA360" s="78">
        <f t="shared" si="88"/>
        <v>0</v>
      </c>
      <c r="AB360" s="78">
        <v>173805849.3036</v>
      </c>
      <c r="AC360" s="87">
        <f t="shared" si="84"/>
        <v>334009606.503</v>
      </c>
    </row>
    <row r="361" ht="24.9" customHeight="1" spans="1:29">
      <c r="A361" s="76"/>
      <c r="B361" s="79"/>
      <c r="C361" s="73">
        <v>26</v>
      </c>
      <c r="D361" s="78" t="s">
        <v>843</v>
      </c>
      <c r="E361" s="78">
        <v>24485805.8471</v>
      </c>
      <c r="F361" s="78">
        <v>0</v>
      </c>
      <c r="G361" s="78">
        <v>115479278.0285</v>
      </c>
      <c r="H361" s="78">
        <v>2615929.8052</v>
      </c>
      <c r="I361" s="78">
        <v>6350414.3738</v>
      </c>
      <c r="J361" s="78">
        <v>4277430.4105</v>
      </c>
      <c r="K361" s="78">
        <v>0</v>
      </c>
      <c r="L361" s="78">
        <f t="shared" si="91"/>
        <v>4277430.4105</v>
      </c>
      <c r="M361" s="102">
        <v>197090818.0419</v>
      </c>
      <c r="N361" s="87">
        <f t="shared" si="83"/>
        <v>350299676.507</v>
      </c>
      <c r="O361" s="86"/>
      <c r="P361" s="79"/>
      <c r="Q361" s="90">
        <v>7</v>
      </c>
      <c r="R361" s="79"/>
      <c r="S361" s="78" t="s">
        <v>844</v>
      </c>
      <c r="T361" s="78">
        <v>25483899.7324</v>
      </c>
      <c r="U361" s="78">
        <v>0</v>
      </c>
      <c r="V361" s="78">
        <v>120186460.7122</v>
      </c>
      <c r="W361" s="78">
        <v>2722560.7064</v>
      </c>
      <c r="X361" s="78">
        <v>6709148.3081</v>
      </c>
      <c r="Y361" s="78">
        <v>4451787.6346</v>
      </c>
      <c r="Z361" s="78">
        <v>4451787.6346</v>
      </c>
      <c r="AA361" s="78">
        <f t="shared" si="88"/>
        <v>0</v>
      </c>
      <c r="AB361" s="78">
        <v>198176051.7436</v>
      </c>
      <c r="AC361" s="87">
        <f t="shared" si="84"/>
        <v>353278121.2027</v>
      </c>
    </row>
    <row r="362" ht="24.9" customHeight="1" spans="1:29">
      <c r="A362" s="76"/>
      <c r="B362" s="80"/>
      <c r="C362" s="73">
        <v>27</v>
      </c>
      <c r="D362" s="78" t="s">
        <v>845</v>
      </c>
      <c r="E362" s="78">
        <v>22689151.2294</v>
      </c>
      <c r="F362" s="78">
        <v>0</v>
      </c>
      <c r="G362" s="78">
        <v>107005945.3793</v>
      </c>
      <c r="H362" s="78">
        <v>2423985.0355</v>
      </c>
      <c r="I362" s="78">
        <v>5842260.7616</v>
      </c>
      <c r="J362" s="78">
        <v>3963572.4494</v>
      </c>
      <c r="K362" s="78">
        <v>0</v>
      </c>
      <c r="L362" s="78">
        <f t="shared" si="91"/>
        <v>3963572.4494</v>
      </c>
      <c r="M362" s="102">
        <v>181366444.0849</v>
      </c>
      <c r="N362" s="87">
        <f t="shared" si="83"/>
        <v>323291358.9401</v>
      </c>
      <c r="O362" s="86"/>
      <c r="P362" s="79"/>
      <c r="Q362" s="90">
        <v>8</v>
      </c>
      <c r="R362" s="79"/>
      <c r="S362" s="78" t="s">
        <v>846</v>
      </c>
      <c r="T362" s="78">
        <v>39554497.5349</v>
      </c>
      <c r="U362" s="78">
        <v>0</v>
      </c>
      <c r="V362" s="78">
        <v>186545823.5934</v>
      </c>
      <c r="W362" s="78">
        <v>4225786.5508</v>
      </c>
      <c r="X362" s="78">
        <v>7499639.2834</v>
      </c>
      <c r="Y362" s="78">
        <v>6909783.2303</v>
      </c>
      <c r="Z362" s="78">
        <v>6909783.2303</v>
      </c>
      <c r="AA362" s="78">
        <f t="shared" si="88"/>
        <v>0</v>
      </c>
      <c r="AB362" s="78">
        <v>222637111.1697</v>
      </c>
      <c r="AC362" s="87">
        <f t="shared" si="84"/>
        <v>460462858.1322</v>
      </c>
    </row>
    <row r="363" ht="24.9" customHeight="1" spans="1:29">
      <c r="A363" s="73"/>
      <c r="B363" s="81" t="s">
        <v>847</v>
      </c>
      <c r="C363" s="82"/>
      <c r="D363" s="83"/>
      <c r="E363" s="83">
        <f>SUM(E336:E362)</f>
        <v>709466300.5043</v>
      </c>
      <c r="F363" s="83">
        <f t="shared" ref="F363:N363" si="92">SUM(F336:F362)</f>
        <v>-0.0001</v>
      </c>
      <c r="G363" s="83">
        <f t="shared" si="92"/>
        <v>3345965277.9769</v>
      </c>
      <c r="H363" s="83">
        <f t="shared" si="92"/>
        <v>75795505.8895</v>
      </c>
      <c r="I363" s="83">
        <f t="shared" si="92"/>
        <v>182630036.9036</v>
      </c>
      <c r="J363" s="83">
        <f t="shared" si="92"/>
        <v>123936812.5313</v>
      </c>
      <c r="K363" s="83">
        <f t="shared" si="92"/>
        <v>0</v>
      </c>
      <c r="L363" s="83">
        <f t="shared" si="92"/>
        <v>123936812.5313</v>
      </c>
      <c r="M363" s="83">
        <f t="shared" si="92"/>
        <v>5667062452.1119</v>
      </c>
      <c r="N363" s="83">
        <f t="shared" si="92"/>
        <v>10104856385.9174</v>
      </c>
      <c r="O363" s="86"/>
      <c r="P363" s="79"/>
      <c r="Q363" s="90">
        <v>9</v>
      </c>
      <c r="R363" s="79"/>
      <c r="S363" s="78" t="s">
        <v>848</v>
      </c>
      <c r="T363" s="78">
        <v>28156444.8572</v>
      </c>
      <c r="U363" s="78">
        <v>0</v>
      </c>
      <c r="V363" s="78">
        <v>132790643.8637</v>
      </c>
      <c r="W363" s="78">
        <v>3008080.8355</v>
      </c>
      <c r="X363" s="78">
        <v>6027140.0404</v>
      </c>
      <c r="Y363" s="78">
        <v>4918655.0867</v>
      </c>
      <c r="Z363" s="78">
        <v>4918655.0867</v>
      </c>
      <c r="AA363" s="78">
        <f t="shared" si="88"/>
        <v>0</v>
      </c>
      <c r="AB363" s="78">
        <v>177071895.8638</v>
      </c>
      <c r="AC363" s="87">
        <f t="shared" si="84"/>
        <v>347054205.4606</v>
      </c>
    </row>
    <row r="364" ht="24.9" customHeight="1" spans="1:29">
      <c r="A364" s="76">
        <v>18</v>
      </c>
      <c r="B364" s="77" t="s">
        <v>849</v>
      </c>
      <c r="C364" s="73">
        <v>1</v>
      </c>
      <c r="D364" s="78" t="s">
        <v>850</v>
      </c>
      <c r="E364" s="78">
        <v>42480632.4194</v>
      </c>
      <c r="F364" s="78">
        <v>0</v>
      </c>
      <c r="G364" s="78">
        <v>200345979.7326</v>
      </c>
      <c r="H364" s="78">
        <v>4538398.8252</v>
      </c>
      <c r="I364" s="78">
        <v>9290075.0964</v>
      </c>
      <c r="J364" s="78">
        <v>7420950.3294</v>
      </c>
      <c r="K364" s="78">
        <v>7420950.3294</v>
      </c>
      <c r="L364" s="78">
        <f t="shared" si="91"/>
        <v>0</v>
      </c>
      <c r="M364" s="102">
        <v>253293464.495</v>
      </c>
      <c r="N364" s="87">
        <f t="shared" si="83"/>
        <v>509948550.5686</v>
      </c>
      <c r="O364" s="86"/>
      <c r="P364" s="79"/>
      <c r="Q364" s="90">
        <v>10</v>
      </c>
      <c r="R364" s="79"/>
      <c r="S364" s="78" t="s">
        <v>851</v>
      </c>
      <c r="T364" s="78">
        <v>25996781.2064</v>
      </c>
      <c r="U364" s="78">
        <v>0</v>
      </c>
      <c r="V364" s="78">
        <v>122605298.0867</v>
      </c>
      <c r="W364" s="78">
        <v>2777354.1627</v>
      </c>
      <c r="X364" s="78">
        <v>6098553.7058</v>
      </c>
      <c r="Y364" s="78">
        <v>4541383.0037</v>
      </c>
      <c r="Z364" s="78">
        <v>4541383.0037</v>
      </c>
      <c r="AA364" s="78">
        <f t="shared" si="88"/>
        <v>0</v>
      </c>
      <c r="AB364" s="78">
        <v>179281729.9615</v>
      </c>
      <c r="AC364" s="87">
        <f t="shared" si="84"/>
        <v>336759717.1231</v>
      </c>
    </row>
    <row r="365" ht="24.9" customHeight="1" spans="1:29">
      <c r="A365" s="76"/>
      <c r="B365" s="79"/>
      <c r="C365" s="73">
        <v>2</v>
      </c>
      <c r="D365" s="78" t="s">
        <v>852</v>
      </c>
      <c r="E365" s="78">
        <v>43195425.9621</v>
      </c>
      <c r="F365" s="78">
        <v>0</v>
      </c>
      <c r="G365" s="78">
        <v>203717069.2025</v>
      </c>
      <c r="H365" s="78">
        <v>4614763.4646</v>
      </c>
      <c r="I365" s="78">
        <v>10925954.8024</v>
      </c>
      <c r="J365" s="78">
        <v>7545817.7589</v>
      </c>
      <c r="K365" s="78">
        <v>7545817.7589</v>
      </c>
      <c r="L365" s="78">
        <f t="shared" si="91"/>
        <v>0</v>
      </c>
      <c r="M365" s="102">
        <v>303914346.8985</v>
      </c>
      <c r="N365" s="87">
        <f t="shared" si="83"/>
        <v>566367560.3301</v>
      </c>
      <c r="O365" s="86"/>
      <c r="P365" s="79"/>
      <c r="Q365" s="90">
        <v>11</v>
      </c>
      <c r="R365" s="79"/>
      <c r="S365" s="78" t="s">
        <v>853</v>
      </c>
      <c r="T365" s="78">
        <v>38795465.1598</v>
      </c>
      <c r="U365" s="78">
        <v>0</v>
      </c>
      <c r="V365" s="78">
        <v>182966096.1703</v>
      </c>
      <c r="W365" s="78">
        <v>4144695.6761</v>
      </c>
      <c r="X365" s="78">
        <v>7903262.7134</v>
      </c>
      <c r="Y365" s="78">
        <v>6777187.7102</v>
      </c>
      <c r="Z365" s="78">
        <v>6777187.7102</v>
      </c>
      <c r="AA365" s="78">
        <f t="shared" si="88"/>
        <v>0</v>
      </c>
      <c r="AB365" s="78">
        <v>235126889.0617</v>
      </c>
      <c r="AC365" s="87">
        <f t="shared" si="84"/>
        <v>468936408.7813</v>
      </c>
    </row>
    <row r="366" ht="24.9" customHeight="1" spans="1:29">
      <c r="A366" s="76"/>
      <c r="B366" s="79"/>
      <c r="C366" s="73">
        <v>3</v>
      </c>
      <c r="D366" s="78" t="s">
        <v>854</v>
      </c>
      <c r="E366" s="78">
        <v>35747664.4812</v>
      </c>
      <c r="F366" s="78">
        <v>0</v>
      </c>
      <c r="G366" s="78">
        <v>168592143.1895</v>
      </c>
      <c r="H366" s="78">
        <v>3819085.2924</v>
      </c>
      <c r="I366" s="78">
        <v>9770928.0506</v>
      </c>
      <c r="J366" s="78">
        <v>6244766.7889</v>
      </c>
      <c r="K366" s="78">
        <v>6244766.7889</v>
      </c>
      <c r="L366" s="78">
        <f t="shared" si="91"/>
        <v>0</v>
      </c>
      <c r="M366" s="102">
        <v>268173043.2069</v>
      </c>
      <c r="N366" s="87">
        <f t="shared" si="83"/>
        <v>486102864.2206</v>
      </c>
      <c r="O366" s="86"/>
      <c r="P366" s="79"/>
      <c r="Q366" s="90">
        <v>12</v>
      </c>
      <c r="R366" s="79"/>
      <c r="S366" s="78" t="s">
        <v>855</v>
      </c>
      <c r="T366" s="78">
        <v>30707864.9214</v>
      </c>
      <c r="U366" s="78">
        <v>0</v>
      </c>
      <c r="V366" s="78">
        <v>144823580.3653</v>
      </c>
      <c r="W366" s="78">
        <v>3280660.6246</v>
      </c>
      <c r="X366" s="78">
        <v>6645682.0422</v>
      </c>
      <c r="Y366" s="78">
        <v>5364363.1773</v>
      </c>
      <c r="Z366" s="78">
        <v>5364363.1773</v>
      </c>
      <c r="AA366" s="78">
        <f t="shared" si="88"/>
        <v>0</v>
      </c>
      <c r="AB366" s="78">
        <v>196212143.0456</v>
      </c>
      <c r="AC366" s="87">
        <f t="shared" si="84"/>
        <v>381669930.9991</v>
      </c>
    </row>
    <row r="367" ht="24.9" customHeight="1" spans="1:29">
      <c r="A367" s="76"/>
      <c r="B367" s="79"/>
      <c r="C367" s="73">
        <v>4</v>
      </c>
      <c r="D367" s="78" t="s">
        <v>856</v>
      </c>
      <c r="E367" s="78">
        <v>27525190.2419</v>
      </c>
      <c r="F367" s="78">
        <v>0</v>
      </c>
      <c r="G367" s="78">
        <v>129813538.3651</v>
      </c>
      <c r="H367" s="78">
        <v>2940641.039</v>
      </c>
      <c r="I367" s="78">
        <v>7292708.705</v>
      </c>
      <c r="J367" s="78">
        <v>4808381.0895</v>
      </c>
      <c r="K367" s="78">
        <v>4808381.0895</v>
      </c>
      <c r="L367" s="78">
        <f t="shared" si="91"/>
        <v>0</v>
      </c>
      <c r="M367" s="102">
        <v>191486689.3116</v>
      </c>
      <c r="N367" s="87">
        <f t="shared" si="83"/>
        <v>359058767.6626</v>
      </c>
      <c r="O367" s="86"/>
      <c r="P367" s="79"/>
      <c r="Q367" s="90">
        <v>13</v>
      </c>
      <c r="R367" s="79"/>
      <c r="S367" s="78" t="s">
        <v>857</v>
      </c>
      <c r="T367" s="78">
        <v>26393000.2093</v>
      </c>
      <c r="U367" s="78">
        <v>0</v>
      </c>
      <c r="V367" s="78">
        <v>124473935.153</v>
      </c>
      <c r="W367" s="78">
        <v>2819684.0377</v>
      </c>
      <c r="X367" s="78">
        <v>6319895.1314</v>
      </c>
      <c r="Y367" s="78">
        <v>4610598.582</v>
      </c>
      <c r="Z367" s="78">
        <v>4610598.582</v>
      </c>
      <c r="AA367" s="78">
        <f t="shared" si="88"/>
        <v>0</v>
      </c>
      <c r="AB367" s="78">
        <v>186130948.9083</v>
      </c>
      <c r="AC367" s="87">
        <f t="shared" si="84"/>
        <v>346137463.4397</v>
      </c>
    </row>
    <row r="368" ht="24.9" customHeight="1" spans="1:29">
      <c r="A368" s="76"/>
      <c r="B368" s="79"/>
      <c r="C368" s="73">
        <v>5</v>
      </c>
      <c r="D368" s="78" t="s">
        <v>858</v>
      </c>
      <c r="E368" s="78">
        <v>45250170.1726</v>
      </c>
      <c r="F368" s="78">
        <v>0</v>
      </c>
      <c r="G368" s="78">
        <v>213407596.8265</v>
      </c>
      <c r="H368" s="78">
        <v>4834281.1172</v>
      </c>
      <c r="I368" s="78">
        <v>11800860.4285</v>
      </c>
      <c r="J368" s="78">
        <v>7904761.4435</v>
      </c>
      <c r="K368" s="78">
        <v>7904761.4435</v>
      </c>
      <c r="L368" s="78">
        <f t="shared" si="91"/>
        <v>0</v>
      </c>
      <c r="M368" s="102">
        <v>330987544.6729</v>
      </c>
      <c r="N368" s="87">
        <f t="shared" si="83"/>
        <v>606280453.2177</v>
      </c>
      <c r="O368" s="86"/>
      <c r="P368" s="79"/>
      <c r="Q368" s="90">
        <v>14</v>
      </c>
      <c r="R368" s="79"/>
      <c r="S368" s="78" t="s">
        <v>859</v>
      </c>
      <c r="T368" s="78">
        <v>37804224.3959</v>
      </c>
      <c r="U368" s="78">
        <v>0</v>
      </c>
      <c r="V368" s="78">
        <v>178291233.9876</v>
      </c>
      <c r="W368" s="78">
        <v>4038796.925</v>
      </c>
      <c r="X368" s="78">
        <v>8144776.135</v>
      </c>
      <c r="Y368" s="78">
        <v>6604027.6592</v>
      </c>
      <c r="Z368" s="78">
        <v>6604027.6592</v>
      </c>
      <c r="AA368" s="78">
        <f t="shared" si="88"/>
        <v>0</v>
      </c>
      <c r="AB368" s="78">
        <v>242600312.975</v>
      </c>
      <c r="AC368" s="87">
        <f t="shared" si="84"/>
        <v>470879344.4185</v>
      </c>
    </row>
    <row r="369" ht="24.9" customHeight="1" spans="1:29">
      <c r="A369" s="76"/>
      <c r="B369" s="79"/>
      <c r="C369" s="73">
        <v>6</v>
      </c>
      <c r="D369" s="78" t="s">
        <v>860</v>
      </c>
      <c r="E369" s="78">
        <v>30313532.2245</v>
      </c>
      <c r="F369" s="78">
        <v>0</v>
      </c>
      <c r="G369" s="78">
        <v>142963839.4434</v>
      </c>
      <c r="H369" s="78">
        <v>3238532.2722</v>
      </c>
      <c r="I369" s="78">
        <v>8465168.9173</v>
      </c>
      <c r="J369" s="78">
        <v>5295477.1182</v>
      </c>
      <c r="K369" s="78">
        <v>5295477.1182</v>
      </c>
      <c r="L369" s="78">
        <f t="shared" si="91"/>
        <v>0</v>
      </c>
      <c r="M369" s="102">
        <v>227767456.3576</v>
      </c>
      <c r="N369" s="87">
        <f t="shared" si="83"/>
        <v>412748529.215</v>
      </c>
      <c r="O369" s="86"/>
      <c r="P369" s="79"/>
      <c r="Q369" s="90">
        <v>15</v>
      </c>
      <c r="R369" s="79"/>
      <c r="S369" s="78" t="s">
        <v>861</v>
      </c>
      <c r="T369" s="78">
        <v>25060922.9516</v>
      </c>
      <c r="U369" s="78">
        <v>0</v>
      </c>
      <c r="V369" s="78">
        <v>118191629.356</v>
      </c>
      <c r="W369" s="78">
        <v>2677372.1766</v>
      </c>
      <c r="X369" s="78">
        <v>5997199.6601</v>
      </c>
      <c r="Y369" s="78">
        <v>4377897.7345</v>
      </c>
      <c r="Z369" s="78">
        <v>4377897.7345</v>
      </c>
      <c r="AA369" s="78">
        <f t="shared" si="88"/>
        <v>0</v>
      </c>
      <c r="AB369" s="78">
        <v>176145416.6938</v>
      </c>
      <c r="AC369" s="87">
        <f t="shared" si="84"/>
        <v>328072540.8381</v>
      </c>
    </row>
    <row r="370" ht="24.9" customHeight="1" spans="1:29">
      <c r="A370" s="76"/>
      <c r="B370" s="79"/>
      <c r="C370" s="73">
        <v>7</v>
      </c>
      <c r="D370" s="78" t="s">
        <v>862</v>
      </c>
      <c r="E370" s="78">
        <v>26433340.4768</v>
      </c>
      <c r="F370" s="78">
        <v>0</v>
      </c>
      <c r="G370" s="78">
        <v>124664186.8025</v>
      </c>
      <c r="H370" s="78">
        <v>2823993.7717</v>
      </c>
      <c r="I370" s="78">
        <v>7921004.9749</v>
      </c>
      <c r="J370" s="78">
        <v>4617645.6315</v>
      </c>
      <c r="K370" s="78">
        <v>4617645.6315</v>
      </c>
      <c r="L370" s="78">
        <f t="shared" si="91"/>
        <v>0</v>
      </c>
      <c r="M370" s="102">
        <v>210928773.8844</v>
      </c>
      <c r="N370" s="87">
        <f t="shared" si="83"/>
        <v>372771299.9103</v>
      </c>
      <c r="O370" s="86"/>
      <c r="P370" s="80"/>
      <c r="Q370" s="90">
        <v>16</v>
      </c>
      <c r="R370" s="80"/>
      <c r="S370" s="78" t="s">
        <v>863</v>
      </c>
      <c r="T370" s="78">
        <v>27186081.152</v>
      </c>
      <c r="U370" s="78">
        <v>0</v>
      </c>
      <c r="V370" s="78">
        <v>128214241.4858</v>
      </c>
      <c r="W370" s="78">
        <v>2904412.4754</v>
      </c>
      <c r="X370" s="78">
        <v>6532950.3697</v>
      </c>
      <c r="Y370" s="78">
        <v>4749142.0535</v>
      </c>
      <c r="Z370" s="78">
        <v>4749142.0535</v>
      </c>
      <c r="AA370" s="78">
        <f t="shared" si="88"/>
        <v>0</v>
      </c>
      <c r="AB370" s="78">
        <v>192723758.957</v>
      </c>
      <c r="AC370" s="87">
        <f t="shared" si="84"/>
        <v>357561444.4399</v>
      </c>
    </row>
    <row r="371" ht="24.9" customHeight="1" spans="1:29">
      <c r="A371" s="76"/>
      <c r="B371" s="79"/>
      <c r="C371" s="73">
        <v>8</v>
      </c>
      <c r="D371" s="78" t="s">
        <v>864</v>
      </c>
      <c r="E371" s="78">
        <v>35220693.0519</v>
      </c>
      <c r="F371" s="78">
        <v>0</v>
      </c>
      <c r="G371" s="78">
        <v>166106855.1589</v>
      </c>
      <c r="H371" s="78">
        <v>3762786.5421</v>
      </c>
      <c r="I371" s="78">
        <v>9662346.5298</v>
      </c>
      <c r="J371" s="78">
        <v>6152710.0427</v>
      </c>
      <c r="K371" s="78">
        <v>6152710.0427</v>
      </c>
      <c r="L371" s="78">
        <f t="shared" si="91"/>
        <v>0</v>
      </c>
      <c r="M371" s="102">
        <v>264813081.9736</v>
      </c>
      <c r="N371" s="87">
        <f t="shared" si="83"/>
        <v>479565763.2563</v>
      </c>
      <c r="O371" s="86"/>
      <c r="P371" s="73"/>
      <c r="Q371" s="82" t="s">
        <v>865</v>
      </c>
      <c r="R371" s="94"/>
      <c r="S371" s="83"/>
      <c r="T371" s="83">
        <f t="shared" ref="T371:Y371" si="93">SUM(T355:T370)</f>
        <v>503330342.6942</v>
      </c>
      <c r="U371" s="83">
        <f t="shared" si="93"/>
        <v>0</v>
      </c>
      <c r="V371" s="83">
        <f t="shared" si="93"/>
        <v>2373792594.2497</v>
      </c>
      <c r="W371" s="83">
        <f t="shared" si="93"/>
        <v>53773065.6509</v>
      </c>
      <c r="X371" s="83">
        <f t="shared" si="93"/>
        <v>108238740.2486</v>
      </c>
      <c r="Y371" s="83">
        <f t="shared" si="93"/>
        <v>87926880.0779</v>
      </c>
      <c r="Z371" s="83">
        <f t="shared" ref="Z371:AC371" si="94">SUM(Z355:Z370)</f>
        <v>87926880.0779</v>
      </c>
      <c r="AA371" s="83">
        <f t="shared" si="88"/>
        <v>0</v>
      </c>
      <c r="AB371" s="83">
        <f t="shared" si="94"/>
        <v>3198430362.6518</v>
      </c>
      <c r="AC371" s="83">
        <f t="shared" si="94"/>
        <v>6237565105.4952</v>
      </c>
    </row>
    <row r="372" ht="24.9" customHeight="1" spans="1:29">
      <c r="A372" s="76"/>
      <c r="B372" s="79"/>
      <c r="C372" s="73">
        <v>9</v>
      </c>
      <c r="D372" s="78" t="s">
        <v>866</v>
      </c>
      <c r="E372" s="78">
        <v>38852088.173</v>
      </c>
      <c r="F372" s="78">
        <v>0</v>
      </c>
      <c r="G372" s="78">
        <v>183233140.0537</v>
      </c>
      <c r="H372" s="78">
        <v>4150744.9696</v>
      </c>
      <c r="I372" s="78">
        <v>9175889.4591</v>
      </c>
      <c r="J372" s="78">
        <v>6787079.1959</v>
      </c>
      <c r="K372" s="78">
        <v>6787079.1959</v>
      </c>
      <c r="L372" s="78">
        <f t="shared" si="91"/>
        <v>0</v>
      </c>
      <c r="M372" s="102">
        <v>249760088.7258</v>
      </c>
      <c r="N372" s="87">
        <f t="shared" si="83"/>
        <v>485171951.3812</v>
      </c>
      <c r="O372" s="86"/>
      <c r="P372" s="77">
        <v>35</v>
      </c>
      <c r="Q372" s="90">
        <v>1</v>
      </c>
      <c r="R372" s="74"/>
      <c r="S372" s="78" t="s">
        <v>867</v>
      </c>
      <c r="T372" s="78">
        <v>28095198.2236</v>
      </c>
      <c r="U372" s="78">
        <v>0</v>
      </c>
      <c r="V372" s="78">
        <v>132501794.1899</v>
      </c>
      <c r="W372" s="78">
        <v>3001537.5796</v>
      </c>
      <c r="X372" s="78">
        <v>6671959.0999</v>
      </c>
      <c r="Y372" s="78">
        <v>4907955.8998</v>
      </c>
      <c r="Z372" s="78">
        <v>0</v>
      </c>
      <c r="AA372" s="78">
        <f t="shared" si="88"/>
        <v>4907955.8998</v>
      </c>
      <c r="AB372" s="78">
        <v>202047443.7487</v>
      </c>
      <c r="AC372" s="87">
        <f t="shared" si="84"/>
        <v>377225888.7415</v>
      </c>
    </row>
    <row r="373" ht="24.9" customHeight="1" spans="1:29">
      <c r="A373" s="76"/>
      <c r="B373" s="79"/>
      <c r="C373" s="73">
        <v>10</v>
      </c>
      <c r="D373" s="78" t="s">
        <v>868</v>
      </c>
      <c r="E373" s="78">
        <v>36703602.3845</v>
      </c>
      <c r="F373" s="78">
        <v>0</v>
      </c>
      <c r="G373" s="78">
        <v>173100511.0005</v>
      </c>
      <c r="H373" s="78">
        <v>3921212.4786</v>
      </c>
      <c r="I373" s="78">
        <v>10776944.5926</v>
      </c>
      <c r="J373" s="78">
        <v>6411759.7759</v>
      </c>
      <c r="K373" s="78">
        <v>6411759.7759</v>
      </c>
      <c r="L373" s="78">
        <f t="shared" si="91"/>
        <v>0</v>
      </c>
      <c r="M373" s="102">
        <v>299303354.8575</v>
      </c>
      <c r="N373" s="87">
        <f t="shared" si="83"/>
        <v>523805625.3137</v>
      </c>
      <c r="O373" s="86"/>
      <c r="P373" s="79"/>
      <c r="Q373" s="90">
        <v>2</v>
      </c>
      <c r="R373" s="77" t="s">
        <v>123</v>
      </c>
      <c r="S373" s="78" t="s">
        <v>869</v>
      </c>
      <c r="T373" s="78">
        <v>31090118.3523</v>
      </c>
      <c r="U373" s="78">
        <v>0</v>
      </c>
      <c r="V373" s="78">
        <v>146626353.3888</v>
      </c>
      <c r="W373" s="78">
        <v>3321498.4941</v>
      </c>
      <c r="X373" s="78">
        <v>6239185.7947</v>
      </c>
      <c r="Y373" s="78">
        <v>5431139.1071</v>
      </c>
      <c r="Z373" s="78">
        <v>0</v>
      </c>
      <c r="AA373" s="78">
        <f t="shared" si="88"/>
        <v>5431139.1071</v>
      </c>
      <c r="AB373" s="78">
        <v>188655648.1829</v>
      </c>
      <c r="AC373" s="87">
        <f t="shared" si="84"/>
        <v>381363943.3199</v>
      </c>
    </row>
    <row r="374" ht="24.9" customHeight="1" spans="1:29">
      <c r="A374" s="76"/>
      <c r="B374" s="79"/>
      <c r="C374" s="73">
        <v>11</v>
      </c>
      <c r="D374" s="78" t="s">
        <v>870</v>
      </c>
      <c r="E374" s="78">
        <v>39186837.0138</v>
      </c>
      <c r="F374" s="78">
        <v>0</v>
      </c>
      <c r="G374" s="78">
        <v>184811873.2472</v>
      </c>
      <c r="H374" s="78">
        <v>4186507.7081</v>
      </c>
      <c r="I374" s="78">
        <v>11407880.5849</v>
      </c>
      <c r="J374" s="78">
        <v>6845556.539</v>
      </c>
      <c r="K374" s="78">
        <v>6845556.539</v>
      </c>
      <c r="L374" s="78">
        <f t="shared" si="91"/>
        <v>0</v>
      </c>
      <c r="M374" s="102">
        <v>318827123.3553</v>
      </c>
      <c r="N374" s="87">
        <f t="shared" si="83"/>
        <v>558420221.9093</v>
      </c>
      <c r="O374" s="86"/>
      <c r="P374" s="79"/>
      <c r="Q374" s="90">
        <v>3</v>
      </c>
      <c r="R374" s="79"/>
      <c r="S374" s="78" t="s">
        <v>871</v>
      </c>
      <c r="T374" s="78">
        <v>26031442.1861</v>
      </c>
      <c r="U374" s="78">
        <v>0</v>
      </c>
      <c r="V374" s="78">
        <v>122768765.2375</v>
      </c>
      <c r="W374" s="78">
        <v>2781057.1526</v>
      </c>
      <c r="X374" s="78">
        <v>5941193.6075</v>
      </c>
      <c r="Y374" s="78">
        <v>4547437.9373</v>
      </c>
      <c r="Z374" s="78">
        <v>0</v>
      </c>
      <c r="AA374" s="78">
        <f t="shared" si="88"/>
        <v>4547437.9373</v>
      </c>
      <c r="AB374" s="78">
        <v>179434537.7259</v>
      </c>
      <c r="AC374" s="87">
        <f t="shared" si="84"/>
        <v>341504433.8469</v>
      </c>
    </row>
    <row r="375" ht="24.9" customHeight="1" spans="1:29">
      <c r="A375" s="76"/>
      <c r="B375" s="79"/>
      <c r="C375" s="73">
        <v>12</v>
      </c>
      <c r="D375" s="78" t="s">
        <v>872</v>
      </c>
      <c r="E375" s="78">
        <v>33864248.2298</v>
      </c>
      <c r="F375" s="78">
        <v>0</v>
      </c>
      <c r="G375" s="78">
        <v>159709627.7317</v>
      </c>
      <c r="H375" s="78">
        <v>3617871.3835</v>
      </c>
      <c r="I375" s="78">
        <v>9128868.5224</v>
      </c>
      <c r="J375" s="78">
        <v>5915752.4204</v>
      </c>
      <c r="K375" s="78">
        <v>5915752.4204</v>
      </c>
      <c r="L375" s="78">
        <f t="shared" si="91"/>
        <v>0</v>
      </c>
      <c r="M375" s="102">
        <v>248305066.5121</v>
      </c>
      <c r="N375" s="87">
        <f t="shared" si="83"/>
        <v>454625682.3795</v>
      </c>
      <c r="O375" s="86"/>
      <c r="P375" s="79"/>
      <c r="Q375" s="90">
        <v>4</v>
      </c>
      <c r="R375" s="79"/>
      <c r="S375" s="78" t="s">
        <v>873</v>
      </c>
      <c r="T375" s="78">
        <v>29145724.6658</v>
      </c>
      <c r="U375" s="78">
        <v>0</v>
      </c>
      <c r="V375" s="78">
        <v>137456257.8433</v>
      </c>
      <c r="W375" s="78">
        <v>3113770.0888</v>
      </c>
      <c r="X375" s="78">
        <v>6631205.7392</v>
      </c>
      <c r="Y375" s="78">
        <v>5091472.578</v>
      </c>
      <c r="Z375" s="78">
        <v>0</v>
      </c>
      <c r="AA375" s="78">
        <f t="shared" si="88"/>
        <v>5091472.578</v>
      </c>
      <c r="AB375" s="78">
        <v>200786366.2551</v>
      </c>
      <c r="AC375" s="87">
        <f t="shared" si="84"/>
        <v>382224797.1702</v>
      </c>
    </row>
    <row r="376" ht="24.9" customHeight="1" spans="1:29">
      <c r="A376" s="76"/>
      <c r="B376" s="79"/>
      <c r="C376" s="73">
        <v>13</v>
      </c>
      <c r="D376" s="78" t="s">
        <v>874</v>
      </c>
      <c r="E376" s="78">
        <v>29338890.781</v>
      </c>
      <c r="F376" s="78">
        <v>0</v>
      </c>
      <c r="G376" s="78">
        <v>138367262.5151</v>
      </c>
      <c r="H376" s="78">
        <v>3134406.9019</v>
      </c>
      <c r="I376" s="78">
        <v>8869639.317</v>
      </c>
      <c r="J376" s="78">
        <v>5125216.806</v>
      </c>
      <c r="K376" s="78">
        <v>5125216.806</v>
      </c>
      <c r="L376" s="78">
        <f t="shared" si="91"/>
        <v>0</v>
      </c>
      <c r="M376" s="102">
        <v>240283442.9955</v>
      </c>
      <c r="N376" s="87">
        <f t="shared" si="83"/>
        <v>419993642.5105</v>
      </c>
      <c r="O376" s="86"/>
      <c r="P376" s="79"/>
      <c r="Q376" s="90">
        <v>5</v>
      </c>
      <c r="R376" s="79"/>
      <c r="S376" s="78" t="s">
        <v>875</v>
      </c>
      <c r="T376" s="78">
        <v>40879108.5043</v>
      </c>
      <c r="U376" s="78">
        <v>0</v>
      </c>
      <c r="V376" s="78">
        <v>192792917.0881</v>
      </c>
      <c r="W376" s="78">
        <v>4367300.7544</v>
      </c>
      <c r="X376" s="78">
        <v>8944350.6823</v>
      </c>
      <c r="Y376" s="78">
        <v>7141179.7903</v>
      </c>
      <c r="Z376" s="78">
        <v>0</v>
      </c>
      <c r="AA376" s="78">
        <f t="shared" si="88"/>
        <v>7141179.7903</v>
      </c>
      <c r="AB376" s="78">
        <v>272364635.5609</v>
      </c>
      <c r="AC376" s="87">
        <f t="shared" si="84"/>
        <v>526489492.3803</v>
      </c>
    </row>
    <row r="377" ht="24.9" customHeight="1" spans="1:29">
      <c r="A377" s="76"/>
      <c r="B377" s="79"/>
      <c r="C377" s="73">
        <v>14</v>
      </c>
      <c r="D377" s="78" t="s">
        <v>876</v>
      </c>
      <c r="E377" s="78">
        <v>30209427.5774</v>
      </c>
      <c r="F377" s="78">
        <v>0</v>
      </c>
      <c r="G377" s="78">
        <v>142472863.9962</v>
      </c>
      <c r="H377" s="78">
        <v>3227410.3002</v>
      </c>
      <c r="I377" s="78">
        <v>8127538.5462</v>
      </c>
      <c r="J377" s="78">
        <v>5277291.0562</v>
      </c>
      <c r="K377" s="78">
        <v>5277291.0562</v>
      </c>
      <c r="L377" s="78">
        <f t="shared" si="91"/>
        <v>0</v>
      </c>
      <c r="M377" s="102">
        <v>217319776.5892</v>
      </c>
      <c r="N377" s="87">
        <f t="shared" si="83"/>
        <v>401357017.0092</v>
      </c>
      <c r="O377" s="86"/>
      <c r="P377" s="79"/>
      <c r="Q377" s="90">
        <v>6</v>
      </c>
      <c r="R377" s="79"/>
      <c r="S377" s="78" t="s">
        <v>877</v>
      </c>
      <c r="T377" s="78">
        <v>33878222.7907</v>
      </c>
      <c r="U377" s="78">
        <v>0</v>
      </c>
      <c r="V377" s="78">
        <v>159775534.1678</v>
      </c>
      <c r="W377" s="78">
        <v>3619364.3493</v>
      </c>
      <c r="X377" s="78">
        <v>6919175.4511</v>
      </c>
      <c r="Y377" s="78">
        <v>5918193.6392</v>
      </c>
      <c r="Z377" s="78">
        <v>0</v>
      </c>
      <c r="AA377" s="78">
        <f t="shared" si="88"/>
        <v>5918193.6392</v>
      </c>
      <c r="AB377" s="78">
        <v>209697339.8848</v>
      </c>
      <c r="AC377" s="87">
        <f t="shared" si="84"/>
        <v>419807830.2829</v>
      </c>
    </row>
    <row r="378" ht="24.9" customHeight="1" spans="1:29">
      <c r="A378" s="76"/>
      <c r="B378" s="79"/>
      <c r="C378" s="73">
        <v>15</v>
      </c>
      <c r="D378" s="78" t="s">
        <v>878</v>
      </c>
      <c r="E378" s="78">
        <v>34970369.7398</v>
      </c>
      <c r="F378" s="78">
        <v>0</v>
      </c>
      <c r="G378" s="78">
        <v>164926287.3013</v>
      </c>
      <c r="H378" s="78">
        <v>3736043.3663</v>
      </c>
      <c r="I378" s="78">
        <v>9709071.0272</v>
      </c>
      <c r="J378" s="78">
        <v>6108981.0122</v>
      </c>
      <c r="K378" s="78">
        <v>6108981.0122</v>
      </c>
      <c r="L378" s="78">
        <f t="shared" si="91"/>
        <v>0</v>
      </c>
      <c r="M378" s="102">
        <v>266258931.1263</v>
      </c>
      <c r="N378" s="87">
        <f t="shared" si="83"/>
        <v>479600702.5609</v>
      </c>
      <c r="O378" s="86"/>
      <c r="P378" s="79"/>
      <c r="Q378" s="90">
        <v>7</v>
      </c>
      <c r="R378" s="79"/>
      <c r="S378" s="78" t="s">
        <v>879</v>
      </c>
      <c r="T378" s="78">
        <v>31190669.385</v>
      </c>
      <c r="U378" s="78">
        <v>0</v>
      </c>
      <c r="V378" s="78">
        <v>147100569.3788</v>
      </c>
      <c r="W378" s="78">
        <v>3332240.8174</v>
      </c>
      <c r="X378" s="78">
        <v>6535117.0221</v>
      </c>
      <c r="Y378" s="78">
        <v>5448704.3875</v>
      </c>
      <c r="Z378" s="78">
        <v>0</v>
      </c>
      <c r="AA378" s="78">
        <f t="shared" si="88"/>
        <v>5448704.3875</v>
      </c>
      <c r="AB378" s="78">
        <v>197812984.0248</v>
      </c>
      <c r="AC378" s="87">
        <f t="shared" si="84"/>
        <v>391420285.0156</v>
      </c>
    </row>
    <row r="379" ht="24.9" customHeight="1" spans="1:29">
      <c r="A379" s="76"/>
      <c r="B379" s="79"/>
      <c r="C379" s="73">
        <v>16</v>
      </c>
      <c r="D379" s="78" t="s">
        <v>880</v>
      </c>
      <c r="E379" s="78">
        <v>27124192.1557</v>
      </c>
      <c r="F379" s="78">
        <v>0</v>
      </c>
      <c r="G379" s="78">
        <v>127922362.3188</v>
      </c>
      <c r="H379" s="78">
        <v>2897800.593</v>
      </c>
      <c r="I379" s="78">
        <v>7689711.6549</v>
      </c>
      <c r="J379" s="78">
        <v>4738330.6521</v>
      </c>
      <c r="K379" s="78">
        <v>4738330.6521</v>
      </c>
      <c r="L379" s="78">
        <f t="shared" si="91"/>
        <v>0</v>
      </c>
      <c r="M379" s="102">
        <v>203771602.1725</v>
      </c>
      <c r="N379" s="87">
        <f t="shared" si="83"/>
        <v>369405668.8949</v>
      </c>
      <c r="O379" s="86"/>
      <c r="P379" s="79"/>
      <c r="Q379" s="90">
        <v>8</v>
      </c>
      <c r="R379" s="79"/>
      <c r="S379" s="78" t="s">
        <v>881</v>
      </c>
      <c r="T379" s="78">
        <v>27098294.0706</v>
      </c>
      <c r="U379" s="78">
        <v>0</v>
      </c>
      <c r="V379" s="78">
        <v>127800222.4886</v>
      </c>
      <c r="W379" s="78">
        <v>2895033.783</v>
      </c>
      <c r="X379" s="78">
        <v>6159937.6592</v>
      </c>
      <c r="Y379" s="78">
        <v>4733806.5103</v>
      </c>
      <c r="Z379" s="78">
        <v>0</v>
      </c>
      <c r="AA379" s="78">
        <f t="shared" si="88"/>
        <v>4733806.5103</v>
      </c>
      <c r="AB379" s="78">
        <v>186203383.185</v>
      </c>
      <c r="AC379" s="87">
        <f t="shared" si="84"/>
        <v>354890677.6967</v>
      </c>
    </row>
    <row r="380" ht="24.9" customHeight="1" spans="1:29">
      <c r="A380" s="76"/>
      <c r="B380" s="79"/>
      <c r="C380" s="73">
        <v>17</v>
      </c>
      <c r="D380" s="78" t="s">
        <v>882</v>
      </c>
      <c r="E380" s="78">
        <v>37741225.9105</v>
      </c>
      <c r="F380" s="78">
        <v>0</v>
      </c>
      <c r="G380" s="78">
        <v>177994122.2791</v>
      </c>
      <c r="H380" s="78">
        <v>4032066.5108</v>
      </c>
      <c r="I380" s="78">
        <v>10402400.4571</v>
      </c>
      <c r="J380" s="78">
        <v>6593022.441</v>
      </c>
      <c r="K380" s="78">
        <v>6593022.441</v>
      </c>
      <c r="L380" s="78">
        <f t="shared" si="91"/>
        <v>0</v>
      </c>
      <c r="M380" s="102">
        <v>287713410.5772</v>
      </c>
      <c r="N380" s="87">
        <f t="shared" si="83"/>
        <v>517883225.7347</v>
      </c>
      <c r="O380" s="86"/>
      <c r="P380" s="79"/>
      <c r="Q380" s="90">
        <v>9</v>
      </c>
      <c r="R380" s="79"/>
      <c r="S380" s="78" t="s">
        <v>883</v>
      </c>
      <c r="T380" s="78">
        <v>35738313.9169</v>
      </c>
      <c r="U380" s="78">
        <v>0</v>
      </c>
      <c r="V380" s="78">
        <v>168548044.318</v>
      </c>
      <c r="W380" s="78">
        <v>3818086.3292</v>
      </c>
      <c r="X380" s="78">
        <v>7932546.5137</v>
      </c>
      <c r="Y380" s="78">
        <v>6243133.3369</v>
      </c>
      <c r="Z380" s="78">
        <v>0</v>
      </c>
      <c r="AA380" s="78">
        <f t="shared" si="88"/>
        <v>6243133.3369</v>
      </c>
      <c r="AB380" s="78">
        <v>241055230.8129</v>
      </c>
      <c r="AC380" s="87">
        <f t="shared" si="84"/>
        <v>463335355.2276</v>
      </c>
    </row>
    <row r="381" ht="24.9" customHeight="1" spans="1:29">
      <c r="A381" s="76"/>
      <c r="B381" s="79"/>
      <c r="C381" s="73">
        <v>18</v>
      </c>
      <c r="D381" s="78" t="s">
        <v>884</v>
      </c>
      <c r="E381" s="78">
        <v>25385281.4057</v>
      </c>
      <c r="F381" s="78">
        <v>0</v>
      </c>
      <c r="G381" s="78">
        <v>119721359.6964</v>
      </c>
      <c r="H381" s="78">
        <v>2712024.8628</v>
      </c>
      <c r="I381" s="78">
        <v>7792293.8066</v>
      </c>
      <c r="J381" s="78">
        <v>4434559.979</v>
      </c>
      <c r="K381" s="78">
        <v>4434559.979</v>
      </c>
      <c r="L381" s="78">
        <f t="shared" si="91"/>
        <v>0</v>
      </c>
      <c r="M381" s="102">
        <v>206945918.1219</v>
      </c>
      <c r="N381" s="87">
        <f t="shared" si="83"/>
        <v>362556877.8934</v>
      </c>
      <c r="O381" s="86"/>
      <c r="P381" s="79"/>
      <c r="Q381" s="90">
        <v>10</v>
      </c>
      <c r="R381" s="79"/>
      <c r="S381" s="78" t="s">
        <v>885</v>
      </c>
      <c r="T381" s="78">
        <v>25204609.9762</v>
      </c>
      <c r="U381" s="78">
        <v>0</v>
      </c>
      <c r="V381" s="78">
        <v>118869282.1143</v>
      </c>
      <c r="W381" s="78">
        <v>2692722.9138</v>
      </c>
      <c r="X381" s="78">
        <v>6209090.1365</v>
      </c>
      <c r="Y381" s="78">
        <v>4402998.4501</v>
      </c>
      <c r="Z381" s="78">
        <v>0</v>
      </c>
      <c r="AA381" s="78">
        <f t="shared" si="88"/>
        <v>4402998.4501</v>
      </c>
      <c r="AB381" s="78">
        <v>187724364.0761</v>
      </c>
      <c r="AC381" s="87">
        <f t="shared" si="84"/>
        <v>345103067.667</v>
      </c>
    </row>
    <row r="382" ht="24.9" customHeight="1" spans="1:29">
      <c r="A382" s="76"/>
      <c r="B382" s="79"/>
      <c r="C382" s="73">
        <v>19</v>
      </c>
      <c r="D382" s="78" t="s">
        <v>886</v>
      </c>
      <c r="E382" s="78">
        <v>33495846.4366</v>
      </c>
      <c r="F382" s="78">
        <v>0</v>
      </c>
      <c r="G382" s="78">
        <v>157972181.4183</v>
      </c>
      <c r="H382" s="78">
        <v>3578513.3474</v>
      </c>
      <c r="I382" s="78">
        <v>9777195.6267</v>
      </c>
      <c r="J382" s="78">
        <v>5851396.236</v>
      </c>
      <c r="K382" s="78">
        <v>5851396.236</v>
      </c>
      <c r="L382" s="78">
        <f t="shared" si="91"/>
        <v>0</v>
      </c>
      <c r="M382" s="102">
        <v>268366987.9271</v>
      </c>
      <c r="N382" s="87">
        <f t="shared" si="83"/>
        <v>473190724.7561</v>
      </c>
      <c r="O382" s="86"/>
      <c r="P382" s="79"/>
      <c r="Q382" s="90">
        <v>11</v>
      </c>
      <c r="R382" s="79"/>
      <c r="S382" s="78" t="s">
        <v>887</v>
      </c>
      <c r="T382" s="78">
        <v>24142008.997</v>
      </c>
      <c r="U382" s="78">
        <v>0</v>
      </c>
      <c r="V382" s="78">
        <v>113857872.8648</v>
      </c>
      <c r="W382" s="78">
        <v>2579200.4269</v>
      </c>
      <c r="X382" s="78">
        <v>5568413.9922</v>
      </c>
      <c r="Y382" s="78">
        <v>4217372.4686</v>
      </c>
      <c r="Z382" s="78">
        <v>0</v>
      </c>
      <c r="AA382" s="78">
        <f t="shared" si="88"/>
        <v>4217372.4686</v>
      </c>
      <c r="AB382" s="78">
        <v>167899194.9997</v>
      </c>
      <c r="AC382" s="87">
        <f t="shared" si="84"/>
        <v>318264063.7492</v>
      </c>
    </row>
    <row r="383" ht="24.9" customHeight="1" spans="1:29">
      <c r="A383" s="76"/>
      <c r="B383" s="79"/>
      <c r="C383" s="73">
        <v>20</v>
      </c>
      <c r="D383" s="78" t="s">
        <v>888</v>
      </c>
      <c r="E383" s="78">
        <v>28083824.2396</v>
      </c>
      <c r="F383" s="78">
        <v>0</v>
      </c>
      <c r="G383" s="78">
        <v>132448152.5221</v>
      </c>
      <c r="H383" s="78">
        <v>3000322.4452</v>
      </c>
      <c r="I383" s="78">
        <v>7835686.8897</v>
      </c>
      <c r="J383" s="78">
        <v>4905968.9763</v>
      </c>
      <c r="K383" s="78">
        <v>4905968.9763</v>
      </c>
      <c r="L383" s="78">
        <f t="shared" si="91"/>
        <v>0</v>
      </c>
      <c r="M383" s="102">
        <v>208288679.5404</v>
      </c>
      <c r="N383" s="87">
        <f t="shared" si="83"/>
        <v>379656665.637</v>
      </c>
      <c r="O383" s="86"/>
      <c r="P383" s="79"/>
      <c r="Q383" s="90">
        <v>12</v>
      </c>
      <c r="R383" s="79"/>
      <c r="S383" s="78" t="s">
        <v>889</v>
      </c>
      <c r="T383" s="78">
        <v>25883925.6008</v>
      </c>
      <c r="U383" s="78">
        <v>0</v>
      </c>
      <c r="V383" s="78">
        <v>122073051.6112</v>
      </c>
      <c r="W383" s="78">
        <v>2765297.286</v>
      </c>
      <c r="X383" s="78">
        <v>5938497.4205</v>
      </c>
      <c r="Y383" s="78">
        <v>4521668.2349</v>
      </c>
      <c r="Z383" s="78">
        <v>0</v>
      </c>
      <c r="AA383" s="78">
        <f t="shared" si="88"/>
        <v>4521668.2349</v>
      </c>
      <c r="AB383" s="78">
        <v>179351106.5512</v>
      </c>
      <c r="AC383" s="87">
        <f t="shared" si="84"/>
        <v>340533546.7046</v>
      </c>
    </row>
    <row r="384" ht="24.9" customHeight="1" spans="1:29">
      <c r="A384" s="76"/>
      <c r="B384" s="79"/>
      <c r="C384" s="73">
        <v>21</v>
      </c>
      <c r="D384" s="78" t="s">
        <v>890</v>
      </c>
      <c r="E384" s="78">
        <v>35796631.0081</v>
      </c>
      <c r="F384" s="78">
        <v>0</v>
      </c>
      <c r="G384" s="78">
        <v>168823077.765</v>
      </c>
      <c r="H384" s="78">
        <v>3824316.6088</v>
      </c>
      <c r="I384" s="78">
        <v>9867524.9495</v>
      </c>
      <c r="J384" s="78">
        <v>6253320.7614</v>
      </c>
      <c r="K384" s="78">
        <v>6253320.7614</v>
      </c>
      <c r="L384" s="78">
        <f t="shared" si="91"/>
        <v>0</v>
      </c>
      <c r="M384" s="102">
        <v>271162150.6848</v>
      </c>
      <c r="N384" s="87">
        <f t="shared" si="83"/>
        <v>489473701.0162</v>
      </c>
      <c r="O384" s="86"/>
      <c r="P384" s="79"/>
      <c r="Q384" s="90">
        <v>13</v>
      </c>
      <c r="R384" s="79"/>
      <c r="S384" s="78" t="s">
        <v>891</v>
      </c>
      <c r="T384" s="78">
        <v>28151830.4642</v>
      </c>
      <c r="U384" s="78">
        <v>0</v>
      </c>
      <c r="V384" s="78">
        <v>132768881.5914</v>
      </c>
      <c r="W384" s="78">
        <v>3007587.859</v>
      </c>
      <c r="X384" s="78">
        <v>6825119.4614</v>
      </c>
      <c r="Y384" s="78">
        <v>4917848.9974</v>
      </c>
      <c r="Z384" s="78">
        <v>0</v>
      </c>
      <c r="AA384" s="78">
        <f t="shared" si="88"/>
        <v>4917848.9974</v>
      </c>
      <c r="AB384" s="78">
        <v>206786858.6449</v>
      </c>
      <c r="AC384" s="87">
        <f t="shared" si="84"/>
        <v>382458127.0183</v>
      </c>
    </row>
    <row r="385" ht="24.9" customHeight="1" spans="1:29">
      <c r="A385" s="76"/>
      <c r="B385" s="79"/>
      <c r="C385" s="73">
        <v>22</v>
      </c>
      <c r="D385" s="78" t="s">
        <v>892</v>
      </c>
      <c r="E385" s="78">
        <v>40049213.2949</v>
      </c>
      <c r="F385" s="78">
        <v>0</v>
      </c>
      <c r="G385" s="78">
        <v>188878988.3321</v>
      </c>
      <c r="H385" s="78">
        <v>4278639.2815</v>
      </c>
      <c r="I385" s="78">
        <v>10193608.2998</v>
      </c>
      <c r="J385" s="78">
        <v>6996205.2272</v>
      </c>
      <c r="K385" s="78">
        <v>6996205.2272</v>
      </c>
      <c r="L385" s="78">
        <f t="shared" si="91"/>
        <v>0</v>
      </c>
      <c r="M385" s="102">
        <v>281252517.8832</v>
      </c>
      <c r="N385" s="87">
        <f t="shared" si="83"/>
        <v>524652967.0915</v>
      </c>
      <c r="O385" s="86"/>
      <c r="P385" s="79"/>
      <c r="Q385" s="90">
        <v>14</v>
      </c>
      <c r="R385" s="79"/>
      <c r="S385" s="78" t="s">
        <v>893</v>
      </c>
      <c r="T385" s="78">
        <v>30977886.9118</v>
      </c>
      <c r="U385" s="78">
        <v>0</v>
      </c>
      <c r="V385" s="78">
        <v>146097050.5834</v>
      </c>
      <c r="W385" s="78">
        <v>3309508.2997</v>
      </c>
      <c r="X385" s="78">
        <v>7604952.7341</v>
      </c>
      <c r="Y385" s="78">
        <v>5411533.3739</v>
      </c>
      <c r="Z385" s="78">
        <v>0</v>
      </c>
      <c r="AA385" s="78">
        <f t="shared" si="88"/>
        <v>5411533.3739</v>
      </c>
      <c r="AB385" s="78">
        <v>230918124.6842</v>
      </c>
      <c r="AC385" s="87">
        <f t="shared" si="84"/>
        <v>424319056.5871</v>
      </c>
    </row>
    <row r="386" ht="24.9" customHeight="1" spans="1:29">
      <c r="A386" s="76"/>
      <c r="B386" s="80"/>
      <c r="C386" s="73">
        <v>23</v>
      </c>
      <c r="D386" s="78" t="s">
        <v>894</v>
      </c>
      <c r="E386" s="78">
        <v>40893706.9265</v>
      </c>
      <c r="F386" s="78">
        <v>0</v>
      </c>
      <c r="G386" s="78">
        <v>192861765.7619</v>
      </c>
      <c r="H386" s="78">
        <v>4368860.3701</v>
      </c>
      <c r="I386" s="78">
        <v>11489867.2558</v>
      </c>
      <c r="J386" s="78">
        <v>7143729.9918</v>
      </c>
      <c r="K386" s="78">
        <v>7143729.9918</v>
      </c>
      <c r="L386" s="78">
        <f t="shared" si="91"/>
        <v>0</v>
      </c>
      <c r="M386" s="102">
        <v>321364129.9652</v>
      </c>
      <c r="N386" s="87">
        <f t="shared" si="83"/>
        <v>570978330.2795</v>
      </c>
      <c r="O386" s="86"/>
      <c r="P386" s="79"/>
      <c r="Q386" s="90">
        <v>15</v>
      </c>
      <c r="R386" s="79"/>
      <c r="S386" s="78" t="s">
        <v>895</v>
      </c>
      <c r="T386" s="78">
        <v>28731680.2824</v>
      </c>
      <c r="U386" s="78">
        <v>0</v>
      </c>
      <c r="V386" s="78">
        <v>135503553.2126</v>
      </c>
      <c r="W386" s="78">
        <v>3069535.8476</v>
      </c>
      <c r="X386" s="78">
        <v>5788597.8925</v>
      </c>
      <c r="Y386" s="78">
        <v>5019143.0803</v>
      </c>
      <c r="Z386" s="78">
        <v>0</v>
      </c>
      <c r="AA386" s="78">
        <f t="shared" si="88"/>
        <v>5019143.0803</v>
      </c>
      <c r="AB386" s="78">
        <v>174712595.327</v>
      </c>
      <c r="AC386" s="87">
        <f t="shared" si="84"/>
        <v>352825105.6424</v>
      </c>
    </row>
    <row r="387" ht="24.9" customHeight="1" spans="1:29">
      <c r="A387" s="73"/>
      <c r="B387" s="81" t="s">
        <v>896</v>
      </c>
      <c r="C387" s="82"/>
      <c r="D387" s="83"/>
      <c r="E387" s="83">
        <f>SUM(E364:E386)</f>
        <v>797862034.3073</v>
      </c>
      <c r="F387" s="83">
        <f t="shared" ref="F387:N387" si="95">SUM(F364:F386)</f>
        <v>0</v>
      </c>
      <c r="G387" s="83">
        <f t="shared" si="95"/>
        <v>3762854784.6604</v>
      </c>
      <c r="H387" s="83">
        <f t="shared" si="95"/>
        <v>85239223.4522</v>
      </c>
      <c r="I387" s="83">
        <f t="shared" si="95"/>
        <v>217373168.4944</v>
      </c>
      <c r="J387" s="83">
        <f t="shared" si="95"/>
        <v>139378681.273</v>
      </c>
      <c r="K387" s="83">
        <f t="shared" si="95"/>
        <v>139378681.273</v>
      </c>
      <c r="L387" s="83">
        <f t="shared" si="95"/>
        <v>0</v>
      </c>
      <c r="M387" s="83">
        <f t="shared" si="95"/>
        <v>5940287581.8345</v>
      </c>
      <c r="N387" s="83">
        <f t="shared" si="95"/>
        <v>10803616792.7488</v>
      </c>
      <c r="O387" s="119"/>
      <c r="P387" s="79"/>
      <c r="Q387" s="90">
        <v>16</v>
      </c>
      <c r="R387" s="79"/>
      <c r="S387" s="78" t="s">
        <v>897</v>
      </c>
      <c r="T387" s="78">
        <v>29943335.2683</v>
      </c>
      <c r="U387" s="78">
        <v>0</v>
      </c>
      <c r="V387" s="78">
        <v>141217926.8324</v>
      </c>
      <c r="W387" s="78">
        <v>3198982.4507</v>
      </c>
      <c r="X387" s="78">
        <v>6474883.3574</v>
      </c>
      <c r="Y387" s="78">
        <v>5230807.3366</v>
      </c>
      <c r="Z387" s="78">
        <v>0</v>
      </c>
      <c r="AA387" s="78">
        <f t="shared" si="88"/>
        <v>5230807.3366</v>
      </c>
      <c r="AB387" s="78">
        <v>195949105.3739</v>
      </c>
      <c r="AC387" s="87">
        <f t="shared" si="84"/>
        <v>382015040.6193</v>
      </c>
    </row>
    <row r="388" ht="24.9" customHeight="1" spans="1:29">
      <c r="A388" s="76">
        <v>19</v>
      </c>
      <c r="B388" s="77" t="s">
        <v>107</v>
      </c>
      <c r="C388" s="73">
        <v>1</v>
      </c>
      <c r="D388" s="78" t="s">
        <v>898</v>
      </c>
      <c r="E388" s="78">
        <v>26242314.542</v>
      </c>
      <c r="F388" s="78">
        <v>0</v>
      </c>
      <c r="G388" s="78">
        <v>123763275.5905</v>
      </c>
      <c r="H388" s="78">
        <v>2803585.6038</v>
      </c>
      <c r="I388" s="78">
        <v>7778015.9051</v>
      </c>
      <c r="J388" s="78">
        <v>4584275.2721</v>
      </c>
      <c r="K388" s="78">
        <v>0</v>
      </c>
      <c r="L388" s="78">
        <f t="shared" si="91"/>
        <v>4584275.2721</v>
      </c>
      <c r="M388" s="102">
        <v>218224079.3723</v>
      </c>
      <c r="N388" s="87">
        <f t="shared" si="83"/>
        <v>383395546.2858</v>
      </c>
      <c r="O388" s="86"/>
      <c r="P388" s="80"/>
      <c r="Q388" s="90">
        <v>17</v>
      </c>
      <c r="R388" s="80"/>
      <c r="S388" s="78" t="s">
        <v>899</v>
      </c>
      <c r="T388" s="78">
        <v>29872179.4284</v>
      </c>
      <c r="U388" s="78">
        <v>0</v>
      </c>
      <c r="V388" s="78">
        <v>140882343.635</v>
      </c>
      <c r="W388" s="78">
        <v>3191380.5493</v>
      </c>
      <c r="X388" s="78">
        <v>6266881.7052</v>
      </c>
      <c r="Y388" s="78">
        <v>5218377.1084</v>
      </c>
      <c r="Z388" s="78">
        <v>0</v>
      </c>
      <c r="AA388" s="78">
        <f t="shared" si="88"/>
        <v>5218377.1084</v>
      </c>
      <c r="AB388" s="78">
        <v>189512674.1761</v>
      </c>
      <c r="AC388" s="87">
        <f t="shared" si="84"/>
        <v>374943836.6024</v>
      </c>
    </row>
    <row r="389" ht="24.9" customHeight="1" spans="1:29">
      <c r="A389" s="76"/>
      <c r="B389" s="79"/>
      <c r="C389" s="73">
        <v>2</v>
      </c>
      <c r="D389" s="78" t="s">
        <v>900</v>
      </c>
      <c r="E389" s="78">
        <v>26879026.6994</v>
      </c>
      <c r="F389" s="78">
        <v>0</v>
      </c>
      <c r="G389" s="78">
        <v>126766119.7974</v>
      </c>
      <c r="H389" s="78">
        <v>2871608.4542</v>
      </c>
      <c r="I389" s="78">
        <v>8004100.3613</v>
      </c>
      <c r="J389" s="78">
        <v>4695502.6485</v>
      </c>
      <c r="K389" s="78">
        <v>0</v>
      </c>
      <c r="L389" s="78">
        <f t="shared" ref="L389:L412" si="96">J389-K389</f>
        <v>4695502.6485</v>
      </c>
      <c r="M389" s="102">
        <v>225220067.2966</v>
      </c>
      <c r="N389" s="87">
        <f t="shared" si="83"/>
        <v>394436425.2574</v>
      </c>
      <c r="O389" s="86"/>
      <c r="P389" s="73"/>
      <c r="Q389" s="82" t="s">
        <v>901</v>
      </c>
      <c r="R389" s="94"/>
      <c r="S389" s="83"/>
      <c r="T389" s="83">
        <f t="shared" ref="T389:Y389" si="97">SUM(T372:T388)</f>
        <v>506054549.0244</v>
      </c>
      <c r="U389" s="83">
        <f t="shared" si="97"/>
        <v>0</v>
      </c>
      <c r="V389" s="83">
        <f t="shared" si="97"/>
        <v>2386640420.5459</v>
      </c>
      <c r="W389" s="83">
        <f t="shared" si="97"/>
        <v>54064104.9814</v>
      </c>
      <c r="X389" s="83">
        <f t="shared" si="97"/>
        <v>112651108.2695</v>
      </c>
      <c r="Y389" s="83">
        <f t="shared" si="97"/>
        <v>88402772.2366</v>
      </c>
      <c r="Z389" s="83">
        <f t="shared" ref="Z389" si="98">SUM(Z372:Z388)</f>
        <v>0</v>
      </c>
      <c r="AA389" s="83">
        <f t="shared" si="88"/>
        <v>88402772.2366</v>
      </c>
      <c r="AB389" s="83">
        <f>SUM(AB372:AB388)</f>
        <v>3410911593.2141</v>
      </c>
      <c r="AC389" s="83">
        <f>SUM(AC372:AC388)</f>
        <v>6558724548.2719</v>
      </c>
    </row>
    <row r="390" ht="24.9" customHeight="1" spans="1:29">
      <c r="A390" s="76"/>
      <c r="B390" s="79"/>
      <c r="C390" s="73">
        <v>3</v>
      </c>
      <c r="D390" s="78" t="s">
        <v>902</v>
      </c>
      <c r="E390" s="78">
        <v>24508376.7646</v>
      </c>
      <c r="F390" s="78">
        <v>0</v>
      </c>
      <c r="G390" s="78">
        <v>115585726.3631</v>
      </c>
      <c r="H390" s="78">
        <v>2618341.1588</v>
      </c>
      <c r="I390" s="78">
        <v>7618644.4322</v>
      </c>
      <c r="J390" s="78">
        <v>4281373.3286</v>
      </c>
      <c r="K390" s="78">
        <v>0</v>
      </c>
      <c r="L390" s="78">
        <f t="shared" si="96"/>
        <v>4281373.3286</v>
      </c>
      <c r="M390" s="102">
        <v>213292467.0057</v>
      </c>
      <c r="N390" s="87">
        <f t="shared" si="83"/>
        <v>367904929.053</v>
      </c>
      <c r="O390" s="86"/>
      <c r="P390" s="77">
        <v>36</v>
      </c>
      <c r="Q390" s="90">
        <v>1</v>
      </c>
      <c r="R390" s="77" t="s">
        <v>124</v>
      </c>
      <c r="S390" s="78" t="s">
        <v>903</v>
      </c>
      <c r="T390" s="78">
        <v>28117798.9407</v>
      </c>
      <c r="U390" s="78">
        <v>0</v>
      </c>
      <c r="V390" s="78">
        <v>132608383.0644</v>
      </c>
      <c r="W390" s="78">
        <v>3003952.1168</v>
      </c>
      <c r="X390" s="78">
        <v>6735317.7977</v>
      </c>
      <c r="Y390" s="78">
        <v>4911904.0236</v>
      </c>
      <c r="Z390" s="78">
        <v>0</v>
      </c>
      <c r="AA390" s="78">
        <f t="shared" si="88"/>
        <v>4911904.0236</v>
      </c>
      <c r="AB390" s="78">
        <v>223201881.5484</v>
      </c>
      <c r="AC390" s="87">
        <f t="shared" si="84"/>
        <v>398579237.4916</v>
      </c>
    </row>
    <row r="391" ht="24.9" customHeight="1" spans="1:29">
      <c r="A391" s="76"/>
      <c r="B391" s="79"/>
      <c r="C391" s="73">
        <v>4</v>
      </c>
      <c r="D391" s="78" t="s">
        <v>904</v>
      </c>
      <c r="E391" s="78">
        <v>26588200.5248</v>
      </c>
      <c r="F391" s="78">
        <v>0</v>
      </c>
      <c r="G391" s="78">
        <v>125394533.4633</v>
      </c>
      <c r="H391" s="78">
        <v>2840538.1736</v>
      </c>
      <c r="I391" s="78">
        <v>7985834.0472</v>
      </c>
      <c r="J391" s="78">
        <v>4644698.1648</v>
      </c>
      <c r="K391" s="78">
        <v>0</v>
      </c>
      <c r="L391" s="78">
        <f t="shared" si="96"/>
        <v>4644698.1648</v>
      </c>
      <c r="M391" s="102">
        <v>224654832.0085</v>
      </c>
      <c r="N391" s="87">
        <f t="shared" si="83"/>
        <v>392108636.3822</v>
      </c>
      <c r="O391" s="86"/>
      <c r="P391" s="79"/>
      <c r="Q391" s="90">
        <v>2</v>
      </c>
      <c r="R391" s="79"/>
      <c r="S391" s="78" t="s">
        <v>905</v>
      </c>
      <c r="T391" s="78">
        <v>27225056.9557</v>
      </c>
      <c r="U391" s="78">
        <v>0</v>
      </c>
      <c r="V391" s="78">
        <v>128398058.0896</v>
      </c>
      <c r="W391" s="78">
        <v>2908576.4375</v>
      </c>
      <c r="X391" s="78">
        <v>7365251.5425</v>
      </c>
      <c r="Y391" s="78">
        <v>4755950.7445</v>
      </c>
      <c r="Z391" s="78">
        <v>0</v>
      </c>
      <c r="AA391" s="78">
        <f t="shared" si="88"/>
        <v>4755950.7445</v>
      </c>
      <c r="AB391" s="78">
        <v>242694636.3635</v>
      </c>
      <c r="AC391" s="87">
        <f t="shared" si="84"/>
        <v>413347530.1333</v>
      </c>
    </row>
    <row r="392" ht="24.9" customHeight="1" spans="1:29">
      <c r="A392" s="76"/>
      <c r="B392" s="79"/>
      <c r="C392" s="73">
        <v>5</v>
      </c>
      <c r="D392" s="78" t="s">
        <v>906</v>
      </c>
      <c r="E392" s="78">
        <v>32225774.297</v>
      </c>
      <c r="F392" s="78">
        <v>0</v>
      </c>
      <c r="G392" s="78">
        <v>151982302.439</v>
      </c>
      <c r="H392" s="78">
        <v>3442825.7746</v>
      </c>
      <c r="I392" s="78">
        <v>9231444.2128</v>
      </c>
      <c r="J392" s="78">
        <v>5629527.0753</v>
      </c>
      <c r="K392" s="78">
        <v>0</v>
      </c>
      <c r="L392" s="78">
        <f t="shared" si="96"/>
        <v>5629527.0753</v>
      </c>
      <c r="M392" s="102">
        <v>263199161.0815</v>
      </c>
      <c r="N392" s="87">
        <f t="shared" ref="N392:N412" si="99">E392+F392+G392+H392+I392+L392+M392</f>
        <v>465711034.8802</v>
      </c>
      <c r="O392" s="86"/>
      <c r="P392" s="79"/>
      <c r="Q392" s="90">
        <v>3</v>
      </c>
      <c r="R392" s="79"/>
      <c r="S392" s="78" t="s">
        <v>907</v>
      </c>
      <c r="T392" s="78">
        <v>32130026.6021</v>
      </c>
      <c r="U392" s="78">
        <v>0</v>
      </c>
      <c r="V392" s="78">
        <v>151530739.8181</v>
      </c>
      <c r="W392" s="78">
        <v>3432596.6136</v>
      </c>
      <c r="X392" s="78">
        <v>7714316.005</v>
      </c>
      <c r="Y392" s="78">
        <v>5612800.891</v>
      </c>
      <c r="Z392" s="78">
        <v>0</v>
      </c>
      <c r="AA392" s="78">
        <f t="shared" si="88"/>
        <v>5612800.891</v>
      </c>
      <c r="AB392" s="78">
        <v>253496134.2025</v>
      </c>
      <c r="AC392" s="87">
        <f t="shared" ref="AC392:AC412" si="100">T392+U392+V392+W392+X392+AA392+AB392</f>
        <v>453916614.1323</v>
      </c>
    </row>
    <row r="393" ht="24.9" customHeight="1" spans="1:29">
      <c r="A393" s="76"/>
      <c r="B393" s="79"/>
      <c r="C393" s="73">
        <v>6</v>
      </c>
      <c r="D393" s="78" t="s">
        <v>908</v>
      </c>
      <c r="E393" s="78">
        <v>25674432.907</v>
      </c>
      <c r="F393" s="78">
        <v>0</v>
      </c>
      <c r="G393" s="78">
        <v>121085047.9823</v>
      </c>
      <c r="H393" s="78">
        <v>2742916.2305</v>
      </c>
      <c r="I393" s="78">
        <v>7732194.8421</v>
      </c>
      <c r="J393" s="78">
        <v>4485071.9136</v>
      </c>
      <c r="K393" s="78">
        <v>0</v>
      </c>
      <c r="L393" s="78">
        <f t="shared" si="96"/>
        <v>4485071.9136</v>
      </c>
      <c r="M393" s="102">
        <v>216806186.2154</v>
      </c>
      <c r="N393" s="87">
        <f t="shared" si="99"/>
        <v>378525850.0909</v>
      </c>
      <c r="O393" s="86"/>
      <c r="P393" s="79"/>
      <c r="Q393" s="90">
        <v>4</v>
      </c>
      <c r="R393" s="79"/>
      <c r="S393" s="78" t="s">
        <v>909</v>
      </c>
      <c r="T393" s="78">
        <v>35462175.9159</v>
      </c>
      <c r="U393" s="78">
        <v>0</v>
      </c>
      <c r="V393" s="78">
        <v>167245729.941</v>
      </c>
      <c r="W393" s="78">
        <v>3788585.2529</v>
      </c>
      <c r="X393" s="78">
        <v>8367668.4631</v>
      </c>
      <c r="Y393" s="78">
        <v>6194894.7333</v>
      </c>
      <c r="Z393" s="78">
        <v>0</v>
      </c>
      <c r="AA393" s="78">
        <f t="shared" si="88"/>
        <v>6194894.7333</v>
      </c>
      <c r="AB393" s="78">
        <v>273713560.8437</v>
      </c>
      <c r="AC393" s="87">
        <f t="shared" si="100"/>
        <v>494772615.1499</v>
      </c>
    </row>
    <row r="394" ht="24.9" customHeight="1" spans="1:29">
      <c r="A394" s="76"/>
      <c r="B394" s="79"/>
      <c r="C394" s="73">
        <v>7</v>
      </c>
      <c r="D394" s="78" t="s">
        <v>910</v>
      </c>
      <c r="E394" s="78">
        <v>41441327.3072</v>
      </c>
      <c r="F394" s="78">
        <v>0</v>
      </c>
      <c r="G394" s="78">
        <v>195444437.8043</v>
      </c>
      <c r="H394" s="78">
        <v>4427365.1417</v>
      </c>
      <c r="I394" s="78">
        <v>11231393.8619</v>
      </c>
      <c r="J394" s="78">
        <v>7239393.9075</v>
      </c>
      <c r="K394" s="78">
        <v>0</v>
      </c>
      <c r="L394" s="78">
        <f t="shared" si="96"/>
        <v>7239393.9075</v>
      </c>
      <c r="M394" s="102">
        <v>325085872.9401</v>
      </c>
      <c r="N394" s="87">
        <f t="shared" si="99"/>
        <v>584869790.9627</v>
      </c>
      <c r="O394" s="86"/>
      <c r="P394" s="79"/>
      <c r="Q394" s="90">
        <v>5</v>
      </c>
      <c r="R394" s="79"/>
      <c r="S394" s="78" t="s">
        <v>911</v>
      </c>
      <c r="T394" s="78">
        <v>30866044.8693</v>
      </c>
      <c r="U394" s="78">
        <v>0</v>
      </c>
      <c r="V394" s="78">
        <v>145569584.2462</v>
      </c>
      <c r="W394" s="78">
        <v>3297559.7065</v>
      </c>
      <c r="X394" s="78">
        <v>7614175.9493</v>
      </c>
      <c r="Y394" s="78">
        <v>5391995.6647</v>
      </c>
      <c r="Z394" s="78">
        <v>0</v>
      </c>
      <c r="AA394" s="78">
        <f t="shared" si="88"/>
        <v>5391995.6647</v>
      </c>
      <c r="AB394" s="78">
        <v>250397386.804</v>
      </c>
      <c r="AC394" s="87">
        <f t="shared" si="100"/>
        <v>443136747.24</v>
      </c>
    </row>
    <row r="395" ht="24.9" customHeight="1" spans="1:29">
      <c r="A395" s="76"/>
      <c r="B395" s="79"/>
      <c r="C395" s="73">
        <v>8</v>
      </c>
      <c r="D395" s="78" t="s">
        <v>912</v>
      </c>
      <c r="E395" s="78">
        <v>28234630.5146</v>
      </c>
      <c r="F395" s="78">
        <v>0</v>
      </c>
      <c r="G395" s="78">
        <v>133159380.8913</v>
      </c>
      <c r="H395" s="78">
        <v>3016433.7643</v>
      </c>
      <c r="I395" s="78">
        <v>8255579.7935</v>
      </c>
      <c r="J395" s="78">
        <v>4932313.355</v>
      </c>
      <c r="K395" s="78">
        <v>0</v>
      </c>
      <c r="L395" s="78">
        <f t="shared" si="96"/>
        <v>4932313.355</v>
      </c>
      <c r="M395" s="102">
        <v>233001880.7874</v>
      </c>
      <c r="N395" s="87">
        <f t="shared" si="99"/>
        <v>410600219.1061</v>
      </c>
      <c r="O395" s="86"/>
      <c r="P395" s="79"/>
      <c r="Q395" s="90">
        <v>6</v>
      </c>
      <c r="R395" s="79"/>
      <c r="S395" s="78" t="s">
        <v>913</v>
      </c>
      <c r="T395" s="78">
        <v>42859281.7177</v>
      </c>
      <c r="U395" s="78">
        <v>0</v>
      </c>
      <c r="V395" s="78">
        <v>202131755.0451</v>
      </c>
      <c r="W395" s="78">
        <v>4578851.6488</v>
      </c>
      <c r="X395" s="78">
        <v>10135647.2164</v>
      </c>
      <c r="Y395" s="78">
        <v>7487096.6524</v>
      </c>
      <c r="Z395" s="78">
        <v>0</v>
      </c>
      <c r="AA395" s="78">
        <f t="shared" si="88"/>
        <v>7487096.6524</v>
      </c>
      <c r="AB395" s="78">
        <v>328422133.9936</v>
      </c>
      <c r="AC395" s="87">
        <f t="shared" si="100"/>
        <v>595614766.274</v>
      </c>
    </row>
    <row r="396" ht="24.9" customHeight="1" spans="1:29">
      <c r="A396" s="76"/>
      <c r="B396" s="79"/>
      <c r="C396" s="73">
        <v>9</v>
      </c>
      <c r="D396" s="78" t="s">
        <v>914</v>
      </c>
      <c r="E396" s="78">
        <v>30351131.8118</v>
      </c>
      <c r="F396" s="78">
        <v>0</v>
      </c>
      <c r="G396" s="78">
        <v>143141165.5742</v>
      </c>
      <c r="H396" s="78">
        <v>3242549.2069</v>
      </c>
      <c r="I396" s="78">
        <v>8501497.4578</v>
      </c>
      <c r="J396" s="78">
        <v>5302045.3978</v>
      </c>
      <c r="K396" s="78">
        <v>0</v>
      </c>
      <c r="L396" s="78">
        <f t="shared" si="96"/>
        <v>5302045.3978</v>
      </c>
      <c r="M396" s="102">
        <v>240611590.1798</v>
      </c>
      <c r="N396" s="87">
        <f t="shared" si="99"/>
        <v>431149979.6283</v>
      </c>
      <c r="O396" s="86"/>
      <c r="P396" s="79"/>
      <c r="Q396" s="90">
        <v>7</v>
      </c>
      <c r="R396" s="79"/>
      <c r="S396" s="78" t="s">
        <v>915</v>
      </c>
      <c r="T396" s="78">
        <v>32549765.0519</v>
      </c>
      <c r="U396" s="78">
        <v>0</v>
      </c>
      <c r="V396" s="78">
        <v>153510298.6465</v>
      </c>
      <c r="W396" s="78">
        <v>3477439.1778</v>
      </c>
      <c r="X396" s="78">
        <v>8698692.4702</v>
      </c>
      <c r="Y396" s="78">
        <v>5686125.0863</v>
      </c>
      <c r="Z396" s="78">
        <v>0</v>
      </c>
      <c r="AA396" s="78">
        <f t="shared" si="88"/>
        <v>5686125.0863</v>
      </c>
      <c r="AB396" s="78">
        <v>283956812.3936</v>
      </c>
      <c r="AC396" s="87">
        <f t="shared" si="100"/>
        <v>487879132.8263</v>
      </c>
    </row>
    <row r="397" ht="24.9" customHeight="1" spans="1:29">
      <c r="A397" s="76"/>
      <c r="B397" s="79"/>
      <c r="C397" s="73">
        <v>10</v>
      </c>
      <c r="D397" s="78" t="s">
        <v>916</v>
      </c>
      <c r="E397" s="78">
        <v>30563702.5401</v>
      </c>
      <c r="F397" s="78">
        <v>0</v>
      </c>
      <c r="G397" s="78">
        <v>144143685.7435</v>
      </c>
      <c r="H397" s="78">
        <v>3265259.1028</v>
      </c>
      <c r="I397" s="78">
        <v>8818913.4843</v>
      </c>
      <c r="J397" s="78">
        <v>5339179.4216</v>
      </c>
      <c r="K397" s="78">
        <v>0</v>
      </c>
      <c r="L397" s="78">
        <f t="shared" si="96"/>
        <v>5339179.4216</v>
      </c>
      <c r="M397" s="102">
        <v>250433754.5444</v>
      </c>
      <c r="N397" s="87">
        <f t="shared" si="99"/>
        <v>442564494.8367</v>
      </c>
      <c r="O397" s="86"/>
      <c r="P397" s="79"/>
      <c r="Q397" s="90">
        <v>8</v>
      </c>
      <c r="R397" s="79"/>
      <c r="S397" s="78" t="s">
        <v>829</v>
      </c>
      <c r="T397" s="78">
        <v>29531499.5563</v>
      </c>
      <c r="U397" s="78">
        <v>0</v>
      </c>
      <c r="V397" s="78">
        <v>139275638.6762</v>
      </c>
      <c r="W397" s="78">
        <v>3154984.1718</v>
      </c>
      <c r="X397" s="78">
        <v>7248285.0213</v>
      </c>
      <c r="Y397" s="78">
        <v>5158863.6722</v>
      </c>
      <c r="Z397" s="78">
        <v>0</v>
      </c>
      <c r="AA397" s="78">
        <f t="shared" si="88"/>
        <v>5158863.6722</v>
      </c>
      <c r="AB397" s="78">
        <v>239075208.5451</v>
      </c>
      <c r="AC397" s="87">
        <f t="shared" si="100"/>
        <v>423444479.6429</v>
      </c>
    </row>
    <row r="398" ht="24.9" customHeight="1" spans="1:29">
      <c r="A398" s="76"/>
      <c r="B398" s="79"/>
      <c r="C398" s="73">
        <v>11</v>
      </c>
      <c r="D398" s="78" t="s">
        <v>917</v>
      </c>
      <c r="E398" s="78">
        <v>28328328.1787</v>
      </c>
      <c r="F398" s="78">
        <v>0</v>
      </c>
      <c r="G398" s="78">
        <v>133601275.2146</v>
      </c>
      <c r="H398" s="78">
        <v>3026443.9112</v>
      </c>
      <c r="I398" s="78">
        <v>7453965.2823</v>
      </c>
      <c r="J398" s="78">
        <v>4948681.4191</v>
      </c>
      <c r="K398" s="78">
        <v>0</v>
      </c>
      <c r="L398" s="78">
        <f t="shared" si="96"/>
        <v>4948681.4191</v>
      </c>
      <c r="M398" s="102">
        <v>208196613.1643</v>
      </c>
      <c r="N398" s="87">
        <f t="shared" si="99"/>
        <v>385555307.1702</v>
      </c>
      <c r="O398" s="86"/>
      <c r="P398" s="79"/>
      <c r="Q398" s="90">
        <v>9</v>
      </c>
      <c r="R398" s="79"/>
      <c r="S398" s="78" t="s">
        <v>918</v>
      </c>
      <c r="T398" s="78">
        <v>31924386.1414</v>
      </c>
      <c r="U398" s="78">
        <v>0</v>
      </c>
      <c r="V398" s="78">
        <v>150560903.9837</v>
      </c>
      <c r="W398" s="78">
        <v>3410627.1095</v>
      </c>
      <c r="X398" s="78">
        <v>7703291.2822</v>
      </c>
      <c r="Y398" s="78">
        <v>5576877.517</v>
      </c>
      <c r="Z398" s="78">
        <v>0</v>
      </c>
      <c r="AA398" s="78">
        <f t="shared" si="88"/>
        <v>5576877.517</v>
      </c>
      <c r="AB398" s="78">
        <v>253154983.6925</v>
      </c>
      <c r="AC398" s="87">
        <f t="shared" si="100"/>
        <v>452331069.7263</v>
      </c>
    </row>
    <row r="399" ht="24.9" customHeight="1" spans="1:29">
      <c r="A399" s="76"/>
      <c r="B399" s="79"/>
      <c r="C399" s="73">
        <v>12</v>
      </c>
      <c r="D399" s="78" t="s">
        <v>919</v>
      </c>
      <c r="E399" s="78">
        <v>27752807.3384</v>
      </c>
      <c r="F399" s="78">
        <v>0</v>
      </c>
      <c r="G399" s="78">
        <v>130887019.7988</v>
      </c>
      <c r="H399" s="78">
        <v>2964958.4069</v>
      </c>
      <c r="I399" s="78">
        <v>8126558.0696</v>
      </c>
      <c r="J399" s="78">
        <v>4848143.5664</v>
      </c>
      <c r="K399" s="78">
        <v>0</v>
      </c>
      <c r="L399" s="78">
        <f t="shared" si="96"/>
        <v>4848143.5664</v>
      </c>
      <c r="M399" s="102">
        <v>229009415.1514</v>
      </c>
      <c r="N399" s="87">
        <f t="shared" si="99"/>
        <v>403588902.3315</v>
      </c>
      <c r="O399" s="86"/>
      <c r="P399" s="79"/>
      <c r="Q399" s="90">
        <v>10</v>
      </c>
      <c r="R399" s="79"/>
      <c r="S399" s="78" t="s">
        <v>920</v>
      </c>
      <c r="T399" s="78">
        <v>42137586.1699</v>
      </c>
      <c r="U399" s="78">
        <v>0</v>
      </c>
      <c r="V399" s="78">
        <v>198728114.5305</v>
      </c>
      <c r="W399" s="78">
        <v>4501749.637</v>
      </c>
      <c r="X399" s="78">
        <v>8847378.0082</v>
      </c>
      <c r="Y399" s="78">
        <v>7361023.5101</v>
      </c>
      <c r="Z399" s="78">
        <v>0</v>
      </c>
      <c r="AA399" s="78">
        <f t="shared" si="88"/>
        <v>7361023.5101</v>
      </c>
      <c r="AB399" s="78">
        <v>288557757.7486</v>
      </c>
      <c r="AC399" s="87">
        <f t="shared" si="100"/>
        <v>550133609.6043</v>
      </c>
    </row>
    <row r="400" ht="24.9" customHeight="1" spans="1:29">
      <c r="A400" s="76"/>
      <c r="B400" s="79"/>
      <c r="C400" s="73">
        <v>13</v>
      </c>
      <c r="D400" s="78" t="s">
        <v>921</v>
      </c>
      <c r="E400" s="78">
        <v>28997759.8849</v>
      </c>
      <c r="F400" s="78">
        <v>0</v>
      </c>
      <c r="G400" s="78">
        <v>136758430.4496</v>
      </c>
      <c r="H400" s="78">
        <v>3097962.3395</v>
      </c>
      <c r="I400" s="78">
        <v>8299156.3867</v>
      </c>
      <c r="J400" s="78">
        <v>5065624.5802</v>
      </c>
      <c r="K400" s="78">
        <v>0</v>
      </c>
      <c r="L400" s="78">
        <f t="shared" si="96"/>
        <v>5065624.5802</v>
      </c>
      <c r="M400" s="102">
        <v>234350320.7676</v>
      </c>
      <c r="N400" s="87">
        <f t="shared" si="99"/>
        <v>416569254.4085</v>
      </c>
      <c r="O400" s="86"/>
      <c r="P400" s="79"/>
      <c r="Q400" s="90">
        <v>11</v>
      </c>
      <c r="R400" s="79"/>
      <c r="S400" s="78" t="s">
        <v>922</v>
      </c>
      <c r="T400" s="78">
        <v>26309864.6703</v>
      </c>
      <c r="U400" s="78">
        <v>0</v>
      </c>
      <c r="V400" s="78">
        <v>124081853.6306</v>
      </c>
      <c r="W400" s="78">
        <v>2810802.2906</v>
      </c>
      <c r="X400" s="78">
        <v>6641713.5252</v>
      </c>
      <c r="Y400" s="78">
        <v>4596075.6177</v>
      </c>
      <c r="Z400" s="78">
        <v>0</v>
      </c>
      <c r="AA400" s="78">
        <f t="shared" ref="AA400:AA412" si="101">Y400-Z400</f>
        <v>4596075.6177</v>
      </c>
      <c r="AB400" s="78">
        <v>220305378.3063</v>
      </c>
      <c r="AC400" s="87">
        <f t="shared" si="100"/>
        <v>384745688.0407</v>
      </c>
    </row>
    <row r="401" ht="24.9" customHeight="1" spans="1:29">
      <c r="A401" s="76"/>
      <c r="B401" s="79"/>
      <c r="C401" s="73">
        <v>14</v>
      </c>
      <c r="D401" s="78" t="s">
        <v>923</v>
      </c>
      <c r="E401" s="78">
        <v>25866131.941</v>
      </c>
      <c r="F401" s="78">
        <v>0</v>
      </c>
      <c r="G401" s="78">
        <v>121989133.6466</v>
      </c>
      <c r="H401" s="78">
        <v>2763396.3085</v>
      </c>
      <c r="I401" s="78">
        <v>7613746.1239</v>
      </c>
      <c r="J401" s="78">
        <v>4518559.8569</v>
      </c>
      <c r="K401" s="78">
        <v>0</v>
      </c>
      <c r="L401" s="78">
        <f t="shared" si="96"/>
        <v>4518559.8569</v>
      </c>
      <c r="M401" s="102">
        <v>213140893.0915</v>
      </c>
      <c r="N401" s="87">
        <f t="shared" si="99"/>
        <v>375891860.9684</v>
      </c>
      <c r="O401" s="86"/>
      <c r="P401" s="79"/>
      <c r="Q401" s="90">
        <v>12</v>
      </c>
      <c r="R401" s="79"/>
      <c r="S401" s="78" t="s">
        <v>924</v>
      </c>
      <c r="T401" s="78">
        <v>30388328.5597</v>
      </c>
      <c r="U401" s="78">
        <v>0</v>
      </c>
      <c r="V401" s="78">
        <v>143316591.8444</v>
      </c>
      <c r="W401" s="78">
        <v>3246523.1044</v>
      </c>
      <c r="X401" s="78">
        <v>7764357.8005</v>
      </c>
      <c r="Y401" s="78">
        <v>5308543.3052</v>
      </c>
      <c r="Z401" s="78">
        <v>0</v>
      </c>
      <c r="AA401" s="78">
        <f t="shared" si="101"/>
        <v>5308543.3052</v>
      </c>
      <c r="AB401" s="78">
        <v>255044634.2769</v>
      </c>
      <c r="AC401" s="87">
        <f t="shared" si="100"/>
        <v>445068978.8911</v>
      </c>
    </row>
    <row r="402" ht="24.9" customHeight="1" spans="1:29">
      <c r="A402" s="76"/>
      <c r="B402" s="79"/>
      <c r="C402" s="73">
        <v>15</v>
      </c>
      <c r="D402" s="78" t="s">
        <v>925</v>
      </c>
      <c r="E402" s="78">
        <v>25731156.2079</v>
      </c>
      <c r="F402" s="78">
        <v>0</v>
      </c>
      <c r="G402" s="78">
        <v>121352564.84</v>
      </c>
      <c r="H402" s="78">
        <v>2748976.2383</v>
      </c>
      <c r="I402" s="78">
        <v>6964317.9589</v>
      </c>
      <c r="J402" s="78">
        <v>4494980.9185</v>
      </c>
      <c r="K402" s="78">
        <v>0</v>
      </c>
      <c r="L402" s="78">
        <f t="shared" si="96"/>
        <v>4494980.9185</v>
      </c>
      <c r="M402" s="102">
        <v>193044900.3067</v>
      </c>
      <c r="N402" s="87">
        <f t="shared" si="99"/>
        <v>354336896.4703</v>
      </c>
      <c r="O402" s="86"/>
      <c r="P402" s="79"/>
      <c r="Q402" s="90">
        <v>13</v>
      </c>
      <c r="R402" s="79"/>
      <c r="S402" s="78" t="s">
        <v>926</v>
      </c>
      <c r="T402" s="78">
        <v>32195435.121</v>
      </c>
      <c r="U402" s="78">
        <v>0</v>
      </c>
      <c r="V402" s="78">
        <v>151839217.6593</v>
      </c>
      <c r="W402" s="78">
        <v>3439584.5026</v>
      </c>
      <c r="X402" s="78">
        <v>8481882.3327</v>
      </c>
      <c r="Y402" s="78">
        <v>5624227.1185</v>
      </c>
      <c r="Z402" s="78">
        <v>0</v>
      </c>
      <c r="AA402" s="78">
        <f t="shared" si="101"/>
        <v>5624227.1185</v>
      </c>
      <c r="AB402" s="78">
        <v>277247810.2377</v>
      </c>
      <c r="AC402" s="87">
        <f t="shared" si="100"/>
        <v>478828156.9718</v>
      </c>
    </row>
    <row r="403" ht="24.9" customHeight="1" spans="1:29">
      <c r="A403" s="76"/>
      <c r="B403" s="79"/>
      <c r="C403" s="73">
        <v>16</v>
      </c>
      <c r="D403" s="78" t="s">
        <v>927</v>
      </c>
      <c r="E403" s="78">
        <v>27809483.9195</v>
      </c>
      <c r="F403" s="78">
        <v>0</v>
      </c>
      <c r="G403" s="78">
        <v>131154316.3179</v>
      </c>
      <c r="H403" s="78">
        <v>2971013.4234</v>
      </c>
      <c r="I403" s="78">
        <v>8157444.2329</v>
      </c>
      <c r="J403" s="78">
        <v>4858044.4098</v>
      </c>
      <c r="K403" s="78">
        <v>0</v>
      </c>
      <c r="L403" s="78">
        <f t="shared" si="96"/>
        <v>4858044.4098</v>
      </c>
      <c r="M403" s="102">
        <v>229965160.7544</v>
      </c>
      <c r="N403" s="87">
        <f t="shared" si="99"/>
        <v>404915463.0579</v>
      </c>
      <c r="O403" s="86"/>
      <c r="P403" s="80"/>
      <c r="Q403" s="90">
        <v>14</v>
      </c>
      <c r="R403" s="80"/>
      <c r="S403" s="78" t="s">
        <v>928</v>
      </c>
      <c r="T403" s="78">
        <v>35556863.5754</v>
      </c>
      <c r="U403" s="78">
        <v>0</v>
      </c>
      <c r="V403" s="78">
        <v>167692293.2527</v>
      </c>
      <c r="W403" s="78">
        <v>3798701.1654</v>
      </c>
      <c r="X403" s="78">
        <v>8874721.0146</v>
      </c>
      <c r="Y403" s="78">
        <v>6211435.7399</v>
      </c>
      <c r="Z403" s="78">
        <v>0</v>
      </c>
      <c r="AA403" s="78">
        <f t="shared" si="101"/>
        <v>6211435.7399</v>
      </c>
      <c r="AB403" s="78">
        <v>289403863.431</v>
      </c>
      <c r="AC403" s="87">
        <f t="shared" si="100"/>
        <v>511537878.179</v>
      </c>
    </row>
    <row r="404" ht="24.9" customHeight="1" spans="1:29">
      <c r="A404" s="76"/>
      <c r="B404" s="79"/>
      <c r="C404" s="73">
        <v>17</v>
      </c>
      <c r="D404" s="78" t="s">
        <v>929</v>
      </c>
      <c r="E404" s="78">
        <v>31756502.8132</v>
      </c>
      <c r="F404" s="78">
        <v>0</v>
      </c>
      <c r="G404" s="78">
        <v>149769137.2901</v>
      </c>
      <c r="H404" s="78">
        <v>3392691.3714</v>
      </c>
      <c r="I404" s="78">
        <v>9301601.5396</v>
      </c>
      <c r="J404" s="78">
        <v>5547549.9442</v>
      </c>
      <c r="K404" s="78">
        <v>0</v>
      </c>
      <c r="L404" s="78">
        <f t="shared" si="96"/>
        <v>5547549.9442</v>
      </c>
      <c r="M404" s="102">
        <v>265370118.8726</v>
      </c>
      <c r="N404" s="87">
        <f t="shared" si="99"/>
        <v>465137601.8311</v>
      </c>
      <c r="O404" s="86"/>
      <c r="P404" s="73"/>
      <c r="Q404" s="82" t="s">
        <v>930</v>
      </c>
      <c r="R404" s="94"/>
      <c r="S404" s="83"/>
      <c r="T404" s="83">
        <f t="shared" ref="T404:Y404" si="102">SUM(T390:T403)</f>
        <v>457254113.8473</v>
      </c>
      <c r="U404" s="83">
        <f t="shared" si="102"/>
        <v>0</v>
      </c>
      <c r="V404" s="83">
        <f t="shared" si="102"/>
        <v>2156489162.4283</v>
      </c>
      <c r="W404" s="83">
        <f t="shared" si="102"/>
        <v>48850532.9352</v>
      </c>
      <c r="X404" s="83">
        <f t="shared" si="102"/>
        <v>112192698.4289</v>
      </c>
      <c r="Y404" s="83">
        <f t="shared" si="102"/>
        <v>79877814.2764</v>
      </c>
      <c r="Z404" s="83">
        <f t="shared" ref="Z404:AC404" si="103">SUM(Z390:Z403)</f>
        <v>0</v>
      </c>
      <c r="AA404" s="83">
        <f t="shared" si="101"/>
        <v>79877814.2764</v>
      </c>
      <c r="AB404" s="83">
        <f t="shared" si="103"/>
        <v>3678672182.3874</v>
      </c>
      <c r="AC404" s="83">
        <f t="shared" si="103"/>
        <v>6533336504.3035</v>
      </c>
    </row>
    <row r="405" ht="24.9" customHeight="1" spans="1:29">
      <c r="A405" s="76"/>
      <c r="B405" s="79"/>
      <c r="C405" s="73">
        <v>18</v>
      </c>
      <c r="D405" s="78" t="s">
        <v>931</v>
      </c>
      <c r="E405" s="78">
        <v>38179943.6857</v>
      </c>
      <c r="F405" s="78">
        <v>0</v>
      </c>
      <c r="G405" s="78">
        <v>180063190.8757</v>
      </c>
      <c r="H405" s="78">
        <v>4078936.7225</v>
      </c>
      <c r="I405" s="78">
        <v>10430753.3658</v>
      </c>
      <c r="J405" s="78">
        <v>6669662.1386</v>
      </c>
      <c r="K405" s="78">
        <v>0</v>
      </c>
      <c r="L405" s="78">
        <f t="shared" si="96"/>
        <v>6669662.1386</v>
      </c>
      <c r="M405" s="102">
        <v>300310745.3748</v>
      </c>
      <c r="N405" s="87">
        <f t="shared" si="99"/>
        <v>539733232.1631</v>
      </c>
      <c r="O405" s="86"/>
      <c r="P405" s="77">
        <v>37</v>
      </c>
      <c r="Q405" s="90">
        <v>1</v>
      </c>
      <c r="R405" s="77" t="s">
        <v>932</v>
      </c>
      <c r="S405" s="78" t="s">
        <v>933</v>
      </c>
      <c r="T405" s="78">
        <v>23487824.4575</v>
      </c>
      <c r="U405" s="78">
        <v>0</v>
      </c>
      <c r="V405" s="78">
        <v>110772625.8936</v>
      </c>
      <c r="W405" s="78">
        <v>2509310.9225</v>
      </c>
      <c r="X405" s="78">
        <v>18328855.4227</v>
      </c>
      <c r="Y405" s="78">
        <v>4103092.8382</v>
      </c>
      <c r="Z405" s="78">
        <v>0</v>
      </c>
      <c r="AA405" s="78">
        <f t="shared" si="101"/>
        <v>4103092.8382</v>
      </c>
      <c r="AB405" s="78">
        <v>515223032.637</v>
      </c>
      <c r="AC405" s="87">
        <f t="shared" si="100"/>
        <v>674424742.1715</v>
      </c>
    </row>
    <row r="406" ht="24.9" customHeight="1" spans="1:29">
      <c r="A406" s="76"/>
      <c r="B406" s="79"/>
      <c r="C406" s="73">
        <v>19</v>
      </c>
      <c r="D406" s="78" t="s">
        <v>934</v>
      </c>
      <c r="E406" s="78">
        <v>26249654.4456</v>
      </c>
      <c r="F406" s="78">
        <v>0</v>
      </c>
      <c r="G406" s="78">
        <v>123797891.8398</v>
      </c>
      <c r="H406" s="78">
        <v>2804369.7589</v>
      </c>
      <c r="I406" s="78">
        <v>7917060.1042</v>
      </c>
      <c r="J406" s="78">
        <v>4585557.4814</v>
      </c>
      <c r="K406" s="78">
        <v>0</v>
      </c>
      <c r="L406" s="78">
        <f t="shared" si="96"/>
        <v>4585557.4814</v>
      </c>
      <c r="M406" s="102">
        <v>222526681.8357</v>
      </c>
      <c r="N406" s="87">
        <f t="shared" si="99"/>
        <v>387881215.4656</v>
      </c>
      <c r="O406" s="86"/>
      <c r="P406" s="79"/>
      <c r="Q406" s="90">
        <v>2</v>
      </c>
      <c r="R406" s="79"/>
      <c r="S406" s="78" t="s">
        <v>935</v>
      </c>
      <c r="T406" s="78">
        <v>59958856.4684</v>
      </c>
      <c r="U406" s="78">
        <v>0</v>
      </c>
      <c r="V406" s="78">
        <v>282776294.953</v>
      </c>
      <c r="W406" s="78">
        <v>6405676.8522</v>
      </c>
      <c r="X406" s="78">
        <v>28494228.6011</v>
      </c>
      <c r="Y406" s="78">
        <v>10474224.8483</v>
      </c>
      <c r="Z406" s="78">
        <v>0</v>
      </c>
      <c r="AA406" s="78">
        <f t="shared" si="101"/>
        <v>10474224.8483</v>
      </c>
      <c r="AB406" s="78">
        <v>829781712.2045</v>
      </c>
      <c r="AC406" s="87">
        <f t="shared" si="100"/>
        <v>1217890993.9275</v>
      </c>
    </row>
    <row r="407" ht="24.9" customHeight="1" spans="1:29">
      <c r="A407" s="76"/>
      <c r="B407" s="79"/>
      <c r="C407" s="73">
        <v>20</v>
      </c>
      <c r="D407" s="78" t="s">
        <v>936</v>
      </c>
      <c r="E407" s="78">
        <v>25293290.3286</v>
      </c>
      <c r="F407" s="78">
        <v>0</v>
      </c>
      <c r="G407" s="78">
        <v>119287513.9316</v>
      </c>
      <c r="H407" s="78">
        <v>2702197.0384</v>
      </c>
      <c r="I407" s="78">
        <v>7491330.764</v>
      </c>
      <c r="J407" s="78">
        <v>4418490.039</v>
      </c>
      <c r="K407" s="78">
        <v>0</v>
      </c>
      <c r="L407" s="78">
        <f t="shared" si="96"/>
        <v>4418490.039</v>
      </c>
      <c r="M407" s="102">
        <v>209352855.674</v>
      </c>
      <c r="N407" s="87">
        <f t="shared" si="99"/>
        <v>368545677.7756</v>
      </c>
      <c r="O407" s="86"/>
      <c r="P407" s="79"/>
      <c r="Q407" s="90">
        <v>3</v>
      </c>
      <c r="R407" s="79"/>
      <c r="S407" s="78" t="s">
        <v>937</v>
      </c>
      <c r="T407" s="78">
        <v>33773184.1858</v>
      </c>
      <c r="U407" s="78">
        <v>0</v>
      </c>
      <c r="V407" s="78">
        <v>159280154.0147</v>
      </c>
      <c r="W407" s="78">
        <v>3608142.5983</v>
      </c>
      <c r="X407" s="78">
        <v>20711268.3745</v>
      </c>
      <c r="Y407" s="78">
        <v>5899844.4239</v>
      </c>
      <c r="Z407" s="78">
        <v>0</v>
      </c>
      <c r="AA407" s="78">
        <f t="shared" si="101"/>
        <v>5899844.4239</v>
      </c>
      <c r="AB407" s="78">
        <v>588944740.5508</v>
      </c>
      <c r="AC407" s="87">
        <f t="shared" si="100"/>
        <v>812217334.148</v>
      </c>
    </row>
    <row r="408" ht="24.9" customHeight="1" spans="1:29">
      <c r="A408" s="76"/>
      <c r="B408" s="79"/>
      <c r="C408" s="73">
        <v>21</v>
      </c>
      <c r="D408" s="78" t="s">
        <v>938</v>
      </c>
      <c r="E408" s="78">
        <v>36852585.3624</v>
      </c>
      <c r="F408" s="78">
        <v>0</v>
      </c>
      <c r="G408" s="78">
        <v>173803140.387</v>
      </c>
      <c r="H408" s="78">
        <v>3937129.0066</v>
      </c>
      <c r="I408" s="78">
        <v>10479679.9845</v>
      </c>
      <c r="J408" s="78">
        <v>6437785.6427</v>
      </c>
      <c r="K408" s="78">
        <v>0</v>
      </c>
      <c r="L408" s="78">
        <f t="shared" si="96"/>
        <v>6437785.6427</v>
      </c>
      <c r="M408" s="102">
        <v>301824737.267</v>
      </c>
      <c r="N408" s="87">
        <f t="shared" si="99"/>
        <v>533335057.6502</v>
      </c>
      <c r="O408" s="86"/>
      <c r="P408" s="79"/>
      <c r="Q408" s="90">
        <v>4</v>
      </c>
      <c r="R408" s="79"/>
      <c r="S408" s="78" t="s">
        <v>939</v>
      </c>
      <c r="T408" s="78">
        <v>28944066.598</v>
      </c>
      <c r="U408" s="78">
        <v>0</v>
      </c>
      <c r="V408" s="78">
        <v>136505203.66</v>
      </c>
      <c r="W408" s="78">
        <v>3092226.0419</v>
      </c>
      <c r="X408" s="78">
        <v>19730957.3641</v>
      </c>
      <c r="Y408" s="78">
        <v>5056244.889</v>
      </c>
      <c r="Z408" s="78">
        <v>0</v>
      </c>
      <c r="AA408" s="78">
        <f t="shared" si="101"/>
        <v>5056244.889</v>
      </c>
      <c r="AB408" s="78">
        <v>558609864.3404</v>
      </c>
      <c r="AC408" s="87">
        <f t="shared" si="100"/>
        <v>751938562.8934</v>
      </c>
    </row>
    <row r="409" ht="24.9" customHeight="1" spans="1:29">
      <c r="A409" s="76"/>
      <c r="B409" s="79"/>
      <c r="C409" s="73">
        <v>22</v>
      </c>
      <c r="D409" s="78" t="s">
        <v>940</v>
      </c>
      <c r="E409" s="78">
        <v>24526827.3565</v>
      </c>
      <c r="F409" s="78">
        <v>0</v>
      </c>
      <c r="G409" s="78">
        <v>115672742.5327</v>
      </c>
      <c r="H409" s="78">
        <v>2620312.3193</v>
      </c>
      <c r="I409" s="78">
        <v>7315993.9115</v>
      </c>
      <c r="J409" s="78">
        <v>4284596.4663</v>
      </c>
      <c r="K409" s="78">
        <v>0</v>
      </c>
      <c r="L409" s="78">
        <f t="shared" si="96"/>
        <v>4284596.4663</v>
      </c>
      <c r="M409" s="102">
        <v>203927208.4458</v>
      </c>
      <c r="N409" s="87">
        <f t="shared" si="99"/>
        <v>358347681.0321</v>
      </c>
      <c r="O409" s="86"/>
      <c r="P409" s="79"/>
      <c r="Q409" s="90">
        <v>5</v>
      </c>
      <c r="R409" s="79"/>
      <c r="S409" s="78" t="s">
        <v>941</v>
      </c>
      <c r="T409" s="78">
        <v>27501784.845</v>
      </c>
      <c r="U409" s="78">
        <v>0</v>
      </c>
      <c r="V409" s="78">
        <v>129703154.4817</v>
      </c>
      <c r="W409" s="78">
        <v>2938140.5343</v>
      </c>
      <c r="X409" s="78">
        <v>18878298.8098</v>
      </c>
      <c r="Y409" s="78">
        <v>4804292.3959</v>
      </c>
      <c r="Z409" s="78">
        <v>0</v>
      </c>
      <c r="AA409" s="78">
        <f t="shared" si="101"/>
        <v>4804292.3959</v>
      </c>
      <c r="AB409" s="78">
        <v>532225082.9601</v>
      </c>
      <c r="AC409" s="87">
        <f t="shared" si="100"/>
        <v>716050754.0268</v>
      </c>
    </row>
    <row r="410" ht="24.9" customHeight="1" spans="1:29">
      <c r="A410" s="76"/>
      <c r="B410" s="79"/>
      <c r="C410" s="73">
        <v>23</v>
      </c>
      <c r="D410" s="78" t="s">
        <v>942</v>
      </c>
      <c r="E410" s="78">
        <v>24752593.0362</v>
      </c>
      <c r="F410" s="78">
        <v>0</v>
      </c>
      <c r="G410" s="78">
        <v>116737492.366</v>
      </c>
      <c r="H410" s="78">
        <v>2644431.8918</v>
      </c>
      <c r="I410" s="78">
        <v>7250057.3171</v>
      </c>
      <c r="J410" s="78">
        <v>4324035.5189</v>
      </c>
      <c r="K410" s="78">
        <v>0</v>
      </c>
      <c r="L410" s="78">
        <f t="shared" si="96"/>
        <v>4324035.5189</v>
      </c>
      <c r="M410" s="102">
        <v>201886857.572</v>
      </c>
      <c r="N410" s="87">
        <f t="shared" si="99"/>
        <v>357595467.702</v>
      </c>
      <c r="O410" s="86"/>
      <c r="P410" s="80"/>
      <c r="Q410" s="90">
        <v>6</v>
      </c>
      <c r="R410" s="80"/>
      <c r="S410" s="78" t="s">
        <v>943</v>
      </c>
      <c r="T410" s="78">
        <v>28289379.6229</v>
      </c>
      <c r="U410" s="78">
        <v>0</v>
      </c>
      <c r="V410" s="78">
        <v>133417587.1167</v>
      </c>
      <c r="W410" s="78">
        <v>3022282.8601</v>
      </c>
      <c r="X410" s="78">
        <v>18715539.4579</v>
      </c>
      <c r="Y410" s="78">
        <v>4941877.488</v>
      </c>
      <c r="Z410" s="78">
        <v>0</v>
      </c>
      <c r="AA410" s="78">
        <f t="shared" si="101"/>
        <v>4941877.488</v>
      </c>
      <c r="AB410" s="78">
        <v>527188635.6096</v>
      </c>
      <c r="AC410" s="87">
        <f t="shared" si="100"/>
        <v>715575302.1552</v>
      </c>
    </row>
    <row r="411" ht="24.9" customHeight="1" spans="1:29">
      <c r="A411" s="76"/>
      <c r="B411" s="79"/>
      <c r="C411" s="73">
        <v>24</v>
      </c>
      <c r="D411" s="78" t="s">
        <v>944</v>
      </c>
      <c r="E411" s="78">
        <v>31933823.2839</v>
      </c>
      <c r="F411" s="78">
        <v>0</v>
      </c>
      <c r="G411" s="78">
        <v>150605411.1731</v>
      </c>
      <c r="H411" s="78">
        <v>3411635.3223</v>
      </c>
      <c r="I411" s="78">
        <v>9057561.325</v>
      </c>
      <c r="J411" s="78">
        <v>5578526.0934</v>
      </c>
      <c r="K411" s="78">
        <v>0</v>
      </c>
      <c r="L411" s="78">
        <f t="shared" si="96"/>
        <v>5578526.0934</v>
      </c>
      <c r="M411" s="102">
        <v>257818505.5339</v>
      </c>
      <c r="N411" s="87">
        <f t="shared" si="99"/>
        <v>458405462.7316</v>
      </c>
      <c r="O411" s="86"/>
      <c r="P411" s="73"/>
      <c r="Q411" s="82" t="s">
        <v>945</v>
      </c>
      <c r="R411" s="94"/>
      <c r="S411" s="121"/>
      <c r="T411" s="121">
        <f>SUM(T405:T410)</f>
        <v>201955096.1776</v>
      </c>
      <c r="U411" s="121">
        <f t="shared" ref="U411:Y411" si="104">SUM(U405:U410)</f>
        <v>0</v>
      </c>
      <c r="V411" s="121">
        <f t="shared" si="104"/>
        <v>952455020.1197</v>
      </c>
      <c r="W411" s="121">
        <f t="shared" si="104"/>
        <v>21575779.8093</v>
      </c>
      <c r="X411" s="121">
        <f t="shared" si="104"/>
        <v>124859148.0301</v>
      </c>
      <c r="Y411" s="121">
        <f t="shared" si="104"/>
        <v>35279576.8833</v>
      </c>
      <c r="Z411" s="121">
        <f t="shared" ref="Z411" si="105">SUM(Z405:Z410)</f>
        <v>0</v>
      </c>
      <c r="AA411" s="83">
        <f t="shared" si="101"/>
        <v>35279576.8833</v>
      </c>
      <c r="AB411" s="121">
        <f>SUM(AB405:AB410)</f>
        <v>3551973068.3024</v>
      </c>
      <c r="AC411" s="121">
        <f>SUM(AC405:AC410)</f>
        <v>4888097689.3224</v>
      </c>
    </row>
    <row r="412" ht="24.9" customHeight="1" spans="1:29">
      <c r="A412" s="77"/>
      <c r="B412" s="79"/>
      <c r="C412" s="73">
        <v>25</v>
      </c>
      <c r="D412" s="78" t="s">
        <v>946</v>
      </c>
      <c r="E412" s="78">
        <v>32629286.4989</v>
      </c>
      <c r="F412" s="78">
        <v>0</v>
      </c>
      <c r="G412" s="78">
        <v>153885335.4883</v>
      </c>
      <c r="H412" s="78">
        <v>3485934.815</v>
      </c>
      <c r="I412" s="78">
        <v>9497957.3579</v>
      </c>
      <c r="J412" s="78">
        <v>5700016.7041</v>
      </c>
      <c r="K412" s="78">
        <v>0</v>
      </c>
      <c r="L412" s="78">
        <f t="shared" si="96"/>
        <v>5700016.7041</v>
      </c>
      <c r="M412" s="102">
        <v>271446179.8133</v>
      </c>
      <c r="N412" s="87">
        <f t="shared" si="99"/>
        <v>476644710.6775</v>
      </c>
      <c r="O412" s="86"/>
      <c r="P412" s="81" t="s">
        <v>947</v>
      </c>
      <c r="Q412" s="82"/>
      <c r="R412" s="94"/>
      <c r="S412" s="122"/>
      <c r="T412" s="122">
        <v>22226813720.34</v>
      </c>
      <c r="U412" s="122">
        <f>-3854120.49</f>
        <v>-3854120.49</v>
      </c>
      <c r="V412" s="122">
        <v>104825482049.61</v>
      </c>
      <c r="W412" s="122">
        <v>2374591420.42</v>
      </c>
      <c r="X412" s="122">
        <v>6586297477.54</v>
      </c>
      <c r="Y412" s="122">
        <v>3882806615.71</v>
      </c>
      <c r="Z412" s="122">
        <v>1115887704.72</v>
      </c>
      <c r="AA412" s="127">
        <f t="shared" si="101"/>
        <v>2766918910.99</v>
      </c>
      <c r="AB412" s="122">
        <v>203807278043.25</v>
      </c>
      <c r="AC412" s="95">
        <f t="shared" si="100"/>
        <v>342583527501.66</v>
      </c>
    </row>
    <row r="413" ht="13.5" spans="1:29">
      <c r="A413" s="109"/>
      <c r="B413" s="110"/>
      <c r="C413" s="111"/>
      <c r="D413" s="112"/>
      <c r="E413" s="113">
        <f>SUM(E388:E412)</f>
        <v>729369092.1899</v>
      </c>
      <c r="F413" s="113">
        <f t="shared" ref="F413:N413" si="106">SUM(F388:F412)</f>
        <v>0</v>
      </c>
      <c r="G413" s="113">
        <f t="shared" si="106"/>
        <v>3439830271.8007</v>
      </c>
      <c r="H413" s="113">
        <f t="shared" si="106"/>
        <v>77921811.4852</v>
      </c>
      <c r="I413" s="113">
        <f t="shared" si="106"/>
        <v>210514802.1221</v>
      </c>
      <c r="J413" s="113">
        <f t="shared" si="106"/>
        <v>127413635.2643</v>
      </c>
      <c r="K413" s="113">
        <f t="shared" si="106"/>
        <v>0</v>
      </c>
      <c r="L413" s="113">
        <f t="shared" si="106"/>
        <v>127413635.2643</v>
      </c>
      <c r="M413" s="113">
        <f t="shared" si="106"/>
        <v>5952701085.0567</v>
      </c>
      <c r="N413" s="113">
        <f t="shared" si="106"/>
        <v>10537750697.9189</v>
      </c>
      <c r="O413" s="120">
        <v>0</v>
      </c>
      <c r="P413" s="109"/>
      <c r="Q413" s="81"/>
      <c r="R413" s="82"/>
      <c r="S413" s="94"/>
      <c r="T413" s="81"/>
      <c r="U413" s="82"/>
      <c r="V413" s="94"/>
      <c r="W413" s="81"/>
      <c r="X413" s="82"/>
      <c r="Y413" s="94"/>
      <c r="Z413" s="81"/>
      <c r="AA413" s="82"/>
      <c r="AB413" s="94"/>
      <c r="AC413" s="109"/>
    </row>
    <row r="414" ht="15.75" spans="3:28">
      <c r="C414" s="114"/>
      <c r="D414" s="115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S414" s="120"/>
      <c r="T414" s="123"/>
      <c r="U414" s="124"/>
      <c r="V414" s="125"/>
      <c r="W414" s="125"/>
      <c r="X414" s="125"/>
      <c r="Y414" s="123"/>
      <c r="Z414" s="123"/>
      <c r="AA414" s="123"/>
      <c r="AB414" s="126"/>
    </row>
    <row r="415" spans="3:28">
      <c r="C415" s="117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T415" s="126"/>
      <c r="U415" s="114"/>
      <c r="Y415" s="126"/>
      <c r="Z415" s="126"/>
      <c r="AA415" s="126"/>
      <c r="AB415" s="126"/>
    </row>
    <row r="419" spans="13:13">
      <c r="M419" s="120"/>
    </row>
  </sheetData>
  <mergeCells count="121">
    <mergeCell ref="A1:AB1"/>
    <mergeCell ref="A2:AC2"/>
    <mergeCell ref="B3:AB3"/>
    <mergeCell ref="B24:C24"/>
    <mergeCell ref="Q26:R26"/>
    <mergeCell ref="B46:C46"/>
    <mergeCell ref="Q61:R61"/>
    <mergeCell ref="B78:C78"/>
    <mergeCell ref="Q83:R83"/>
    <mergeCell ref="B100:C100"/>
    <mergeCell ref="Q105:R105"/>
    <mergeCell ref="B121:C121"/>
    <mergeCell ref="Q122:R122"/>
    <mergeCell ref="B130:C130"/>
    <mergeCell ref="Q143:R143"/>
    <mergeCell ref="B154:C154"/>
    <mergeCell ref="Q157:R157"/>
    <mergeCell ref="B182:C182"/>
    <mergeCell ref="Q183:R183"/>
    <mergeCell ref="B201:C201"/>
    <mergeCell ref="Q204:R204"/>
    <mergeCell ref="Q223:R223"/>
    <mergeCell ref="B227:C227"/>
    <mergeCell ref="B241:C241"/>
    <mergeCell ref="Q254:R254"/>
    <mergeCell ref="B260:C260"/>
    <mergeCell ref="B277:C277"/>
    <mergeCell ref="Q288:R288"/>
    <mergeCell ref="B295:C295"/>
    <mergeCell ref="Q306:R306"/>
    <mergeCell ref="B307:C307"/>
    <mergeCell ref="Q330:R330"/>
    <mergeCell ref="B335:C335"/>
    <mergeCell ref="Q354:R354"/>
    <mergeCell ref="B363:C363"/>
    <mergeCell ref="Q371:R371"/>
    <mergeCell ref="B387:C387"/>
    <mergeCell ref="Q389:R389"/>
    <mergeCell ref="Q404:R404"/>
    <mergeCell ref="Q411:R411"/>
    <mergeCell ref="P412:R412"/>
    <mergeCell ref="Q413:S413"/>
    <mergeCell ref="T413:V413"/>
    <mergeCell ref="W413:Y413"/>
    <mergeCell ref="Z413:AB413"/>
    <mergeCell ref="A7:A23"/>
    <mergeCell ref="A25:A45"/>
    <mergeCell ref="A47:A77"/>
    <mergeCell ref="A79:A99"/>
    <mergeCell ref="A101:A120"/>
    <mergeCell ref="A122:A129"/>
    <mergeCell ref="A131:A153"/>
    <mergeCell ref="A155:A181"/>
    <mergeCell ref="A183:A200"/>
    <mergeCell ref="A202:A226"/>
    <mergeCell ref="A228:A240"/>
    <mergeCell ref="A242:A259"/>
    <mergeCell ref="A261:A276"/>
    <mergeCell ref="A278:A294"/>
    <mergeCell ref="A296:A306"/>
    <mergeCell ref="A308:A334"/>
    <mergeCell ref="A336:A362"/>
    <mergeCell ref="A364:A386"/>
    <mergeCell ref="A388:A412"/>
    <mergeCell ref="B7:B23"/>
    <mergeCell ref="B25:B45"/>
    <mergeCell ref="B47:B77"/>
    <mergeCell ref="B79:B99"/>
    <mergeCell ref="B101:B120"/>
    <mergeCell ref="B122:B129"/>
    <mergeCell ref="B131:B153"/>
    <mergeCell ref="B155:B181"/>
    <mergeCell ref="B183:B200"/>
    <mergeCell ref="B202:B226"/>
    <mergeCell ref="B228:B240"/>
    <mergeCell ref="B242:B259"/>
    <mergeCell ref="B261:B276"/>
    <mergeCell ref="B278:B294"/>
    <mergeCell ref="B296:B306"/>
    <mergeCell ref="B308:B334"/>
    <mergeCell ref="B336:B362"/>
    <mergeCell ref="B364:B386"/>
    <mergeCell ref="B388:B412"/>
    <mergeCell ref="P7:P25"/>
    <mergeCell ref="P27:P60"/>
    <mergeCell ref="P62:P82"/>
    <mergeCell ref="P84:P104"/>
    <mergeCell ref="P106:P121"/>
    <mergeCell ref="P123:P142"/>
    <mergeCell ref="P144:P156"/>
    <mergeCell ref="P158:P182"/>
    <mergeCell ref="P184:P203"/>
    <mergeCell ref="P205:P222"/>
    <mergeCell ref="P224:P253"/>
    <mergeCell ref="P255:P287"/>
    <mergeCell ref="P289:P305"/>
    <mergeCell ref="P307:P329"/>
    <mergeCell ref="P331:P353"/>
    <mergeCell ref="P355:P370"/>
    <mergeCell ref="P372:P388"/>
    <mergeCell ref="P390:P403"/>
    <mergeCell ref="P405:P410"/>
    <mergeCell ref="R7:R25"/>
    <mergeCell ref="R27:R60"/>
    <mergeCell ref="R62:R82"/>
    <mergeCell ref="R84:R104"/>
    <mergeCell ref="R106:R121"/>
    <mergeCell ref="R123:R142"/>
    <mergeCell ref="R144:R156"/>
    <mergeCell ref="R158:R182"/>
    <mergeCell ref="R184:R203"/>
    <mergeCell ref="R205:R222"/>
    <mergeCell ref="R224:R253"/>
    <mergeCell ref="R255:R287"/>
    <mergeCell ref="R289:R305"/>
    <mergeCell ref="R307:R329"/>
    <mergeCell ref="R331:R353"/>
    <mergeCell ref="R355:R370"/>
    <mergeCell ref="R373:R388"/>
    <mergeCell ref="R390:R403"/>
    <mergeCell ref="R405:R410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6"/>
  <sheetViews>
    <sheetView workbookViewId="0">
      <selection activeCell="A3" sqref="A3:L3"/>
    </sheetView>
  </sheetViews>
  <sheetFormatPr defaultColWidth="8.88571428571429" defaultRowHeight="18.75"/>
  <cols>
    <col min="1" max="1" width="8.88571428571429" style="35"/>
    <col min="2" max="2" width="19.6666666666667" style="35" customWidth="1"/>
    <col min="3" max="3" width="24.8857142857143" style="35" customWidth="1"/>
    <col min="4" max="4" width="23.3333333333333" style="35" customWidth="1"/>
    <col min="5" max="6" width="24.8857142857143" style="35" customWidth="1"/>
    <col min="7" max="7" width="23.8857142857143" style="35" customWidth="1"/>
    <col min="8" max="9" width="25.4380952380952" style="35" customWidth="1"/>
    <col min="10" max="10" width="24.6666666666667" style="35" customWidth="1"/>
    <col min="11" max="11" width="26.3333333333333" style="35" customWidth="1"/>
    <col min="12" max="12" width="27.3333333333333" style="35" customWidth="1"/>
    <col min="13" max="13" width="8.88571428571429" style="35"/>
    <col min="14" max="14" width="23.8857142857143" style="35" customWidth="1"/>
    <col min="15" max="15" width="8.88571428571429" style="35" customWidth="1"/>
    <col min="16" max="16384" width="8.88571428571429" style="35"/>
  </cols>
  <sheetData>
    <row r="1" ht="30" spans="1:12">
      <c r="A1" s="47" t="s">
        <v>64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60"/>
    </row>
    <row r="2" ht="22.5" spans="1:12">
      <c r="A2" s="49" t="s">
        <v>65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61"/>
    </row>
    <row r="3" ht="33" customHeight="1" spans="1:12">
      <c r="A3" s="51" t="s">
        <v>948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62"/>
    </row>
    <row r="4" ht="55.5" customHeight="1" spans="1:14">
      <c r="A4" s="53" t="s">
        <v>21</v>
      </c>
      <c r="B4" s="53" t="s">
        <v>132</v>
      </c>
      <c r="C4" s="54" t="s">
        <v>51</v>
      </c>
      <c r="D4" s="55" t="s">
        <v>130</v>
      </c>
      <c r="E4" s="54" t="s">
        <v>24</v>
      </c>
      <c r="F4" s="54" t="s">
        <v>949</v>
      </c>
      <c r="G4" s="54" t="s">
        <v>26</v>
      </c>
      <c r="H4" s="54" t="s">
        <v>950</v>
      </c>
      <c r="I4" s="63" t="s">
        <v>79</v>
      </c>
      <c r="J4" s="10" t="s">
        <v>80</v>
      </c>
      <c r="K4" s="64" t="s">
        <v>951</v>
      </c>
      <c r="L4" s="18" t="s">
        <v>28</v>
      </c>
      <c r="N4" s="46"/>
    </row>
    <row r="5" spans="1:12">
      <c r="A5" s="53"/>
      <c r="B5" s="53"/>
      <c r="C5" s="192" t="s">
        <v>29</v>
      </c>
      <c r="D5" s="192" t="s">
        <v>29</v>
      </c>
      <c r="E5" s="192" t="s">
        <v>29</v>
      </c>
      <c r="F5" s="192" t="s">
        <v>29</v>
      </c>
      <c r="G5" s="192" t="s">
        <v>29</v>
      </c>
      <c r="H5" s="192" t="s">
        <v>29</v>
      </c>
      <c r="I5" s="192" t="s">
        <v>29</v>
      </c>
      <c r="J5" s="192" t="s">
        <v>29</v>
      </c>
      <c r="K5" s="192" t="s">
        <v>29</v>
      </c>
      <c r="L5" s="192" t="s">
        <v>29</v>
      </c>
    </row>
    <row r="6" spans="1:14">
      <c r="A6" s="56">
        <v>1</v>
      </c>
      <c r="B6" s="57" t="s">
        <v>89</v>
      </c>
      <c r="C6" s="58">
        <v>461343504.6086</v>
      </c>
      <c r="D6" s="58">
        <v>0</v>
      </c>
      <c r="E6" s="58">
        <v>2175775433.6513</v>
      </c>
      <c r="F6" s="58">
        <v>49287421.1165</v>
      </c>
      <c r="G6" s="58">
        <v>147290732.5906</v>
      </c>
      <c r="H6" s="58">
        <v>80592190.7815</v>
      </c>
      <c r="I6" s="65">
        <f>H6/2</f>
        <v>40296095.39075</v>
      </c>
      <c r="J6" s="65">
        <f t="shared" ref="J6:J42" si="0">H6-I6</f>
        <v>40296095.39075</v>
      </c>
      <c r="K6" s="58">
        <v>3593047254.5363</v>
      </c>
      <c r="L6" s="66">
        <f>C6+D6+E6+F6+G6+J6+K6</f>
        <v>6467040441.89405</v>
      </c>
      <c r="N6" s="67"/>
    </row>
    <row r="7" spans="1:12">
      <c r="A7" s="56">
        <v>2</v>
      </c>
      <c r="B7" s="57" t="s">
        <v>90</v>
      </c>
      <c r="C7" s="58">
        <v>581918617.4824</v>
      </c>
      <c r="D7" s="58">
        <v>0</v>
      </c>
      <c r="E7" s="58">
        <v>2744428434.8962</v>
      </c>
      <c r="F7" s="58">
        <v>62169007.8411</v>
      </c>
      <c r="G7" s="58">
        <v>145819719.2501</v>
      </c>
      <c r="H7" s="58">
        <v>101655481.8069</v>
      </c>
      <c r="I7" s="58">
        <v>0</v>
      </c>
      <c r="J7" s="65">
        <f t="shared" si="0"/>
        <v>101655481.8069</v>
      </c>
      <c r="K7" s="58">
        <v>4352636079.9286</v>
      </c>
      <c r="L7" s="66">
        <f t="shared" ref="L7:L42" si="1">C7+D7+E7+F7+G7+J7+K7</f>
        <v>7988627341.2053</v>
      </c>
    </row>
    <row r="8" spans="1:12">
      <c r="A8" s="56">
        <v>3</v>
      </c>
      <c r="B8" s="57" t="s">
        <v>91</v>
      </c>
      <c r="C8" s="58">
        <v>775081403.3471</v>
      </c>
      <c r="D8" s="58">
        <v>0</v>
      </c>
      <c r="E8" s="58">
        <v>3655417405.1136</v>
      </c>
      <c r="F8" s="58">
        <v>82805465.2213</v>
      </c>
      <c r="G8" s="58">
        <v>203228748.5782</v>
      </c>
      <c r="H8" s="58">
        <v>135399128.2104</v>
      </c>
      <c r="I8" s="65">
        <f>H8/2</f>
        <v>67699564.1052</v>
      </c>
      <c r="J8" s="65">
        <f t="shared" si="0"/>
        <v>67699564.1052</v>
      </c>
      <c r="K8" s="58">
        <v>6179776985.0269</v>
      </c>
      <c r="L8" s="66">
        <f t="shared" si="1"/>
        <v>10964009571.3923</v>
      </c>
    </row>
    <row r="9" spans="1:12">
      <c r="A9" s="56">
        <v>4</v>
      </c>
      <c r="B9" s="57" t="s">
        <v>92</v>
      </c>
      <c r="C9" s="58">
        <v>585063367.3865</v>
      </c>
      <c r="D9" s="58">
        <v>0</v>
      </c>
      <c r="E9" s="58">
        <v>2759259617.122</v>
      </c>
      <c r="F9" s="58">
        <v>62504975.7498</v>
      </c>
      <c r="G9" s="58">
        <v>208476571.1429</v>
      </c>
      <c r="H9" s="58">
        <v>102204838.8079</v>
      </c>
      <c r="I9" s="58">
        <v>0</v>
      </c>
      <c r="J9" s="65">
        <f t="shared" si="0"/>
        <v>102204838.8079</v>
      </c>
      <c r="K9" s="58">
        <v>4832899578.92</v>
      </c>
      <c r="L9" s="66">
        <f t="shared" si="1"/>
        <v>8550408949.1291</v>
      </c>
    </row>
    <row r="10" spans="1:12">
      <c r="A10" s="56">
        <v>5</v>
      </c>
      <c r="B10" s="57" t="s">
        <v>93</v>
      </c>
      <c r="C10" s="58">
        <v>664162698.7284</v>
      </c>
      <c r="D10" s="58">
        <v>0</v>
      </c>
      <c r="E10" s="58">
        <v>3132305688.5055</v>
      </c>
      <c r="F10" s="58">
        <v>70955516.4319</v>
      </c>
      <c r="G10" s="58">
        <v>160171675.3904</v>
      </c>
      <c r="H10" s="58">
        <v>116022717.1104</v>
      </c>
      <c r="I10" s="58">
        <v>0</v>
      </c>
      <c r="J10" s="65">
        <f t="shared" si="0"/>
        <v>116022717.1104</v>
      </c>
      <c r="K10" s="58">
        <v>4707365633.4498</v>
      </c>
      <c r="L10" s="66">
        <f t="shared" si="1"/>
        <v>8850983929.6164</v>
      </c>
    </row>
    <row r="11" spans="1:12">
      <c r="A11" s="56">
        <v>6</v>
      </c>
      <c r="B11" s="57" t="s">
        <v>94</v>
      </c>
      <c r="C11" s="58">
        <v>270338528.9509</v>
      </c>
      <c r="D11" s="58">
        <v>0</v>
      </c>
      <c r="E11" s="58">
        <v>1274963068.0497</v>
      </c>
      <c r="F11" s="58">
        <v>28881492.3962</v>
      </c>
      <c r="G11" s="58">
        <v>66719471.982</v>
      </c>
      <c r="H11" s="58">
        <v>47225492.682</v>
      </c>
      <c r="I11" s="65">
        <f>H11/2</f>
        <v>23612746.341</v>
      </c>
      <c r="J11" s="65">
        <f t="shared" si="0"/>
        <v>23612746.341</v>
      </c>
      <c r="K11" s="58">
        <v>2202327486.9524</v>
      </c>
      <c r="L11" s="66">
        <f t="shared" si="1"/>
        <v>3866842794.6722</v>
      </c>
    </row>
    <row r="12" spans="1:12">
      <c r="A12" s="56">
        <v>7</v>
      </c>
      <c r="B12" s="57" t="s">
        <v>95</v>
      </c>
      <c r="C12" s="58">
        <v>722711807.8366</v>
      </c>
      <c r="D12" s="58">
        <v>0</v>
      </c>
      <c r="E12" s="58">
        <v>3408433372.0824</v>
      </c>
      <c r="F12" s="58">
        <v>77210583.5737</v>
      </c>
      <c r="G12" s="58">
        <v>170736363.5902</v>
      </c>
      <c r="H12" s="58">
        <v>126250672.905</v>
      </c>
      <c r="I12" s="65">
        <f>H12/2</f>
        <v>63125336.4525</v>
      </c>
      <c r="J12" s="65">
        <f t="shared" si="0"/>
        <v>63125336.4525</v>
      </c>
      <c r="K12" s="58">
        <v>4932180582.6191</v>
      </c>
      <c r="L12" s="66">
        <f t="shared" si="1"/>
        <v>9374398046.1545</v>
      </c>
    </row>
    <row r="13" spans="1:12">
      <c r="A13" s="56">
        <v>8</v>
      </c>
      <c r="B13" s="57" t="s">
        <v>96</v>
      </c>
      <c r="C13" s="58">
        <v>784648443.8554</v>
      </c>
      <c r="D13" s="58">
        <v>0</v>
      </c>
      <c r="E13" s="58">
        <v>3700537216.0624</v>
      </c>
      <c r="F13" s="58">
        <v>83827555.5945</v>
      </c>
      <c r="G13" s="58">
        <v>188189606.39</v>
      </c>
      <c r="H13" s="58">
        <v>137070396.4651</v>
      </c>
      <c r="I13" s="58">
        <v>0</v>
      </c>
      <c r="J13" s="65">
        <f t="shared" si="0"/>
        <v>137070396.4651</v>
      </c>
      <c r="K13" s="58">
        <v>5576948500.4058</v>
      </c>
      <c r="L13" s="66">
        <f t="shared" si="1"/>
        <v>10471221718.7732</v>
      </c>
    </row>
    <row r="14" spans="1:12">
      <c r="A14" s="56">
        <v>9</v>
      </c>
      <c r="B14" s="57" t="s">
        <v>97</v>
      </c>
      <c r="C14" s="58">
        <v>505838138.5398</v>
      </c>
      <c r="D14" s="58">
        <v>0</v>
      </c>
      <c r="E14" s="58">
        <v>2385619791.4233</v>
      </c>
      <c r="F14" s="58">
        <v>54040984.8665</v>
      </c>
      <c r="G14" s="58">
        <v>131649558.2756</v>
      </c>
      <c r="H14" s="58">
        <v>88364967.4454</v>
      </c>
      <c r="I14" s="65">
        <f>H14/2</f>
        <v>44182483.7227</v>
      </c>
      <c r="J14" s="65">
        <f t="shared" si="0"/>
        <v>44182483.7227</v>
      </c>
      <c r="K14" s="58">
        <v>3692949784.9725</v>
      </c>
      <c r="L14" s="66">
        <f t="shared" si="1"/>
        <v>6814280741.8004</v>
      </c>
    </row>
    <row r="15" spans="1:12">
      <c r="A15" s="56">
        <v>10</v>
      </c>
      <c r="B15" s="57" t="s">
        <v>98</v>
      </c>
      <c r="C15" s="58">
        <v>648159026.2384</v>
      </c>
      <c r="D15" s="58">
        <v>0</v>
      </c>
      <c r="E15" s="58">
        <v>3056829612.4281</v>
      </c>
      <c r="F15" s="58">
        <v>69245771.442</v>
      </c>
      <c r="G15" s="58">
        <v>226751939.4767</v>
      </c>
      <c r="H15" s="58">
        <v>113227032.3037</v>
      </c>
      <c r="I15" s="65">
        <f>H15/2</f>
        <v>56613516.15185</v>
      </c>
      <c r="J15" s="65">
        <f t="shared" si="0"/>
        <v>56613516.15185</v>
      </c>
      <c r="K15" s="58">
        <v>5471511706.0674</v>
      </c>
      <c r="L15" s="66">
        <f t="shared" si="1"/>
        <v>9529111571.80445</v>
      </c>
    </row>
    <row r="16" spans="1:12">
      <c r="A16" s="56">
        <v>11</v>
      </c>
      <c r="B16" s="57" t="s">
        <v>99</v>
      </c>
      <c r="C16" s="58">
        <v>374186454.9566</v>
      </c>
      <c r="D16" s="58">
        <f>-3854120.4862</f>
        <v>-3854120.4862</v>
      </c>
      <c r="E16" s="58">
        <v>1764727774.7864</v>
      </c>
      <c r="F16" s="58">
        <v>39976037.8054</v>
      </c>
      <c r="G16" s="58">
        <v>94889005.6313</v>
      </c>
      <c r="H16" s="58">
        <v>65366708.0266</v>
      </c>
      <c r="I16" s="58">
        <v>0</v>
      </c>
      <c r="J16" s="65">
        <f t="shared" si="0"/>
        <v>65366708.0266</v>
      </c>
      <c r="K16" s="58">
        <v>2920583099.1485</v>
      </c>
      <c r="L16" s="66">
        <f t="shared" si="1"/>
        <v>5255874959.8686</v>
      </c>
    </row>
    <row r="17" spans="1:12">
      <c r="A17" s="56">
        <v>12</v>
      </c>
      <c r="B17" s="57" t="s">
        <v>100</v>
      </c>
      <c r="C17" s="58">
        <v>495929383.9158</v>
      </c>
      <c r="D17" s="58">
        <v>0</v>
      </c>
      <c r="E17" s="58">
        <v>2338888397.844</v>
      </c>
      <c r="F17" s="58">
        <v>52982387.6242</v>
      </c>
      <c r="G17" s="58">
        <v>175784654.2573</v>
      </c>
      <c r="H17" s="58">
        <v>86634005.0814</v>
      </c>
      <c r="I17" s="65">
        <f>H17/2</f>
        <v>43317002.5407</v>
      </c>
      <c r="J17" s="65">
        <f t="shared" si="0"/>
        <v>43317002.5407</v>
      </c>
      <c r="K17" s="58">
        <v>4075334246.3653</v>
      </c>
      <c r="L17" s="66">
        <f t="shared" si="1"/>
        <v>7182236072.5473</v>
      </c>
    </row>
    <row r="18" spans="1:12">
      <c r="A18" s="56">
        <v>13</v>
      </c>
      <c r="B18" s="57" t="s">
        <v>101</v>
      </c>
      <c r="C18" s="58">
        <v>393785915.3854</v>
      </c>
      <c r="D18" s="58">
        <v>0</v>
      </c>
      <c r="E18" s="58">
        <v>1857162206.1543</v>
      </c>
      <c r="F18" s="58">
        <v>42069937.1454</v>
      </c>
      <c r="G18" s="58">
        <v>114120146.0653</v>
      </c>
      <c r="H18" s="58">
        <v>68790541.7606</v>
      </c>
      <c r="I18" s="58">
        <v>0</v>
      </c>
      <c r="J18" s="65">
        <f t="shared" si="0"/>
        <v>68790541.7606</v>
      </c>
      <c r="K18" s="58">
        <v>3335426013.717</v>
      </c>
      <c r="L18" s="66">
        <f t="shared" si="1"/>
        <v>5811354760.228</v>
      </c>
    </row>
    <row r="19" spans="1:12">
      <c r="A19" s="56">
        <v>14</v>
      </c>
      <c r="B19" s="57" t="s">
        <v>102</v>
      </c>
      <c r="C19" s="58">
        <v>503871627.0414</v>
      </c>
      <c r="D19" s="58">
        <v>0</v>
      </c>
      <c r="E19" s="58">
        <v>2376345384.468</v>
      </c>
      <c r="F19" s="58">
        <v>53830893.5154</v>
      </c>
      <c r="G19" s="58">
        <v>150984153.7037</v>
      </c>
      <c r="H19" s="58">
        <v>88021437.1511</v>
      </c>
      <c r="I19" s="58">
        <v>0</v>
      </c>
      <c r="J19" s="65">
        <f t="shared" si="0"/>
        <v>88021437.1511</v>
      </c>
      <c r="K19" s="58">
        <v>3772575351.1675</v>
      </c>
      <c r="L19" s="66">
        <f t="shared" si="1"/>
        <v>6945628847.0471</v>
      </c>
    </row>
    <row r="20" spans="1:12">
      <c r="A20" s="56">
        <v>15</v>
      </c>
      <c r="B20" s="57" t="s">
        <v>103</v>
      </c>
      <c r="C20" s="58">
        <v>345253190.7663</v>
      </c>
      <c r="D20" s="58">
        <v>0</v>
      </c>
      <c r="E20" s="58">
        <v>1628273517.1402</v>
      </c>
      <c r="F20" s="58">
        <v>36884965.8338</v>
      </c>
      <c r="G20" s="58">
        <v>86830020.7047</v>
      </c>
      <c r="H20" s="58">
        <v>60312350.2121</v>
      </c>
      <c r="I20" s="58">
        <v>60312350.2121</v>
      </c>
      <c r="J20" s="65">
        <f t="shared" si="0"/>
        <v>0</v>
      </c>
      <c r="K20" s="58">
        <v>2680471663.0466</v>
      </c>
      <c r="L20" s="66">
        <f t="shared" si="1"/>
        <v>4777713357.4916</v>
      </c>
    </row>
    <row r="21" spans="1:12">
      <c r="A21" s="56">
        <v>16</v>
      </c>
      <c r="B21" s="57" t="s">
        <v>104</v>
      </c>
      <c r="C21" s="58">
        <v>675300065.5431</v>
      </c>
      <c r="D21" s="58">
        <v>0</v>
      </c>
      <c r="E21" s="58">
        <v>3184831428.8034</v>
      </c>
      <c r="F21" s="58">
        <v>72145371.8934</v>
      </c>
      <c r="G21" s="58">
        <v>200222534.7425</v>
      </c>
      <c r="H21" s="58">
        <v>117968305.9874</v>
      </c>
      <c r="I21" s="65">
        <f>H21/2</f>
        <v>58984152.9937</v>
      </c>
      <c r="J21" s="65">
        <f t="shared" si="0"/>
        <v>58984152.9937</v>
      </c>
      <c r="K21" s="58">
        <v>5298705473.2934</v>
      </c>
      <c r="L21" s="66">
        <f t="shared" si="1"/>
        <v>9490189027.2695</v>
      </c>
    </row>
    <row r="22" spans="1:12">
      <c r="A22" s="56">
        <v>17</v>
      </c>
      <c r="B22" s="57" t="s">
        <v>105</v>
      </c>
      <c r="C22" s="58">
        <v>709466300.5043</v>
      </c>
      <c r="D22" s="58">
        <v>0</v>
      </c>
      <c r="E22" s="58">
        <v>3345965277.9769</v>
      </c>
      <c r="F22" s="58">
        <v>75795505.8895</v>
      </c>
      <c r="G22" s="58">
        <v>182630036.9036</v>
      </c>
      <c r="H22" s="58">
        <v>123936812.5313</v>
      </c>
      <c r="I22" s="58">
        <v>0</v>
      </c>
      <c r="J22" s="65">
        <f t="shared" si="0"/>
        <v>123936812.5313</v>
      </c>
      <c r="K22" s="58">
        <v>5667062452.1119</v>
      </c>
      <c r="L22" s="66">
        <f t="shared" si="1"/>
        <v>10104856385.9175</v>
      </c>
    </row>
    <row r="23" spans="1:12">
      <c r="A23" s="56">
        <v>18</v>
      </c>
      <c r="B23" s="57" t="s">
        <v>106</v>
      </c>
      <c r="C23" s="58">
        <v>797862034.3073</v>
      </c>
      <c r="D23" s="58">
        <v>0</v>
      </c>
      <c r="E23" s="58">
        <v>3762854784.6604</v>
      </c>
      <c r="F23" s="58">
        <v>85239223.4522</v>
      </c>
      <c r="G23" s="58">
        <v>217373168.4944</v>
      </c>
      <c r="H23" s="58">
        <v>139378681.273</v>
      </c>
      <c r="I23" s="58">
        <v>139378681.273</v>
      </c>
      <c r="J23" s="65">
        <f t="shared" si="0"/>
        <v>0</v>
      </c>
      <c r="K23" s="58">
        <v>5940287581.8345</v>
      </c>
      <c r="L23" s="66">
        <f t="shared" si="1"/>
        <v>10803616792.7488</v>
      </c>
    </row>
    <row r="24" spans="1:12">
      <c r="A24" s="56">
        <v>19</v>
      </c>
      <c r="B24" s="57" t="s">
        <v>107</v>
      </c>
      <c r="C24" s="58">
        <v>1270264739.9645</v>
      </c>
      <c r="D24" s="58">
        <v>0</v>
      </c>
      <c r="E24" s="58">
        <v>5990787315.3921</v>
      </c>
      <c r="F24" s="58">
        <v>135708149.2264</v>
      </c>
      <c r="G24" s="58">
        <v>366535847.1958</v>
      </c>
      <c r="H24" s="58">
        <v>221902806.1376</v>
      </c>
      <c r="I24" s="58">
        <v>0</v>
      </c>
      <c r="J24" s="65">
        <f t="shared" si="0"/>
        <v>221902806.1376</v>
      </c>
      <c r="K24" s="58">
        <v>10353899364.616</v>
      </c>
      <c r="L24" s="66">
        <f t="shared" si="1"/>
        <v>18339098222.5324</v>
      </c>
    </row>
    <row r="25" spans="1:12">
      <c r="A25" s="56">
        <v>20</v>
      </c>
      <c r="B25" s="57" t="s">
        <v>108</v>
      </c>
      <c r="C25" s="58">
        <v>967074168.2593</v>
      </c>
      <c r="D25" s="58">
        <v>0</v>
      </c>
      <c r="E25" s="58">
        <v>4560888354.9841</v>
      </c>
      <c r="F25" s="58">
        <v>103316923.9529</v>
      </c>
      <c r="G25" s="58">
        <v>242272415.1885</v>
      </c>
      <c r="H25" s="58">
        <v>168938383.4161</v>
      </c>
      <c r="I25" s="58">
        <v>0</v>
      </c>
      <c r="J25" s="65">
        <f t="shared" si="0"/>
        <v>168938383.4161</v>
      </c>
      <c r="K25" s="58">
        <v>7136988272.5414</v>
      </c>
      <c r="L25" s="66">
        <f t="shared" si="1"/>
        <v>13179478518.3423</v>
      </c>
    </row>
    <row r="26" spans="1:12">
      <c r="A26" s="56">
        <v>21</v>
      </c>
      <c r="B26" s="57" t="s">
        <v>109</v>
      </c>
      <c r="C26" s="58">
        <v>610327605.0771</v>
      </c>
      <c r="D26" s="58">
        <v>0</v>
      </c>
      <c r="E26" s="58">
        <v>2878410113.8104</v>
      </c>
      <c r="F26" s="58">
        <v>65204068.9636</v>
      </c>
      <c r="G26" s="58">
        <v>143166923.6031</v>
      </c>
      <c r="H26" s="58">
        <v>106618253.6356</v>
      </c>
      <c r="I26" s="65">
        <f>H26/2</f>
        <v>53309126.8178</v>
      </c>
      <c r="J26" s="65">
        <f t="shared" si="0"/>
        <v>53309126.8178</v>
      </c>
      <c r="K26" s="58">
        <v>4322545609.9722</v>
      </c>
      <c r="L26" s="66">
        <f t="shared" si="1"/>
        <v>8072963448.2442</v>
      </c>
    </row>
    <row r="27" spans="1:12">
      <c r="A27" s="56">
        <v>22</v>
      </c>
      <c r="B27" s="57" t="s">
        <v>110</v>
      </c>
      <c r="C27" s="58">
        <v>630818285.4379</v>
      </c>
      <c r="D27" s="58">
        <v>0</v>
      </c>
      <c r="E27" s="58">
        <v>2975047691.889</v>
      </c>
      <c r="F27" s="58">
        <v>67393181.3752</v>
      </c>
      <c r="G27" s="58">
        <v>149980888.4051</v>
      </c>
      <c r="H27" s="58">
        <v>110197774.7608</v>
      </c>
      <c r="I27" s="65">
        <f>H27/2</f>
        <v>55098887.3804</v>
      </c>
      <c r="J27" s="65">
        <f t="shared" si="0"/>
        <v>55098887.3804</v>
      </c>
      <c r="K27" s="58">
        <v>4423516467.9368</v>
      </c>
      <c r="L27" s="66">
        <f t="shared" si="1"/>
        <v>8301855402.4244</v>
      </c>
    </row>
    <row r="28" spans="1:12">
      <c r="A28" s="56">
        <v>23</v>
      </c>
      <c r="B28" s="57" t="s">
        <v>111</v>
      </c>
      <c r="C28" s="58">
        <v>446370011.9585</v>
      </c>
      <c r="D28" s="58">
        <v>0</v>
      </c>
      <c r="E28" s="58">
        <v>2105157863.1447</v>
      </c>
      <c r="F28" s="58">
        <v>47687734.9165</v>
      </c>
      <c r="G28" s="58">
        <v>120973410.929</v>
      </c>
      <c r="H28" s="58">
        <v>77976468.3002</v>
      </c>
      <c r="I28" s="65">
        <f>H28/2</f>
        <v>38988234.1501</v>
      </c>
      <c r="J28" s="65">
        <f t="shared" si="0"/>
        <v>38988234.1501</v>
      </c>
      <c r="K28" s="58">
        <v>3336417961.3926</v>
      </c>
      <c r="L28" s="66">
        <f t="shared" si="1"/>
        <v>6095595216.4914</v>
      </c>
    </row>
    <row r="29" spans="1:12">
      <c r="A29" s="56">
        <v>24</v>
      </c>
      <c r="B29" s="57" t="s">
        <v>112</v>
      </c>
      <c r="C29" s="58">
        <v>760389613.8602</v>
      </c>
      <c r="D29" s="58">
        <v>0</v>
      </c>
      <c r="E29" s="58">
        <v>3586128395.2494</v>
      </c>
      <c r="F29" s="58">
        <v>81235874.65</v>
      </c>
      <c r="G29" s="58">
        <v>594081503.1769</v>
      </c>
      <c r="H29" s="58">
        <v>132832616.513</v>
      </c>
      <c r="I29" s="58">
        <v>0</v>
      </c>
      <c r="J29" s="65">
        <f t="shared" si="0"/>
        <v>132832616.513</v>
      </c>
      <c r="K29" s="58">
        <v>30523288206.8917</v>
      </c>
      <c r="L29" s="66">
        <f t="shared" si="1"/>
        <v>35677956210.3412</v>
      </c>
    </row>
    <row r="30" spans="1:12">
      <c r="A30" s="56">
        <v>25</v>
      </c>
      <c r="B30" s="57" t="s">
        <v>113</v>
      </c>
      <c r="C30" s="58">
        <v>398238984.4904</v>
      </c>
      <c r="D30" s="58">
        <v>0</v>
      </c>
      <c r="E30" s="58">
        <v>1878163647.0893</v>
      </c>
      <c r="F30" s="58">
        <v>42545678.7348</v>
      </c>
      <c r="G30" s="58">
        <v>96114263.8431</v>
      </c>
      <c r="H30" s="58">
        <v>69568449.3097</v>
      </c>
      <c r="I30" s="58">
        <v>69568449.3097</v>
      </c>
      <c r="J30" s="65">
        <f t="shared" si="0"/>
        <v>0</v>
      </c>
      <c r="K30" s="58">
        <v>2684272761.5843</v>
      </c>
      <c r="L30" s="66">
        <f t="shared" si="1"/>
        <v>5099335335.7419</v>
      </c>
    </row>
    <row r="31" spans="1:12">
      <c r="A31" s="56">
        <v>26</v>
      </c>
      <c r="B31" s="57" t="s">
        <v>114</v>
      </c>
      <c r="C31" s="58">
        <v>737109641.2785</v>
      </c>
      <c r="D31" s="58">
        <v>0</v>
      </c>
      <c r="E31" s="58">
        <v>3476336034.602</v>
      </c>
      <c r="F31" s="58">
        <v>78748769.4867</v>
      </c>
      <c r="G31" s="58">
        <v>179922477.3341</v>
      </c>
      <c r="H31" s="58">
        <v>128765833.3612</v>
      </c>
      <c r="I31" s="65">
        <f>H31/2</f>
        <v>64382916.6806</v>
      </c>
      <c r="J31" s="65">
        <f t="shared" si="0"/>
        <v>64382916.6806</v>
      </c>
      <c r="K31" s="58">
        <v>5271005518.2315</v>
      </c>
      <c r="L31" s="66">
        <f t="shared" si="1"/>
        <v>9807505357.6134</v>
      </c>
    </row>
    <row r="32" spans="1:12">
      <c r="A32" s="56">
        <v>27</v>
      </c>
      <c r="B32" s="57" t="s">
        <v>115</v>
      </c>
      <c r="C32" s="58">
        <v>525851352.968</v>
      </c>
      <c r="D32" s="58">
        <v>0</v>
      </c>
      <c r="E32" s="58">
        <v>2480005557.9202</v>
      </c>
      <c r="F32" s="58">
        <v>56179087.425</v>
      </c>
      <c r="G32" s="58">
        <v>188869343.0592</v>
      </c>
      <c r="H32" s="58">
        <v>91861079.9491</v>
      </c>
      <c r="I32" s="58">
        <v>0</v>
      </c>
      <c r="J32" s="65">
        <f t="shared" si="0"/>
        <v>91861079.9491</v>
      </c>
      <c r="K32" s="58">
        <v>4445793366.4256</v>
      </c>
      <c r="L32" s="66">
        <f t="shared" si="1"/>
        <v>7788559787.7471</v>
      </c>
    </row>
    <row r="33" spans="1:12">
      <c r="A33" s="56">
        <v>28</v>
      </c>
      <c r="B33" s="57" t="s">
        <v>116</v>
      </c>
      <c r="C33" s="58">
        <v>502221304.5158</v>
      </c>
      <c r="D33" s="58">
        <v>0</v>
      </c>
      <c r="E33" s="58">
        <v>2368562179.1711</v>
      </c>
      <c r="F33" s="58">
        <v>53654582.0678</v>
      </c>
      <c r="G33" s="58">
        <v>149166437.6386</v>
      </c>
      <c r="H33" s="58">
        <v>87733141.9726</v>
      </c>
      <c r="I33" s="65">
        <f>H33/2</f>
        <v>43866570.9863</v>
      </c>
      <c r="J33" s="65">
        <f t="shared" si="0"/>
        <v>43866570.9863</v>
      </c>
      <c r="K33" s="58">
        <v>3990691727.5332</v>
      </c>
      <c r="L33" s="66">
        <f t="shared" si="1"/>
        <v>7108162801.9128</v>
      </c>
    </row>
    <row r="34" spans="1:12">
      <c r="A34" s="56">
        <v>29</v>
      </c>
      <c r="B34" s="57" t="s">
        <v>117</v>
      </c>
      <c r="C34" s="58">
        <v>680271454.7373</v>
      </c>
      <c r="D34" s="58">
        <v>0</v>
      </c>
      <c r="E34" s="58">
        <v>3208277356.5602</v>
      </c>
      <c r="F34" s="58">
        <v>72676487.9709</v>
      </c>
      <c r="G34" s="58">
        <v>199600850.1102</v>
      </c>
      <c r="H34" s="58">
        <v>118836758.9778</v>
      </c>
      <c r="I34" s="58">
        <v>0</v>
      </c>
      <c r="J34" s="65">
        <f t="shared" si="0"/>
        <v>118836758.9778</v>
      </c>
      <c r="K34" s="58">
        <v>5506018960.1159</v>
      </c>
      <c r="L34" s="66">
        <f t="shared" si="1"/>
        <v>9785681868.4723</v>
      </c>
    </row>
    <row r="35" spans="1:12">
      <c r="A35" s="56">
        <v>30</v>
      </c>
      <c r="B35" s="57" t="s">
        <v>118</v>
      </c>
      <c r="C35" s="58">
        <v>858109362.4249</v>
      </c>
      <c r="D35" s="58">
        <v>0</v>
      </c>
      <c r="E35" s="58">
        <v>4046991561.6007</v>
      </c>
      <c r="F35" s="58">
        <v>91675719.0408</v>
      </c>
      <c r="G35" s="58">
        <v>295037128.8596</v>
      </c>
      <c r="H35" s="58">
        <v>149903299.2918</v>
      </c>
      <c r="I35" s="58">
        <v>0</v>
      </c>
      <c r="J35" s="65">
        <f t="shared" si="0"/>
        <v>149903299.2918</v>
      </c>
      <c r="K35" s="58">
        <v>8650592900.6182</v>
      </c>
      <c r="L35" s="66">
        <f t="shared" si="1"/>
        <v>14092309971.836</v>
      </c>
    </row>
    <row r="36" spans="1:12">
      <c r="A36" s="56">
        <v>31</v>
      </c>
      <c r="B36" s="57" t="s">
        <v>119</v>
      </c>
      <c r="C36" s="58">
        <v>537919595.6438</v>
      </c>
      <c r="D36" s="58">
        <v>0</v>
      </c>
      <c r="E36" s="58">
        <v>2536921469.1212</v>
      </c>
      <c r="F36" s="58">
        <v>57468392.5805</v>
      </c>
      <c r="G36" s="58">
        <v>136780020.5002</v>
      </c>
      <c r="H36" s="58">
        <v>93969283.7202</v>
      </c>
      <c r="I36" s="65">
        <f>H36/2</f>
        <v>46984641.8601</v>
      </c>
      <c r="J36" s="65">
        <f t="shared" si="0"/>
        <v>46984641.8601</v>
      </c>
      <c r="K36" s="58">
        <v>3861612492.4461</v>
      </c>
      <c r="L36" s="66">
        <f t="shared" si="1"/>
        <v>7177686612.1519</v>
      </c>
    </row>
    <row r="37" spans="1:12">
      <c r="A37" s="56">
        <v>32</v>
      </c>
      <c r="B37" s="57" t="s">
        <v>120</v>
      </c>
      <c r="C37" s="58">
        <v>666781159.3952</v>
      </c>
      <c r="D37" s="58">
        <v>0</v>
      </c>
      <c r="E37" s="58">
        <v>3144654800.0364</v>
      </c>
      <c r="F37" s="58">
        <v>71235258.4731</v>
      </c>
      <c r="G37" s="58">
        <v>231659339.4525</v>
      </c>
      <c r="H37" s="58">
        <v>116480136.5373</v>
      </c>
      <c r="I37" s="65">
        <f>H37/2</f>
        <v>58240068.26865</v>
      </c>
      <c r="J37" s="65">
        <f t="shared" si="0"/>
        <v>58240068.26865</v>
      </c>
      <c r="K37" s="58">
        <v>11338144318.9671</v>
      </c>
      <c r="L37" s="66">
        <f t="shared" si="1"/>
        <v>15510714944.5929</v>
      </c>
    </row>
    <row r="38" spans="1:12">
      <c r="A38" s="56">
        <v>33</v>
      </c>
      <c r="B38" s="57" t="s">
        <v>121</v>
      </c>
      <c r="C38" s="58">
        <v>671551829.1878</v>
      </c>
      <c r="D38" s="58">
        <v>0</v>
      </c>
      <c r="E38" s="58">
        <v>3167154100.5222</v>
      </c>
      <c r="F38" s="58">
        <v>71744930.7856</v>
      </c>
      <c r="G38" s="58">
        <v>162326826.0939</v>
      </c>
      <c r="H38" s="58">
        <v>117313525.8152</v>
      </c>
      <c r="I38" s="58">
        <v>0</v>
      </c>
      <c r="J38" s="65">
        <f t="shared" si="0"/>
        <v>117313525.8152</v>
      </c>
      <c r="K38" s="58">
        <v>4890413433.862</v>
      </c>
      <c r="L38" s="66">
        <f t="shared" si="1"/>
        <v>9080504646.2667</v>
      </c>
    </row>
    <row r="39" spans="1:12">
      <c r="A39" s="56">
        <v>34</v>
      </c>
      <c r="B39" s="57" t="s">
        <v>122</v>
      </c>
      <c r="C39" s="58">
        <v>503330342.6942</v>
      </c>
      <c r="D39" s="58">
        <v>0</v>
      </c>
      <c r="E39" s="58">
        <v>2373792594.2497</v>
      </c>
      <c r="F39" s="58">
        <v>53773065.6509</v>
      </c>
      <c r="G39" s="58">
        <v>108238740.2486</v>
      </c>
      <c r="H39" s="58">
        <v>87926880.0779</v>
      </c>
      <c r="I39" s="58">
        <v>87926880.0779</v>
      </c>
      <c r="J39" s="65">
        <f t="shared" si="0"/>
        <v>0</v>
      </c>
      <c r="K39" s="58">
        <v>3198430362.6518</v>
      </c>
      <c r="L39" s="66">
        <f t="shared" si="1"/>
        <v>6237565105.4952</v>
      </c>
    </row>
    <row r="40" spans="1:12">
      <c r="A40" s="56">
        <v>35</v>
      </c>
      <c r="B40" s="57" t="s">
        <v>123</v>
      </c>
      <c r="C40" s="58">
        <v>506054549.0244</v>
      </c>
      <c r="D40" s="58">
        <v>0</v>
      </c>
      <c r="E40" s="58">
        <v>2386640420.5459</v>
      </c>
      <c r="F40" s="58">
        <v>54064104.9814</v>
      </c>
      <c r="G40" s="58">
        <v>112651108.2695</v>
      </c>
      <c r="H40" s="58">
        <v>88402772.2366</v>
      </c>
      <c r="I40" s="58">
        <v>0</v>
      </c>
      <c r="J40" s="65">
        <f t="shared" si="0"/>
        <v>88402772.2366</v>
      </c>
      <c r="K40" s="58">
        <v>3410911593.2141</v>
      </c>
      <c r="L40" s="66">
        <f t="shared" si="1"/>
        <v>6558724548.2719</v>
      </c>
    </row>
    <row r="41" spans="1:12">
      <c r="A41" s="56">
        <v>36</v>
      </c>
      <c r="B41" s="57" t="s">
        <v>124</v>
      </c>
      <c r="C41" s="58">
        <v>457254113.8473</v>
      </c>
      <c r="D41" s="58">
        <v>0</v>
      </c>
      <c r="E41" s="58">
        <v>2156489162.4283</v>
      </c>
      <c r="F41" s="58">
        <v>48850532.9352</v>
      </c>
      <c r="G41" s="58">
        <v>112192698.4289</v>
      </c>
      <c r="H41" s="58">
        <v>79877814.2764</v>
      </c>
      <c r="I41" s="58">
        <v>0</v>
      </c>
      <c r="J41" s="65">
        <f t="shared" si="0"/>
        <v>79877814.2764</v>
      </c>
      <c r="K41" s="58">
        <v>3678672182.3874</v>
      </c>
      <c r="L41" s="66">
        <f t="shared" si="1"/>
        <v>6533336504.3035</v>
      </c>
    </row>
    <row r="42" spans="1:12">
      <c r="A42" s="56">
        <v>37</v>
      </c>
      <c r="B42" s="57" t="s">
        <v>932</v>
      </c>
      <c r="C42" s="58">
        <v>201955096.1776</v>
      </c>
      <c r="D42" s="58">
        <v>0</v>
      </c>
      <c r="E42" s="58">
        <v>952455020.1197</v>
      </c>
      <c r="F42" s="58">
        <v>21575779.8093</v>
      </c>
      <c r="G42" s="58">
        <v>124859148.0301</v>
      </c>
      <c r="H42" s="58">
        <v>35279576.8833</v>
      </c>
      <c r="I42" s="58">
        <v>0</v>
      </c>
      <c r="J42" s="65">
        <f t="shared" si="0"/>
        <v>35279576.8833</v>
      </c>
      <c r="K42" s="58">
        <v>3551973068.3024</v>
      </c>
      <c r="L42" s="66">
        <f t="shared" si="1"/>
        <v>4888097689.3224</v>
      </c>
    </row>
    <row r="43" spans="1:12">
      <c r="A43" s="32"/>
      <c r="B43" s="32"/>
      <c r="C43" s="45">
        <f>SUM(C6:C42)</f>
        <v>22226813720.337</v>
      </c>
      <c r="D43" s="45">
        <f t="shared" ref="D43:L43" si="2">SUM(D6:D42)</f>
        <v>-3854120.4862</v>
      </c>
      <c r="E43" s="45">
        <f t="shared" si="2"/>
        <v>104825482049.605</v>
      </c>
      <c r="F43" s="45">
        <f t="shared" si="2"/>
        <v>2374591420.4194</v>
      </c>
      <c r="G43" s="45">
        <f t="shared" si="2"/>
        <v>6586297477.5364</v>
      </c>
      <c r="H43" s="45">
        <f t="shared" si="2"/>
        <v>3882806615.7142</v>
      </c>
      <c r="I43" s="45">
        <f t="shared" si="2"/>
        <v>1115887704.71505</v>
      </c>
      <c r="J43" s="45">
        <f t="shared" si="2"/>
        <v>2766918910.99915</v>
      </c>
      <c r="K43" s="45">
        <f t="shared" si="2"/>
        <v>203807278043.254</v>
      </c>
      <c r="L43" s="45">
        <f t="shared" si="2"/>
        <v>342583527501.664</v>
      </c>
    </row>
    <row r="45" spans="10:12">
      <c r="J45" s="46"/>
      <c r="L45" s="44"/>
    </row>
    <row r="46" spans="3:12">
      <c r="C46" s="46"/>
      <c r="D46" s="59"/>
      <c r="L46" s="44"/>
    </row>
  </sheetData>
  <mergeCells count="3">
    <mergeCell ref="A1:L1"/>
    <mergeCell ref="A2:L2"/>
    <mergeCell ref="A3:L3"/>
  </mergeCells>
  <pageMargins left="0.708333333333333" right="0.708333333333333" top="0.747916666666667" bottom="0.747916666666667" header="0.314583333333333" footer="0.314583333333333"/>
  <pageSetup paperSize="9" scale="47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1" sqref="A1:F1"/>
    </sheetView>
  </sheetViews>
  <sheetFormatPr defaultColWidth="8.88571428571429" defaultRowHeight="18.75"/>
  <cols>
    <col min="1" max="1" width="8.88571428571429" style="35"/>
    <col min="2" max="2" width="20.1047619047619" style="35" customWidth="1"/>
    <col min="3" max="3" width="26.3333333333333" style="35" customWidth="1"/>
    <col min="4" max="4" width="28.6666666666667" style="35" customWidth="1"/>
    <col min="5" max="5" width="24.8857142857143" style="35" customWidth="1"/>
    <col min="6" max="6" width="23.4380952380952" style="35" customWidth="1"/>
    <col min="7" max="7" width="8.88571428571429" style="35"/>
    <col min="8" max="8" width="21.6666666666667" style="35" customWidth="1"/>
    <col min="9" max="9" width="22.6666666666667" style="35" customWidth="1"/>
    <col min="10" max="10" width="19.552380952381" style="35" customWidth="1"/>
    <col min="11" max="16384" width="8.88571428571429" style="35"/>
  </cols>
  <sheetData>
    <row r="1" ht="20.25" spans="1:6">
      <c r="A1" s="36" t="s">
        <v>126</v>
      </c>
      <c r="B1" s="36"/>
      <c r="C1" s="36"/>
      <c r="D1" s="36"/>
      <c r="E1" s="36"/>
      <c r="F1" s="36"/>
    </row>
    <row r="2" ht="20.25" spans="1:6">
      <c r="A2" s="36" t="s">
        <v>65</v>
      </c>
      <c r="B2" s="36"/>
      <c r="C2" s="36"/>
      <c r="D2" s="36"/>
      <c r="E2" s="36"/>
      <c r="F2" s="36"/>
    </row>
    <row r="3" ht="45.75" customHeight="1" spans="1:6">
      <c r="A3" s="10" t="s">
        <v>952</v>
      </c>
      <c r="B3" s="10"/>
      <c r="C3" s="10"/>
      <c r="D3" s="10"/>
      <c r="E3" s="10"/>
      <c r="F3" s="10"/>
    </row>
    <row r="4" ht="62.25" customHeight="1" spans="1:6">
      <c r="A4" s="25" t="s">
        <v>953</v>
      </c>
      <c r="B4" s="25" t="s">
        <v>128</v>
      </c>
      <c r="C4" s="8" t="s">
        <v>954</v>
      </c>
      <c r="D4" s="37" t="s">
        <v>955</v>
      </c>
      <c r="E4" s="10" t="s">
        <v>956</v>
      </c>
      <c r="F4" s="18" t="s">
        <v>28</v>
      </c>
    </row>
    <row r="5" spans="1:6">
      <c r="A5" s="38"/>
      <c r="B5" s="38"/>
      <c r="C5" s="192" t="s">
        <v>29</v>
      </c>
      <c r="D5" s="192" t="s">
        <v>29</v>
      </c>
      <c r="E5" s="192" t="s">
        <v>29</v>
      </c>
      <c r="F5" s="192" t="s">
        <v>29</v>
      </c>
    </row>
    <row r="6" spans="1:10">
      <c r="A6" s="39">
        <v>1</v>
      </c>
      <c r="B6" s="40" t="s">
        <v>89</v>
      </c>
      <c r="C6" s="41">
        <v>19758749.8637</v>
      </c>
      <c r="D6" s="41">
        <v>93185667.7806</v>
      </c>
      <c r="E6" s="42">
        <v>2110916.9535</v>
      </c>
      <c r="F6" s="43">
        <f>C6+D6+E6</f>
        <v>115055334.5978</v>
      </c>
      <c r="H6" s="44"/>
      <c r="I6" s="44"/>
      <c r="J6" s="46"/>
    </row>
    <row r="7" spans="1:10">
      <c r="A7" s="39">
        <v>2</v>
      </c>
      <c r="B7" s="40" t="s">
        <v>90</v>
      </c>
      <c r="C7" s="41">
        <v>21019912.0142</v>
      </c>
      <c r="D7" s="41">
        <v>99133525.7162</v>
      </c>
      <c r="E7" s="42">
        <v>2245652.6318</v>
      </c>
      <c r="F7" s="43">
        <f t="shared" ref="F7:F41" si="0">C7+D7+E7</f>
        <v>122399090.3622</v>
      </c>
      <c r="H7" s="44"/>
      <c r="I7" s="44"/>
      <c r="J7" s="46"/>
    </row>
    <row r="8" spans="1:10">
      <c r="A8" s="39">
        <v>3</v>
      </c>
      <c r="B8" s="40" t="s">
        <v>91</v>
      </c>
      <c r="C8" s="41">
        <v>21215248.4047</v>
      </c>
      <c r="D8" s="41">
        <v>100054765.7798</v>
      </c>
      <c r="E8" s="42">
        <v>2266521.3052</v>
      </c>
      <c r="F8" s="43">
        <f t="shared" si="0"/>
        <v>123536535.4897</v>
      </c>
      <c r="H8" s="44"/>
      <c r="I8" s="44"/>
      <c r="J8" s="46"/>
    </row>
    <row r="9" spans="1:10">
      <c r="A9" s="39">
        <v>4</v>
      </c>
      <c r="B9" s="40" t="s">
        <v>92</v>
      </c>
      <c r="C9" s="41">
        <v>20980533.6837</v>
      </c>
      <c r="D9" s="41">
        <v>98947810.7267</v>
      </c>
      <c r="E9" s="42">
        <v>2241445.6659</v>
      </c>
      <c r="F9" s="43">
        <f t="shared" si="0"/>
        <v>122169790.0763</v>
      </c>
      <c r="H9" s="44"/>
      <c r="I9" s="44"/>
      <c r="J9" s="46"/>
    </row>
    <row r="10" spans="1:10">
      <c r="A10" s="39">
        <v>5</v>
      </c>
      <c r="B10" s="40" t="s">
        <v>93</v>
      </c>
      <c r="C10" s="41">
        <v>25240284.9519</v>
      </c>
      <c r="D10" s="41">
        <v>119037531.4448</v>
      </c>
      <c r="E10" s="42">
        <v>2696534.2334</v>
      </c>
      <c r="F10" s="43">
        <f t="shared" si="0"/>
        <v>146974350.6301</v>
      </c>
      <c r="H10" s="44"/>
      <c r="I10" s="44"/>
      <c r="J10" s="46"/>
    </row>
    <row r="11" spans="1:10">
      <c r="A11" s="39">
        <v>6</v>
      </c>
      <c r="B11" s="40" t="s">
        <v>94</v>
      </c>
      <c r="C11" s="41">
        <v>18670636.7615</v>
      </c>
      <c r="D11" s="41">
        <v>88053938.9642</v>
      </c>
      <c r="E11" s="42">
        <v>1994668.8907</v>
      </c>
      <c r="F11" s="43">
        <f t="shared" si="0"/>
        <v>108719244.6164</v>
      </c>
      <c r="H11" s="44"/>
      <c r="I11" s="44"/>
      <c r="J11" s="46"/>
    </row>
    <row r="12" ht="30" customHeight="1" spans="1:10">
      <c r="A12" s="39">
        <v>7</v>
      </c>
      <c r="B12" s="40" t="s">
        <v>95</v>
      </c>
      <c r="C12" s="41">
        <v>23664398.7762</v>
      </c>
      <c r="D12" s="41">
        <v>111605380.7955</v>
      </c>
      <c r="E12" s="42">
        <v>2528175.1586</v>
      </c>
      <c r="F12" s="43">
        <f t="shared" si="0"/>
        <v>137797954.7303</v>
      </c>
      <c r="H12" s="44"/>
      <c r="I12" s="44"/>
      <c r="J12" s="46"/>
    </row>
    <row r="13" spans="1:10">
      <c r="A13" s="39">
        <v>8</v>
      </c>
      <c r="B13" s="40" t="s">
        <v>96</v>
      </c>
      <c r="C13" s="41">
        <v>26216762.404</v>
      </c>
      <c r="D13" s="41">
        <v>123642767.306</v>
      </c>
      <c r="E13" s="42">
        <v>2800855.7528</v>
      </c>
      <c r="F13" s="43">
        <f t="shared" si="0"/>
        <v>152660385.4628</v>
      </c>
      <c r="H13" s="44"/>
      <c r="I13" s="44"/>
      <c r="J13" s="46"/>
    </row>
    <row r="14" spans="1:10">
      <c r="A14" s="39">
        <v>9</v>
      </c>
      <c r="B14" s="40" t="s">
        <v>97</v>
      </c>
      <c r="C14" s="41">
        <v>21218866.4821</v>
      </c>
      <c r="D14" s="41">
        <v>100071829.2565</v>
      </c>
      <c r="E14" s="42">
        <v>2266907.8408</v>
      </c>
      <c r="F14" s="43">
        <f t="shared" si="0"/>
        <v>123557603.5794</v>
      </c>
      <c r="H14" s="44"/>
      <c r="I14" s="44"/>
      <c r="J14" s="46"/>
    </row>
    <row r="15" spans="1:10">
      <c r="A15" s="39">
        <v>10</v>
      </c>
      <c r="B15" s="40" t="s">
        <v>98</v>
      </c>
      <c r="C15" s="41">
        <v>21425134.4345</v>
      </c>
      <c r="D15" s="41">
        <v>101044624.4491</v>
      </c>
      <c r="E15" s="42">
        <v>2288944.3827</v>
      </c>
      <c r="F15" s="43">
        <f t="shared" si="0"/>
        <v>124758703.2663</v>
      </c>
      <c r="H15" s="44"/>
      <c r="I15" s="44"/>
      <c r="J15" s="46"/>
    </row>
    <row r="16" spans="1:10">
      <c r="A16" s="39">
        <v>11</v>
      </c>
      <c r="B16" s="40" t="s">
        <v>99</v>
      </c>
      <c r="C16" s="41">
        <v>18877938.3336</v>
      </c>
      <c r="D16" s="41">
        <v>89031608.8857</v>
      </c>
      <c r="E16" s="42">
        <v>2016815.8588</v>
      </c>
      <c r="F16" s="43">
        <f t="shared" si="0"/>
        <v>109926363.0781</v>
      </c>
      <c r="H16" s="44"/>
      <c r="I16" s="44"/>
      <c r="J16" s="46"/>
    </row>
    <row r="17" spans="1:10">
      <c r="A17" s="39">
        <v>12</v>
      </c>
      <c r="B17" s="40" t="s">
        <v>100</v>
      </c>
      <c r="C17" s="41">
        <v>19730471.1147</v>
      </c>
      <c r="D17" s="41">
        <v>93052300.3292</v>
      </c>
      <c r="E17" s="42">
        <v>2107895.8064</v>
      </c>
      <c r="F17" s="43">
        <f t="shared" si="0"/>
        <v>114890667.2503</v>
      </c>
      <c r="H17" s="44"/>
      <c r="I17" s="44"/>
      <c r="J17" s="46"/>
    </row>
    <row r="18" spans="1:10">
      <c r="A18" s="39">
        <v>13</v>
      </c>
      <c r="B18" s="40" t="s">
        <v>101</v>
      </c>
      <c r="C18" s="41">
        <v>18867285.6231</v>
      </c>
      <c r="D18" s="41">
        <v>88981368.8678</v>
      </c>
      <c r="E18" s="42">
        <v>2015677.7814</v>
      </c>
      <c r="F18" s="43">
        <f t="shared" si="0"/>
        <v>109864332.2723</v>
      </c>
      <c r="H18" s="44"/>
      <c r="I18" s="44"/>
      <c r="J18" s="46"/>
    </row>
    <row r="19" spans="1:10">
      <c r="A19" s="39">
        <v>14</v>
      </c>
      <c r="B19" s="40" t="s">
        <v>102</v>
      </c>
      <c r="C19" s="41">
        <v>21220697.8136</v>
      </c>
      <c r="D19" s="41">
        <v>100080466.131</v>
      </c>
      <c r="E19" s="42">
        <v>2267103.4903</v>
      </c>
      <c r="F19" s="43">
        <f t="shared" si="0"/>
        <v>123568267.4349</v>
      </c>
      <c r="H19" s="44"/>
      <c r="I19" s="44"/>
      <c r="J19" s="46"/>
    </row>
    <row r="20" spans="1:10">
      <c r="A20" s="39">
        <v>15</v>
      </c>
      <c r="B20" s="40" t="s">
        <v>103</v>
      </c>
      <c r="C20" s="41">
        <v>19875514.0842</v>
      </c>
      <c r="D20" s="41">
        <v>93736347.9567</v>
      </c>
      <c r="E20" s="42">
        <v>2123391.4053</v>
      </c>
      <c r="F20" s="43">
        <f t="shared" si="0"/>
        <v>115735253.4462</v>
      </c>
      <c r="H20" s="44"/>
      <c r="I20" s="44"/>
      <c r="J20" s="46"/>
    </row>
    <row r="21" spans="1:10">
      <c r="A21" s="39">
        <v>16</v>
      </c>
      <c r="B21" s="40" t="s">
        <v>104</v>
      </c>
      <c r="C21" s="41">
        <v>21939077.2368</v>
      </c>
      <c r="D21" s="41">
        <v>103468467.2308</v>
      </c>
      <c r="E21" s="42">
        <v>2343851.2255</v>
      </c>
      <c r="F21" s="43">
        <f t="shared" si="0"/>
        <v>127751395.6931</v>
      </c>
      <c r="H21" s="44"/>
      <c r="I21" s="44"/>
      <c r="J21" s="46"/>
    </row>
    <row r="22" spans="1:10">
      <c r="A22" s="39">
        <v>17</v>
      </c>
      <c r="B22" s="40" t="s">
        <v>105</v>
      </c>
      <c r="C22" s="41">
        <v>23597512.7293</v>
      </c>
      <c r="D22" s="41">
        <v>111289934.6774</v>
      </c>
      <c r="E22" s="42">
        <v>2521029.4186</v>
      </c>
      <c r="F22" s="43">
        <f t="shared" si="0"/>
        <v>137408476.8253</v>
      </c>
      <c r="H22" s="44"/>
      <c r="I22" s="44"/>
      <c r="J22" s="46"/>
    </row>
    <row r="23" spans="1:10">
      <c r="A23" s="39">
        <v>18</v>
      </c>
      <c r="B23" s="40" t="s">
        <v>106</v>
      </c>
      <c r="C23" s="41">
        <v>27647230.7995</v>
      </c>
      <c r="D23" s="41">
        <v>130389102.6561</v>
      </c>
      <c r="E23" s="42">
        <v>2953679.1859</v>
      </c>
      <c r="F23" s="43">
        <f t="shared" si="0"/>
        <v>160990012.6415</v>
      </c>
      <c r="H23" s="44"/>
      <c r="I23" s="44"/>
      <c r="J23" s="46"/>
    </row>
    <row r="24" spans="1:10">
      <c r="A24" s="39">
        <v>19</v>
      </c>
      <c r="B24" s="40" t="s">
        <v>107</v>
      </c>
      <c r="C24" s="41">
        <v>33470050.8457</v>
      </c>
      <c r="D24" s="41">
        <v>157850524.9679</v>
      </c>
      <c r="E24" s="42">
        <v>3575757.4873</v>
      </c>
      <c r="F24" s="43">
        <f t="shared" si="0"/>
        <v>194896333.3009</v>
      </c>
      <c r="H24" s="44"/>
      <c r="I24" s="44"/>
      <c r="J24" s="46"/>
    </row>
    <row r="25" spans="1:10">
      <c r="A25" s="39">
        <v>20</v>
      </c>
      <c r="B25" s="40" t="s">
        <v>108</v>
      </c>
      <c r="C25" s="41">
        <v>25938336.8493</v>
      </c>
      <c r="D25" s="41">
        <v>122329664.4317</v>
      </c>
      <c r="E25" s="42">
        <v>2771110.2868</v>
      </c>
      <c r="F25" s="43">
        <f t="shared" si="0"/>
        <v>151039111.5678</v>
      </c>
      <c r="H25" s="44"/>
      <c r="I25" s="44"/>
      <c r="J25" s="46"/>
    </row>
    <row r="26" spans="1:10">
      <c r="A26" s="39">
        <v>21</v>
      </c>
      <c r="B26" s="40" t="s">
        <v>109</v>
      </c>
      <c r="C26" s="41">
        <v>22281160.7612</v>
      </c>
      <c r="D26" s="41">
        <v>105081792.0556</v>
      </c>
      <c r="E26" s="42">
        <v>2380397.5615</v>
      </c>
      <c r="F26" s="43">
        <f t="shared" si="0"/>
        <v>129743350.3783</v>
      </c>
      <c r="H26" s="44"/>
      <c r="I26" s="44"/>
      <c r="J26" s="46"/>
    </row>
    <row r="27" spans="1:10">
      <c r="A27" s="39">
        <v>22</v>
      </c>
      <c r="B27" s="40" t="s">
        <v>110</v>
      </c>
      <c r="C27" s="41">
        <v>23321648.8483</v>
      </c>
      <c r="D27" s="41">
        <v>109988913.0975</v>
      </c>
      <c r="E27" s="42">
        <v>2491557.6277</v>
      </c>
      <c r="F27" s="43">
        <f t="shared" si="0"/>
        <v>135802119.5735</v>
      </c>
      <c r="H27" s="44"/>
      <c r="I27" s="44"/>
      <c r="J27" s="46"/>
    </row>
    <row r="28" spans="1:10">
      <c r="A28" s="39">
        <v>23</v>
      </c>
      <c r="B28" s="40" t="s">
        <v>111</v>
      </c>
      <c r="C28" s="41">
        <v>18783167.9721</v>
      </c>
      <c r="D28" s="41">
        <v>88584655.5366</v>
      </c>
      <c r="E28" s="42">
        <v>2006691.1108</v>
      </c>
      <c r="F28" s="43">
        <f t="shared" si="0"/>
        <v>109374514.6195</v>
      </c>
      <c r="H28" s="44"/>
      <c r="I28" s="44"/>
      <c r="J28" s="46"/>
    </row>
    <row r="29" spans="1:10">
      <c r="A29" s="39">
        <v>24</v>
      </c>
      <c r="B29" s="40" t="s">
        <v>112</v>
      </c>
      <c r="C29" s="41">
        <v>28267629.2391</v>
      </c>
      <c r="D29" s="41">
        <v>133315008.56</v>
      </c>
      <c r="E29" s="42">
        <v>3019959.1678</v>
      </c>
      <c r="F29" s="43">
        <f t="shared" si="0"/>
        <v>164602596.9669</v>
      </c>
      <c r="H29" s="44"/>
      <c r="I29" s="44"/>
      <c r="J29" s="46"/>
    </row>
    <row r="30" spans="1:10">
      <c r="A30" s="39">
        <v>25</v>
      </c>
      <c r="B30" s="40" t="s">
        <v>113</v>
      </c>
      <c r="C30" s="41">
        <v>19459402.3795</v>
      </c>
      <c r="D30" s="41">
        <v>91773893.4828</v>
      </c>
      <c r="E30" s="42">
        <v>2078936.3027</v>
      </c>
      <c r="F30" s="43">
        <f t="shared" si="0"/>
        <v>113312232.165</v>
      </c>
      <c r="H30" s="44"/>
      <c r="I30" s="44"/>
      <c r="J30" s="46"/>
    </row>
    <row r="31" spans="1:10">
      <c r="A31" s="39">
        <v>26</v>
      </c>
      <c r="B31" s="40" t="s">
        <v>114</v>
      </c>
      <c r="C31" s="41">
        <v>24994735.9457</v>
      </c>
      <c r="D31" s="41">
        <v>117879480.0361</v>
      </c>
      <c r="E31" s="42">
        <v>2670301.1182</v>
      </c>
      <c r="F31" s="43">
        <f t="shared" si="0"/>
        <v>145544517.1</v>
      </c>
      <c r="H31" s="44"/>
      <c r="I31" s="44"/>
      <c r="J31" s="46"/>
    </row>
    <row r="32" spans="1:10">
      <c r="A32" s="39">
        <v>27</v>
      </c>
      <c r="B32" s="40" t="s">
        <v>115</v>
      </c>
      <c r="C32" s="41">
        <v>19603927.3953</v>
      </c>
      <c r="D32" s="41">
        <v>92455498.3516</v>
      </c>
      <c r="E32" s="42">
        <v>2094376.5663</v>
      </c>
      <c r="F32" s="43">
        <f t="shared" si="0"/>
        <v>114153802.3132</v>
      </c>
      <c r="H32" s="44"/>
      <c r="I32" s="44"/>
      <c r="J32" s="46"/>
    </row>
    <row r="33" spans="1:10">
      <c r="A33" s="39">
        <v>28</v>
      </c>
      <c r="B33" s="40" t="s">
        <v>116</v>
      </c>
      <c r="C33" s="41">
        <v>19642764.971</v>
      </c>
      <c r="D33" s="41">
        <v>92638663.0483</v>
      </c>
      <c r="E33" s="42">
        <v>2098525.7608</v>
      </c>
      <c r="F33" s="43">
        <f t="shared" si="0"/>
        <v>114379953.7801</v>
      </c>
      <c r="H33" s="44"/>
      <c r="I33" s="44"/>
      <c r="J33" s="46"/>
    </row>
    <row r="34" spans="1:10">
      <c r="A34" s="39">
        <v>29</v>
      </c>
      <c r="B34" s="40" t="s">
        <v>117</v>
      </c>
      <c r="C34" s="41">
        <v>19244548.4398</v>
      </c>
      <c r="D34" s="41">
        <v>90760605.2946</v>
      </c>
      <c r="E34" s="42">
        <v>2055982.4809</v>
      </c>
      <c r="F34" s="43">
        <f t="shared" si="0"/>
        <v>112061136.2153</v>
      </c>
      <c r="H34" s="44"/>
      <c r="I34" s="44"/>
      <c r="J34" s="46"/>
    </row>
    <row r="35" spans="1:10">
      <c r="A35" s="39">
        <v>30</v>
      </c>
      <c r="B35" s="40" t="s">
        <v>118</v>
      </c>
      <c r="C35" s="41">
        <v>23667013.4104</v>
      </c>
      <c r="D35" s="41">
        <v>111617711.861</v>
      </c>
      <c r="E35" s="42">
        <v>2528454.4919</v>
      </c>
      <c r="F35" s="43">
        <f t="shared" si="0"/>
        <v>137813179.7633</v>
      </c>
      <c r="H35" s="44"/>
      <c r="I35" s="44"/>
      <c r="J35" s="46"/>
    </row>
    <row r="36" spans="1:10">
      <c r="A36" s="39">
        <v>31</v>
      </c>
      <c r="B36" s="40" t="s">
        <v>119</v>
      </c>
      <c r="C36" s="41">
        <v>22034769.4052</v>
      </c>
      <c r="D36" s="41">
        <v>103919767.9801</v>
      </c>
      <c r="E36" s="42">
        <v>2354074.4543</v>
      </c>
      <c r="F36" s="43">
        <f t="shared" si="0"/>
        <v>128308611.8396</v>
      </c>
      <c r="H36" s="44"/>
      <c r="I36" s="44"/>
      <c r="J36" s="46"/>
    </row>
    <row r="37" spans="1:10">
      <c r="A37" s="39">
        <v>32</v>
      </c>
      <c r="B37" s="40" t="s">
        <v>120</v>
      </c>
      <c r="C37" s="41">
        <v>22756702.8541</v>
      </c>
      <c r="D37" s="41">
        <v>107324530.4773</v>
      </c>
      <c r="E37" s="42">
        <v>2431201.8823</v>
      </c>
      <c r="F37" s="43">
        <f t="shared" si="0"/>
        <v>132512435.2137</v>
      </c>
      <c r="H37" s="44"/>
      <c r="I37" s="44"/>
      <c r="J37" s="46"/>
    </row>
    <row r="38" spans="1:10">
      <c r="A38" s="39">
        <v>33</v>
      </c>
      <c r="B38" s="40" t="s">
        <v>121</v>
      </c>
      <c r="C38" s="41">
        <v>23255284.4016</v>
      </c>
      <c r="D38" s="41">
        <v>109675926.9353</v>
      </c>
      <c r="E38" s="42">
        <v>2484467.6126</v>
      </c>
      <c r="F38" s="43">
        <f t="shared" si="0"/>
        <v>135415678.9495</v>
      </c>
      <c r="H38" s="44"/>
      <c r="I38" s="44"/>
      <c r="J38" s="46"/>
    </row>
    <row r="39" spans="1:10">
      <c r="A39" s="39">
        <v>34</v>
      </c>
      <c r="B39" s="40" t="s">
        <v>122</v>
      </c>
      <c r="C39" s="41">
        <v>20326090.194</v>
      </c>
      <c r="D39" s="41">
        <v>95861342.5019</v>
      </c>
      <c r="E39" s="42">
        <v>2171528.4967</v>
      </c>
      <c r="F39" s="43">
        <f t="shared" si="0"/>
        <v>118358961.1926</v>
      </c>
      <c r="H39" s="44"/>
      <c r="I39" s="44"/>
      <c r="J39" s="46"/>
    </row>
    <row r="40" spans="1:10">
      <c r="A40" s="39">
        <v>35</v>
      </c>
      <c r="B40" s="40" t="s">
        <v>123</v>
      </c>
      <c r="C40" s="41">
        <v>20953589.7402</v>
      </c>
      <c r="D40" s="41">
        <v>98820738.4481</v>
      </c>
      <c r="E40" s="42">
        <v>2238567.1221</v>
      </c>
      <c r="F40" s="43">
        <f t="shared" si="0"/>
        <v>122012895.3104</v>
      </c>
      <c r="H40" s="44"/>
      <c r="I40" s="44"/>
      <c r="J40" s="46"/>
    </row>
    <row r="41" spans="1:10">
      <c r="A41" s="39">
        <v>36</v>
      </c>
      <c r="B41" s="40" t="s">
        <v>124</v>
      </c>
      <c r="C41" s="41">
        <v>20998214.768</v>
      </c>
      <c r="D41" s="41">
        <v>99031197.7657</v>
      </c>
      <c r="E41" s="42">
        <v>2243334.6165</v>
      </c>
      <c r="F41" s="43">
        <f t="shared" si="0"/>
        <v>122272747.1502</v>
      </c>
      <c r="H41" s="44"/>
      <c r="I41" s="44"/>
      <c r="J41" s="46"/>
    </row>
    <row r="42" spans="1:6">
      <c r="A42" s="18" t="s">
        <v>28</v>
      </c>
      <c r="B42" s="18"/>
      <c r="C42" s="45">
        <f>SUM(C6:C41)</f>
        <v>800165293.9318</v>
      </c>
      <c r="D42" s="45">
        <f t="shared" ref="D42:F42" si="1">SUM(D6:D41)</f>
        <v>3773717353.7862</v>
      </c>
      <c r="E42" s="45">
        <f t="shared" si="1"/>
        <v>85485291.1348</v>
      </c>
      <c r="F42" s="45">
        <f t="shared" si="1"/>
        <v>4659367938.8528</v>
      </c>
    </row>
  </sheetData>
  <mergeCells count="4">
    <mergeCell ref="A1:F1"/>
    <mergeCell ref="A2:F2"/>
    <mergeCell ref="A3:F3"/>
    <mergeCell ref="A42:B42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0"/>
  <sheetViews>
    <sheetView tabSelected="1" zoomScale="106" zoomScaleNormal="106" topLeftCell="B4" workbookViewId="0">
      <pane xSplit="2" ySplit="2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9.1047619047619" defaultRowHeight="12.75" outlineLevelCol="6"/>
  <cols>
    <col min="1" max="1" width="5.88571428571429" style="20" customWidth="1"/>
    <col min="2" max="2" width="16" style="20" customWidth="1"/>
    <col min="3" max="3" width="22.3333333333333" style="20" customWidth="1"/>
    <col min="4" max="4" width="22.6666666666667" style="20" customWidth="1"/>
    <col min="5" max="5" width="23.552380952381" style="20" customWidth="1"/>
    <col min="6" max="6" width="24.8857142857143" style="20" customWidth="1"/>
    <col min="7" max="7" width="20.552380952381" style="20" customWidth="1"/>
    <col min="8" max="16384" width="9.1047619047619" style="20"/>
  </cols>
  <sheetData>
    <row r="1" ht="18.75" spans="1:7">
      <c r="A1" s="21" t="s">
        <v>17</v>
      </c>
      <c r="B1" s="21"/>
      <c r="C1" s="21"/>
      <c r="D1" s="21"/>
      <c r="E1" s="21"/>
      <c r="F1" s="21"/>
      <c r="G1" s="21"/>
    </row>
    <row r="2" ht="18.75" spans="1:7">
      <c r="A2" s="21" t="s">
        <v>65</v>
      </c>
      <c r="B2" s="21"/>
      <c r="C2" s="21"/>
      <c r="D2" s="21"/>
      <c r="E2" s="21"/>
      <c r="F2" s="21"/>
      <c r="G2" s="21"/>
    </row>
    <row r="3" ht="38.4" customHeight="1" spans="1:7">
      <c r="A3" s="22" t="s">
        <v>957</v>
      </c>
      <c r="B3" s="22"/>
      <c r="C3" s="22"/>
      <c r="D3" s="22"/>
      <c r="E3" s="22"/>
      <c r="F3" s="22"/>
      <c r="G3" s="22"/>
    </row>
    <row r="4" ht="56.25" spans="1:7">
      <c r="A4" s="23" t="s">
        <v>958</v>
      </c>
      <c r="B4" s="23" t="s">
        <v>959</v>
      </c>
      <c r="C4" s="24"/>
      <c r="D4" s="24" t="s">
        <v>960</v>
      </c>
      <c r="E4" s="8" t="s">
        <v>961</v>
      </c>
      <c r="F4" s="9" t="s">
        <v>962</v>
      </c>
      <c r="G4" s="25" t="s">
        <v>46</v>
      </c>
    </row>
    <row r="5" ht="18.75" spans="1:7">
      <c r="A5" s="26"/>
      <c r="B5" s="26"/>
      <c r="C5" s="27"/>
      <c r="D5" s="192" t="s">
        <v>29</v>
      </c>
      <c r="E5" s="192" t="s">
        <v>29</v>
      </c>
      <c r="F5" s="192" t="s">
        <v>29</v>
      </c>
      <c r="G5" s="193" t="s">
        <v>29</v>
      </c>
    </row>
    <row r="6" ht="18.75" spans="1:7">
      <c r="A6" s="28">
        <v>1</v>
      </c>
      <c r="B6" s="29" t="s">
        <v>89</v>
      </c>
      <c r="C6" s="29" t="s">
        <v>133</v>
      </c>
      <c r="D6" s="30">
        <v>709050.1576</v>
      </c>
      <c r="E6" s="30">
        <v>3344002.6764</v>
      </c>
      <c r="F6" s="31">
        <v>75751.0475</v>
      </c>
      <c r="G6" s="17">
        <f>D6+E6+F6</f>
        <v>4128803.8815</v>
      </c>
    </row>
    <row r="7" ht="18.75" spans="1:7">
      <c r="A7" s="28">
        <v>2</v>
      </c>
      <c r="B7" s="29" t="s">
        <v>89</v>
      </c>
      <c r="C7" s="29" t="s">
        <v>135</v>
      </c>
      <c r="D7" s="30">
        <v>1182957.8194</v>
      </c>
      <c r="E7" s="30">
        <v>5579032.8397</v>
      </c>
      <c r="F7" s="31">
        <v>126380.7545</v>
      </c>
      <c r="G7" s="17">
        <f t="shared" ref="G7:G70" si="0">D7+E7+F7</f>
        <v>6888371.4136</v>
      </c>
    </row>
    <row r="8" ht="18.75" spans="1:7">
      <c r="A8" s="28">
        <v>3</v>
      </c>
      <c r="B8" s="29" t="s">
        <v>89</v>
      </c>
      <c r="C8" s="29" t="s">
        <v>137</v>
      </c>
      <c r="D8" s="30">
        <v>832341.0695</v>
      </c>
      <c r="E8" s="30">
        <v>3925463.8534</v>
      </c>
      <c r="F8" s="31">
        <v>88922.7753</v>
      </c>
      <c r="G8" s="17">
        <f t="shared" si="0"/>
        <v>4846727.6982</v>
      </c>
    </row>
    <row r="9" ht="18.75" spans="1:7">
      <c r="A9" s="28">
        <v>4</v>
      </c>
      <c r="B9" s="29" t="s">
        <v>89</v>
      </c>
      <c r="C9" s="29" t="s">
        <v>139</v>
      </c>
      <c r="D9" s="30">
        <v>848065.4024</v>
      </c>
      <c r="E9" s="30">
        <v>3999622.5159</v>
      </c>
      <c r="F9" s="31">
        <v>90602.6772</v>
      </c>
      <c r="G9" s="17">
        <f t="shared" si="0"/>
        <v>4938290.5955</v>
      </c>
    </row>
    <row r="10" ht="18.75" spans="1:7">
      <c r="A10" s="28">
        <v>5</v>
      </c>
      <c r="B10" s="29" t="s">
        <v>89</v>
      </c>
      <c r="C10" s="29" t="s">
        <v>141</v>
      </c>
      <c r="D10" s="30">
        <v>771905.6107</v>
      </c>
      <c r="E10" s="30">
        <v>3640439.8198</v>
      </c>
      <c r="F10" s="31">
        <v>82466.1809</v>
      </c>
      <c r="G10" s="17">
        <f t="shared" si="0"/>
        <v>4494811.6114</v>
      </c>
    </row>
    <row r="11" ht="37.5" spans="1:7">
      <c r="A11" s="28">
        <v>6</v>
      </c>
      <c r="B11" s="29" t="s">
        <v>89</v>
      </c>
      <c r="C11" s="29" t="s">
        <v>143</v>
      </c>
      <c r="D11" s="30">
        <v>797178.9739</v>
      </c>
      <c r="E11" s="30">
        <v>3759633.3542</v>
      </c>
      <c r="F11" s="31">
        <v>85166.249</v>
      </c>
      <c r="G11" s="17">
        <f t="shared" si="0"/>
        <v>4641978.5771</v>
      </c>
    </row>
    <row r="12" ht="37.5" spans="1:7">
      <c r="A12" s="28">
        <v>7</v>
      </c>
      <c r="B12" s="29" t="s">
        <v>89</v>
      </c>
      <c r="C12" s="29" t="s">
        <v>144</v>
      </c>
      <c r="D12" s="30">
        <v>773477.1255</v>
      </c>
      <c r="E12" s="30">
        <v>3647851.3543</v>
      </c>
      <c r="F12" s="31">
        <v>82634.0729</v>
      </c>
      <c r="G12" s="17">
        <f t="shared" si="0"/>
        <v>4503962.5527</v>
      </c>
    </row>
    <row r="13" ht="18.75" spans="1:7">
      <c r="A13" s="28">
        <v>8</v>
      </c>
      <c r="B13" s="29" t="s">
        <v>89</v>
      </c>
      <c r="C13" s="29" t="s">
        <v>146</v>
      </c>
      <c r="D13" s="30">
        <v>754188.4282</v>
      </c>
      <c r="E13" s="30">
        <v>3556882.5355</v>
      </c>
      <c r="F13" s="31">
        <v>80573.3738</v>
      </c>
      <c r="G13" s="17">
        <f t="shared" si="0"/>
        <v>4391644.3375</v>
      </c>
    </row>
    <row r="14" ht="18.75" spans="1:7">
      <c r="A14" s="28">
        <v>9</v>
      </c>
      <c r="B14" s="29" t="s">
        <v>89</v>
      </c>
      <c r="C14" s="29" t="s">
        <v>148</v>
      </c>
      <c r="D14" s="30">
        <v>813661.9135</v>
      </c>
      <c r="E14" s="30">
        <v>3837369.7365</v>
      </c>
      <c r="F14" s="31">
        <v>86927.1963</v>
      </c>
      <c r="G14" s="17">
        <f t="shared" si="0"/>
        <v>4737958.8463</v>
      </c>
    </row>
    <row r="15" ht="18.75" spans="1:7">
      <c r="A15" s="28">
        <v>10</v>
      </c>
      <c r="B15" s="29" t="s">
        <v>89</v>
      </c>
      <c r="C15" s="29" t="s">
        <v>150</v>
      </c>
      <c r="D15" s="30">
        <v>825702.2046</v>
      </c>
      <c r="E15" s="30">
        <v>3894153.8234</v>
      </c>
      <c r="F15" s="31">
        <v>88213.5152</v>
      </c>
      <c r="G15" s="17">
        <f t="shared" si="0"/>
        <v>4808069.5432</v>
      </c>
    </row>
    <row r="16" ht="18.75" spans="1:7">
      <c r="A16" s="28">
        <v>11</v>
      </c>
      <c r="B16" s="29" t="s">
        <v>89</v>
      </c>
      <c r="C16" s="29" t="s">
        <v>152</v>
      </c>
      <c r="D16" s="30">
        <v>902971.4075</v>
      </c>
      <c r="E16" s="30">
        <v>4258568.6937</v>
      </c>
      <c r="F16" s="31">
        <v>96468.535</v>
      </c>
      <c r="G16" s="17">
        <f t="shared" si="0"/>
        <v>5258008.6362</v>
      </c>
    </row>
    <row r="17" ht="18.75" spans="1:7">
      <c r="A17" s="28">
        <v>12</v>
      </c>
      <c r="B17" s="29" t="s">
        <v>89</v>
      </c>
      <c r="C17" s="29" t="s">
        <v>154</v>
      </c>
      <c r="D17" s="30">
        <v>869400.9456</v>
      </c>
      <c r="E17" s="30">
        <v>4100244.6126</v>
      </c>
      <c r="F17" s="31">
        <v>92882.0501</v>
      </c>
      <c r="G17" s="17">
        <f t="shared" si="0"/>
        <v>5062527.6083</v>
      </c>
    </row>
    <row r="18" ht="18.75" spans="1:7">
      <c r="A18" s="28">
        <v>13</v>
      </c>
      <c r="B18" s="29" t="s">
        <v>89</v>
      </c>
      <c r="C18" s="29" t="s">
        <v>156</v>
      </c>
      <c r="D18" s="30">
        <v>663893.739</v>
      </c>
      <c r="E18" s="30">
        <v>3131037.2279</v>
      </c>
      <c r="F18" s="31">
        <v>70926.7822</v>
      </c>
      <c r="G18" s="17">
        <f t="shared" si="0"/>
        <v>3865857.7491</v>
      </c>
    </row>
    <row r="19" ht="18.75" spans="1:7">
      <c r="A19" s="28">
        <v>14</v>
      </c>
      <c r="B19" s="29" t="s">
        <v>89</v>
      </c>
      <c r="C19" s="29" t="s">
        <v>158</v>
      </c>
      <c r="D19" s="30">
        <v>627288.9018</v>
      </c>
      <c r="E19" s="30">
        <v>2958402.5108</v>
      </c>
      <c r="F19" s="31">
        <v>67016.1213</v>
      </c>
      <c r="G19" s="17">
        <f t="shared" si="0"/>
        <v>3652707.5339</v>
      </c>
    </row>
    <row r="20" ht="18.75" spans="1:7">
      <c r="A20" s="28">
        <v>15</v>
      </c>
      <c r="B20" s="29" t="s">
        <v>89</v>
      </c>
      <c r="C20" s="29" t="s">
        <v>160</v>
      </c>
      <c r="D20" s="30">
        <v>653191.4887</v>
      </c>
      <c r="E20" s="30">
        <v>3080563.5724</v>
      </c>
      <c r="F20" s="31">
        <v>69783.4123</v>
      </c>
      <c r="G20" s="17">
        <f t="shared" si="0"/>
        <v>3803538.4734</v>
      </c>
    </row>
    <row r="21" ht="37.5" spans="1:7">
      <c r="A21" s="28">
        <v>16</v>
      </c>
      <c r="B21" s="29" t="s">
        <v>89</v>
      </c>
      <c r="C21" s="29" t="s">
        <v>162</v>
      </c>
      <c r="D21" s="30">
        <v>973697.8708</v>
      </c>
      <c r="E21" s="30">
        <v>4592126.8769</v>
      </c>
      <c r="F21" s="31">
        <v>104024.5642</v>
      </c>
      <c r="G21" s="17">
        <f t="shared" si="0"/>
        <v>5669849.3119</v>
      </c>
    </row>
    <row r="22" ht="37.5" spans="1:7">
      <c r="A22" s="28">
        <v>17</v>
      </c>
      <c r="B22" s="29" t="s">
        <v>89</v>
      </c>
      <c r="C22" s="29" t="s">
        <v>164</v>
      </c>
      <c r="D22" s="30">
        <v>841332.0797</v>
      </c>
      <c r="E22" s="30">
        <v>3967867.0062</v>
      </c>
      <c r="F22" s="31">
        <v>89883.3258</v>
      </c>
      <c r="G22" s="17">
        <f t="shared" si="0"/>
        <v>4899082.4117</v>
      </c>
    </row>
    <row r="23" ht="18.75" spans="1:7">
      <c r="A23" s="28">
        <v>18</v>
      </c>
      <c r="B23" s="29" t="s">
        <v>90</v>
      </c>
      <c r="C23" s="29" t="s">
        <v>169</v>
      </c>
      <c r="D23" s="30">
        <v>862813.5008</v>
      </c>
      <c r="E23" s="30">
        <v>4069177.0885</v>
      </c>
      <c r="F23" s="31">
        <v>92178.2835</v>
      </c>
      <c r="G23" s="17">
        <f t="shared" si="0"/>
        <v>5024168.8728</v>
      </c>
    </row>
    <row r="24" ht="18.75" spans="1:7">
      <c r="A24" s="28">
        <v>19</v>
      </c>
      <c r="B24" s="29" t="s">
        <v>90</v>
      </c>
      <c r="C24" s="29" t="s">
        <v>171</v>
      </c>
      <c r="D24" s="30">
        <v>1054053.8603</v>
      </c>
      <c r="E24" s="30">
        <v>4971099.5649</v>
      </c>
      <c r="F24" s="31">
        <v>112609.3593</v>
      </c>
      <c r="G24" s="17">
        <f t="shared" si="0"/>
        <v>6137762.7845</v>
      </c>
    </row>
    <row r="25" ht="18.75" spans="1:7">
      <c r="A25" s="28">
        <v>20</v>
      </c>
      <c r="B25" s="29" t="s">
        <v>90</v>
      </c>
      <c r="C25" s="29" t="s">
        <v>172</v>
      </c>
      <c r="D25" s="30">
        <v>897527.164</v>
      </c>
      <c r="E25" s="30">
        <v>4232892.7036</v>
      </c>
      <c r="F25" s="31">
        <v>95886.9017</v>
      </c>
      <c r="G25" s="17">
        <f t="shared" si="0"/>
        <v>5226306.7693</v>
      </c>
    </row>
    <row r="26" ht="18.75" spans="1:7">
      <c r="A26" s="28">
        <v>21</v>
      </c>
      <c r="B26" s="29" t="s">
        <v>90</v>
      </c>
      <c r="C26" s="29" t="s">
        <v>174</v>
      </c>
      <c r="D26" s="30">
        <v>785797.9642</v>
      </c>
      <c r="E26" s="30">
        <v>3705958.552</v>
      </c>
      <c r="F26" s="31">
        <v>83950.3641</v>
      </c>
      <c r="G26" s="17">
        <f t="shared" si="0"/>
        <v>4575706.8803</v>
      </c>
    </row>
    <row r="27" ht="18.75" spans="1:7">
      <c r="A27" s="28">
        <v>22</v>
      </c>
      <c r="B27" s="29" t="s">
        <v>90</v>
      </c>
      <c r="C27" s="29" t="s">
        <v>176</v>
      </c>
      <c r="D27" s="30">
        <v>777575.2444</v>
      </c>
      <c r="E27" s="30">
        <v>3667178.7892</v>
      </c>
      <c r="F27" s="31">
        <v>83071.8936</v>
      </c>
      <c r="G27" s="17">
        <f t="shared" si="0"/>
        <v>4527825.9272</v>
      </c>
    </row>
    <row r="28" ht="18.75" spans="1:7">
      <c r="A28" s="28">
        <v>23</v>
      </c>
      <c r="B28" s="29" t="s">
        <v>90</v>
      </c>
      <c r="C28" s="29" t="s">
        <v>178</v>
      </c>
      <c r="D28" s="30">
        <v>831339.9856</v>
      </c>
      <c r="E28" s="30">
        <v>3920742.5694</v>
      </c>
      <c r="F28" s="31">
        <v>88815.825</v>
      </c>
      <c r="G28" s="17">
        <f t="shared" si="0"/>
        <v>4840898.38</v>
      </c>
    </row>
    <row r="29" ht="18.75" spans="1:7">
      <c r="A29" s="28">
        <v>24</v>
      </c>
      <c r="B29" s="29" t="s">
        <v>90</v>
      </c>
      <c r="C29" s="29" t="s">
        <v>180</v>
      </c>
      <c r="D29" s="30">
        <v>905528.5668</v>
      </c>
      <c r="E29" s="30">
        <v>4270628.6974</v>
      </c>
      <c r="F29" s="31">
        <v>96741.7279</v>
      </c>
      <c r="G29" s="17">
        <f t="shared" si="0"/>
        <v>5272898.9921</v>
      </c>
    </row>
    <row r="30" ht="18.75" spans="1:7">
      <c r="A30" s="28">
        <v>25</v>
      </c>
      <c r="B30" s="29" t="s">
        <v>90</v>
      </c>
      <c r="C30" s="29" t="s">
        <v>182</v>
      </c>
      <c r="D30" s="30">
        <v>947258.4195</v>
      </c>
      <c r="E30" s="30">
        <v>4467433.8704</v>
      </c>
      <c r="F30" s="31">
        <v>101199.9175</v>
      </c>
      <c r="G30" s="17">
        <f t="shared" si="0"/>
        <v>5515892.2074</v>
      </c>
    </row>
    <row r="31" ht="18.75" spans="1:7">
      <c r="A31" s="28">
        <v>26</v>
      </c>
      <c r="B31" s="29" t="s">
        <v>90</v>
      </c>
      <c r="C31" s="29" t="s">
        <v>184</v>
      </c>
      <c r="D31" s="30">
        <v>823594.0652</v>
      </c>
      <c r="E31" s="30">
        <v>3884211.4744</v>
      </c>
      <c r="F31" s="31">
        <v>87988.2931</v>
      </c>
      <c r="G31" s="17">
        <f t="shared" si="0"/>
        <v>4795793.8327</v>
      </c>
    </row>
    <row r="32" ht="18.75" spans="1:7">
      <c r="A32" s="28">
        <v>27</v>
      </c>
      <c r="B32" s="29" t="s">
        <v>90</v>
      </c>
      <c r="C32" s="29" t="s">
        <v>186</v>
      </c>
      <c r="D32" s="30">
        <v>737420.1752</v>
      </c>
      <c r="E32" s="30">
        <v>3477800.5662</v>
      </c>
      <c r="F32" s="31">
        <v>78781.9452</v>
      </c>
      <c r="G32" s="17">
        <f t="shared" si="0"/>
        <v>4294002.6866</v>
      </c>
    </row>
    <row r="33" ht="18.75" spans="1:7">
      <c r="A33" s="28">
        <v>28</v>
      </c>
      <c r="B33" s="29" t="s">
        <v>90</v>
      </c>
      <c r="C33" s="29" t="s">
        <v>188</v>
      </c>
      <c r="D33" s="30">
        <v>749383.7847</v>
      </c>
      <c r="E33" s="30">
        <v>3534223.0093</v>
      </c>
      <c r="F33" s="31">
        <v>80060.072</v>
      </c>
      <c r="G33" s="17">
        <f t="shared" si="0"/>
        <v>4363666.866</v>
      </c>
    </row>
    <row r="34" ht="18.75" spans="1:7">
      <c r="A34" s="28">
        <v>29</v>
      </c>
      <c r="B34" s="29" t="s">
        <v>90</v>
      </c>
      <c r="C34" s="29" t="s">
        <v>190</v>
      </c>
      <c r="D34" s="30">
        <v>733694.968</v>
      </c>
      <c r="E34" s="30">
        <v>3460231.8471</v>
      </c>
      <c r="F34" s="31">
        <v>78383.9644</v>
      </c>
      <c r="G34" s="17">
        <f t="shared" si="0"/>
        <v>4272310.7795</v>
      </c>
    </row>
    <row r="35" ht="18.75" spans="1:7">
      <c r="A35" s="28">
        <v>30</v>
      </c>
      <c r="B35" s="29" t="s">
        <v>90</v>
      </c>
      <c r="C35" s="29" t="s">
        <v>192</v>
      </c>
      <c r="D35" s="30">
        <v>850735.0889</v>
      </c>
      <c r="E35" s="30">
        <v>4012213.2175</v>
      </c>
      <c r="F35" s="31">
        <v>90887.8919</v>
      </c>
      <c r="G35" s="17">
        <f t="shared" si="0"/>
        <v>4953836.1983</v>
      </c>
    </row>
    <row r="36" ht="18.75" spans="1:7">
      <c r="A36" s="28">
        <v>31</v>
      </c>
      <c r="B36" s="29" t="s">
        <v>90</v>
      </c>
      <c r="C36" s="29" t="s">
        <v>194</v>
      </c>
      <c r="D36" s="30">
        <v>824737.2854</v>
      </c>
      <c r="E36" s="30">
        <v>3889603.098</v>
      </c>
      <c r="F36" s="31">
        <v>88110.4285</v>
      </c>
      <c r="G36" s="17">
        <f t="shared" si="0"/>
        <v>4802450.8119</v>
      </c>
    </row>
    <row r="37" ht="18.75" spans="1:7">
      <c r="A37" s="28">
        <v>32</v>
      </c>
      <c r="B37" s="29" t="s">
        <v>90</v>
      </c>
      <c r="C37" s="29" t="s">
        <v>196</v>
      </c>
      <c r="D37" s="30">
        <v>786997.8096</v>
      </c>
      <c r="E37" s="30">
        <v>3711617.2294</v>
      </c>
      <c r="F37" s="31">
        <v>84078.549</v>
      </c>
      <c r="G37" s="17">
        <f t="shared" si="0"/>
        <v>4582693.588</v>
      </c>
    </row>
    <row r="38" ht="18.75" spans="1:7">
      <c r="A38" s="28">
        <v>33</v>
      </c>
      <c r="B38" s="29" t="s">
        <v>90</v>
      </c>
      <c r="C38" s="29" t="s">
        <v>198</v>
      </c>
      <c r="D38" s="30">
        <v>733186.8163</v>
      </c>
      <c r="E38" s="30">
        <v>3457835.3162</v>
      </c>
      <c r="F38" s="31">
        <v>78329.6763</v>
      </c>
      <c r="G38" s="17">
        <f t="shared" si="0"/>
        <v>4269351.8088</v>
      </c>
    </row>
    <row r="39" ht="18.75" spans="1:7">
      <c r="A39" s="28">
        <v>34</v>
      </c>
      <c r="B39" s="29" t="s">
        <v>90</v>
      </c>
      <c r="C39" s="29" t="s">
        <v>200</v>
      </c>
      <c r="D39" s="30">
        <v>696789.2339</v>
      </c>
      <c r="E39" s="30">
        <v>3286178.0481</v>
      </c>
      <c r="F39" s="31">
        <v>74441.1573</v>
      </c>
      <c r="G39" s="17">
        <f t="shared" si="0"/>
        <v>4057408.4393</v>
      </c>
    </row>
    <row r="40" ht="18.75" spans="1:7">
      <c r="A40" s="28">
        <v>35</v>
      </c>
      <c r="B40" s="29" t="s">
        <v>90</v>
      </c>
      <c r="C40" s="29" t="s">
        <v>202</v>
      </c>
      <c r="D40" s="30">
        <v>789347.4918</v>
      </c>
      <c r="E40" s="30">
        <v>3722698.7355</v>
      </c>
      <c r="F40" s="31">
        <v>84329.5762</v>
      </c>
      <c r="G40" s="17">
        <f t="shared" si="0"/>
        <v>4596375.8035</v>
      </c>
    </row>
    <row r="41" ht="18.75" spans="1:7">
      <c r="A41" s="28">
        <v>36</v>
      </c>
      <c r="B41" s="29" t="s">
        <v>90</v>
      </c>
      <c r="C41" s="29" t="s">
        <v>204</v>
      </c>
      <c r="D41" s="30">
        <v>993565.8232</v>
      </c>
      <c r="E41" s="30">
        <v>4685827.5627</v>
      </c>
      <c r="F41" s="31">
        <v>106147.1477</v>
      </c>
      <c r="G41" s="17">
        <f t="shared" si="0"/>
        <v>5785540.5336</v>
      </c>
    </row>
    <row r="42" ht="18.75" spans="1:7">
      <c r="A42" s="28">
        <v>37</v>
      </c>
      <c r="B42" s="29" t="s">
        <v>90</v>
      </c>
      <c r="C42" s="29" t="s">
        <v>206</v>
      </c>
      <c r="D42" s="30">
        <v>851268.183</v>
      </c>
      <c r="E42" s="30">
        <v>4014727.3808</v>
      </c>
      <c r="F42" s="31">
        <v>90944.8448</v>
      </c>
      <c r="G42" s="17">
        <f t="shared" si="0"/>
        <v>4956940.4086</v>
      </c>
    </row>
    <row r="43" ht="18.75" spans="1:7">
      <c r="A43" s="28">
        <v>38</v>
      </c>
      <c r="B43" s="29" t="s">
        <v>90</v>
      </c>
      <c r="C43" s="29" t="s">
        <v>208</v>
      </c>
      <c r="D43" s="30">
        <v>824943.0939</v>
      </c>
      <c r="E43" s="30">
        <v>3890573.7266</v>
      </c>
      <c r="F43" s="31">
        <v>88132.416</v>
      </c>
      <c r="G43" s="17">
        <f t="shared" si="0"/>
        <v>4803649.2365</v>
      </c>
    </row>
    <row r="44" ht="37.5" spans="1:7">
      <c r="A44" s="28">
        <v>39</v>
      </c>
      <c r="B44" s="29" t="s">
        <v>91</v>
      </c>
      <c r="C44" s="29" t="s">
        <v>213</v>
      </c>
      <c r="D44" s="30">
        <v>792140.3888</v>
      </c>
      <c r="E44" s="30">
        <v>3735870.5187</v>
      </c>
      <c r="F44" s="31">
        <v>84627.9541</v>
      </c>
      <c r="G44" s="17">
        <f t="shared" si="0"/>
        <v>4612638.8616</v>
      </c>
    </row>
    <row r="45" ht="37.5" spans="1:7">
      <c r="A45" s="28">
        <v>40</v>
      </c>
      <c r="B45" s="29" t="s">
        <v>91</v>
      </c>
      <c r="C45" s="29" t="s">
        <v>214</v>
      </c>
      <c r="D45" s="30">
        <v>618502.0111</v>
      </c>
      <c r="E45" s="30">
        <v>2916962.0208</v>
      </c>
      <c r="F45" s="31">
        <v>66077.3779</v>
      </c>
      <c r="G45" s="17">
        <f t="shared" si="0"/>
        <v>3601541.4098</v>
      </c>
    </row>
    <row r="46" ht="37.5" spans="1:7">
      <c r="A46" s="28">
        <v>41</v>
      </c>
      <c r="B46" s="29" t="s">
        <v>91</v>
      </c>
      <c r="C46" s="29" t="s">
        <v>216</v>
      </c>
      <c r="D46" s="30">
        <v>816597.8741</v>
      </c>
      <c r="E46" s="30">
        <v>3851216.2323</v>
      </c>
      <c r="F46" s="31">
        <v>87240.8583</v>
      </c>
      <c r="G46" s="17">
        <f t="shared" si="0"/>
        <v>4755054.9647</v>
      </c>
    </row>
    <row r="47" ht="37.5" spans="1:7">
      <c r="A47" s="28">
        <v>42</v>
      </c>
      <c r="B47" s="29" t="s">
        <v>91</v>
      </c>
      <c r="C47" s="29" t="s">
        <v>218</v>
      </c>
      <c r="D47" s="30">
        <v>626015.0223</v>
      </c>
      <c r="E47" s="30">
        <v>2952394.6755</v>
      </c>
      <c r="F47" s="31">
        <v>66880.027</v>
      </c>
      <c r="G47" s="17">
        <f t="shared" si="0"/>
        <v>3645289.7248</v>
      </c>
    </row>
    <row r="48" ht="37.5" spans="1:7">
      <c r="A48" s="28">
        <v>43</v>
      </c>
      <c r="B48" s="29" t="s">
        <v>91</v>
      </c>
      <c r="C48" s="29" t="s">
        <v>220</v>
      </c>
      <c r="D48" s="30">
        <v>841261.395</v>
      </c>
      <c r="E48" s="30">
        <v>3967533.6451</v>
      </c>
      <c r="F48" s="31">
        <v>89875.7742</v>
      </c>
      <c r="G48" s="17">
        <f t="shared" si="0"/>
        <v>4898670.8143</v>
      </c>
    </row>
    <row r="49" ht="37.5" spans="1:7">
      <c r="A49" s="28">
        <v>44</v>
      </c>
      <c r="B49" s="29" t="s">
        <v>91</v>
      </c>
      <c r="C49" s="29" t="s">
        <v>222</v>
      </c>
      <c r="D49" s="30">
        <v>733254.0713</v>
      </c>
      <c r="E49" s="30">
        <v>3458152.5023</v>
      </c>
      <c r="F49" s="31">
        <v>78336.8614</v>
      </c>
      <c r="G49" s="17">
        <f t="shared" si="0"/>
        <v>4269743.435</v>
      </c>
    </row>
    <row r="50" ht="37.5" spans="1:7">
      <c r="A50" s="28">
        <v>45</v>
      </c>
      <c r="B50" s="29" t="s">
        <v>91</v>
      </c>
      <c r="C50" s="29" t="s">
        <v>224</v>
      </c>
      <c r="D50" s="30">
        <v>831637.824</v>
      </c>
      <c r="E50" s="30">
        <v>3922147.2266</v>
      </c>
      <c r="F50" s="31">
        <v>88847.6444</v>
      </c>
      <c r="G50" s="17">
        <f t="shared" si="0"/>
        <v>4842632.695</v>
      </c>
    </row>
    <row r="51" ht="37.5" spans="1:7">
      <c r="A51" s="28">
        <v>46</v>
      </c>
      <c r="B51" s="29" t="s">
        <v>91</v>
      </c>
      <c r="C51" s="29" t="s">
        <v>226</v>
      </c>
      <c r="D51" s="30">
        <v>666349.0233</v>
      </c>
      <c r="E51" s="30">
        <v>3142616.7719</v>
      </c>
      <c r="F51" s="31">
        <v>71189.0914</v>
      </c>
      <c r="G51" s="17">
        <f t="shared" si="0"/>
        <v>3880154.8866</v>
      </c>
    </row>
    <row r="52" ht="37.5" spans="1:7">
      <c r="A52" s="28">
        <v>47</v>
      </c>
      <c r="B52" s="29" t="s">
        <v>91</v>
      </c>
      <c r="C52" s="29" t="s">
        <v>228</v>
      </c>
      <c r="D52" s="30">
        <v>773321.0977</v>
      </c>
      <c r="E52" s="30">
        <v>3647115.5006</v>
      </c>
      <c r="F52" s="31">
        <v>82617.4038</v>
      </c>
      <c r="G52" s="17">
        <f t="shared" si="0"/>
        <v>4503054.0021</v>
      </c>
    </row>
    <row r="53" ht="37.5" spans="1:7">
      <c r="A53" s="28">
        <v>48</v>
      </c>
      <c r="B53" s="29" t="s">
        <v>91</v>
      </c>
      <c r="C53" s="29" t="s">
        <v>230</v>
      </c>
      <c r="D53" s="30">
        <v>841337.5535</v>
      </c>
      <c r="E53" s="30">
        <v>3967892.822</v>
      </c>
      <c r="F53" s="31">
        <v>89883.9106</v>
      </c>
      <c r="G53" s="17">
        <f t="shared" si="0"/>
        <v>4899114.2861</v>
      </c>
    </row>
    <row r="54" ht="37.5" spans="1:7">
      <c r="A54" s="28">
        <v>49</v>
      </c>
      <c r="B54" s="29" t="s">
        <v>91</v>
      </c>
      <c r="C54" s="29" t="s">
        <v>232</v>
      </c>
      <c r="D54" s="30">
        <v>647516.6784</v>
      </c>
      <c r="E54" s="30">
        <v>3053800.1894</v>
      </c>
      <c r="F54" s="31">
        <v>69177.1465</v>
      </c>
      <c r="G54" s="17">
        <f t="shared" si="0"/>
        <v>3770494.0143</v>
      </c>
    </row>
    <row r="55" ht="37.5" spans="1:7">
      <c r="A55" s="28">
        <v>50</v>
      </c>
      <c r="B55" s="29" t="s">
        <v>91</v>
      </c>
      <c r="C55" s="29" t="s">
        <v>234</v>
      </c>
      <c r="D55" s="30">
        <v>765895.876</v>
      </c>
      <c r="E55" s="30">
        <v>3612096.8759</v>
      </c>
      <c r="F55" s="31">
        <v>81824.1336</v>
      </c>
      <c r="G55" s="17">
        <f t="shared" si="0"/>
        <v>4459816.8855</v>
      </c>
    </row>
    <row r="56" ht="37.5" spans="1:7">
      <c r="A56" s="28">
        <v>51</v>
      </c>
      <c r="B56" s="29" t="s">
        <v>91</v>
      </c>
      <c r="C56" s="29" t="s">
        <v>236</v>
      </c>
      <c r="D56" s="30">
        <v>766111.8151</v>
      </c>
      <c r="E56" s="30">
        <v>3613115.2817</v>
      </c>
      <c r="F56" s="31">
        <v>81847.2034</v>
      </c>
      <c r="G56" s="17">
        <f t="shared" si="0"/>
        <v>4461074.3002</v>
      </c>
    </row>
    <row r="57" ht="37.5" spans="1:7">
      <c r="A57" s="28">
        <v>52</v>
      </c>
      <c r="B57" s="29" t="s">
        <v>91</v>
      </c>
      <c r="C57" s="29" t="s">
        <v>238</v>
      </c>
      <c r="D57" s="30">
        <v>790130.3698</v>
      </c>
      <c r="E57" s="30">
        <v>3726390.9233</v>
      </c>
      <c r="F57" s="31">
        <v>84413.2146</v>
      </c>
      <c r="G57" s="17">
        <f t="shared" si="0"/>
        <v>4600934.5077</v>
      </c>
    </row>
    <row r="58" ht="37.5" spans="1:7">
      <c r="A58" s="28">
        <v>53</v>
      </c>
      <c r="B58" s="29" t="s">
        <v>91</v>
      </c>
      <c r="C58" s="29" t="s">
        <v>240</v>
      </c>
      <c r="D58" s="30">
        <v>721861.5247</v>
      </c>
      <c r="E58" s="30">
        <v>3404423.2905</v>
      </c>
      <c r="F58" s="31">
        <v>77119.744</v>
      </c>
      <c r="G58" s="17">
        <f t="shared" si="0"/>
        <v>4203404.5592</v>
      </c>
    </row>
    <row r="59" ht="37.5" spans="1:7">
      <c r="A59" s="28">
        <v>54</v>
      </c>
      <c r="B59" s="29" t="s">
        <v>91</v>
      </c>
      <c r="C59" s="29" t="s">
        <v>242</v>
      </c>
      <c r="D59" s="30">
        <v>737056.9811</v>
      </c>
      <c r="E59" s="30">
        <v>3476087.6802</v>
      </c>
      <c r="F59" s="31">
        <v>78743.1436</v>
      </c>
      <c r="G59" s="17">
        <f t="shared" si="0"/>
        <v>4291887.8049</v>
      </c>
    </row>
    <row r="60" ht="37.5" spans="1:7">
      <c r="A60" s="28">
        <v>55</v>
      </c>
      <c r="B60" s="29" t="s">
        <v>91</v>
      </c>
      <c r="C60" s="29" t="s">
        <v>244</v>
      </c>
      <c r="D60" s="30">
        <v>687998.8792</v>
      </c>
      <c r="E60" s="30">
        <v>3244721.2214</v>
      </c>
      <c r="F60" s="31">
        <v>73502.0438</v>
      </c>
      <c r="G60" s="17">
        <f t="shared" si="0"/>
        <v>4006222.1444</v>
      </c>
    </row>
    <row r="61" ht="37.5" spans="1:7">
      <c r="A61" s="28">
        <v>56</v>
      </c>
      <c r="B61" s="29" t="s">
        <v>91</v>
      </c>
      <c r="C61" s="29" t="s">
        <v>246</v>
      </c>
      <c r="D61" s="30">
        <v>854772.9716</v>
      </c>
      <c r="E61" s="30">
        <v>4031256.5676</v>
      </c>
      <c r="F61" s="31">
        <v>91319.2773</v>
      </c>
      <c r="G61" s="17">
        <f t="shared" si="0"/>
        <v>4977348.8165</v>
      </c>
    </row>
    <row r="62" ht="37.5" spans="1:7">
      <c r="A62" s="28">
        <v>57</v>
      </c>
      <c r="B62" s="29" t="s">
        <v>91</v>
      </c>
      <c r="C62" s="29" t="s">
        <v>248</v>
      </c>
      <c r="D62" s="30">
        <v>713244.7576</v>
      </c>
      <c r="E62" s="30">
        <v>3363785.1326</v>
      </c>
      <c r="F62" s="31">
        <v>76199.1756</v>
      </c>
      <c r="G62" s="17">
        <f t="shared" si="0"/>
        <v>4153229.0658</v>
      </c>
    </row>
    <row r="63" ht="37.5" spans="1:7">
      <c r="A63" s="28">
        <v>58</v>
      </c>
      <c r="B63" s="29" t="s">
        <v>91</v>
      </c>
      <c r="C63" s="29" t="s">
        <v>250</v>
      </c>
      <c r="D63" s="30">
        <v>750452.4061</v>
      </c>
      <c r="E63" s="30">
        <v>3539262.812</v>
      </c>
      <c r="F63" s="31">
        <v>80174.2376</v>
      </c>
      <c r="G63" s="17">
        <f t="shared" si="0"/>
        <v>4369889.4557</v>
      </c>
    </row>
    <row r="64" ht="37.5" spans="1:7">
      <c r="A64" s="28">
        <v>59</v>
      </c>
      <c r="B64" s="29" t="s">
        <v>91</v>
      </c>
      <c r="C64" s="29" t="s">
        <v>252</v>
      </c>
      <c r="D64" s="30">
        <v>780579.501</v>
      </c>
      <c r="E64" s="30">
        <v>3681347.3808</v>
      </c>
      <c r="F64" s="31">
        <v>83392.852</v>
      </c>
      <c r="G64" s="17">
        <f t="shared" si="0"/>
        <v>4545319.7338</v>
      </c>
    </row>
    <row r="65" ht="37.5" spans="1:7">
      <c r="A65" s="28">
        <v>60</v>
      </c>
      <c r="B65" s="29" t="s">
        <v>91</v>
      </c>
      <c r="C65" s="29" t="s">
        <v>254</v>
      </c>
      <c r="D65" s="30">
        <v>670928.5114</v>
      </c>
      <c r="E65" s="30">
        <v>3164214.4262</v>
      </c>
      <c r="F65" s="31">
        <v>71678.3389</v>
      </c>
      <c r="G65" s="17">
        <f t="shared" si="0"/>
        <v>3906821.2765</v>
      </c>
    </row>
    <row r="66" ht="37.5" spans="1:7">
      <c r="A66" s="28">
        <v>61</v>
      </c>
      <c r="B66" s="29" t="s">
        <v>91</v>
      </c>
      <c r="C66" s="29" t="s">
        <v>256</v>
      </c>
      <c r="D66" s="30">
        <v>700579.8832</v>
      </c>
      <c r="E66" s="30">
        <v>3304055.4031</v>
      </c>
      <c r="F66" s="31">
        <v>74846.1296</v>
      </c>
      <c r="G66" s="17">
        <f t="shared" si="0"/>
        <v>4079481.4159</v>
      </c>
    </row>
    <row r="67" ht="37.5" spans="1:7">
      <c r="A67" s="28">
        <v>62</v>
      </c>
      <c r="B67" s="29" t="s">
        <v>91</v>
      </c>
      <c r="C67" s="29" t="s">
        <v>258</v>
      </c>
      <c r="D67" s="30">
        <v>717590.8352</v>
      </c>
      <c r="E67" s="30">
        <v>3384281.9831</v>
      </c>
      <c r="F67" s="31">
        <v>76663.4868</v>
      </c>
      <c r="G67" s="17">
        <f t="shared" si="0"/>
        <v>4178536.3051</v>
      </c>
    </row>
    <row r="68" ht="37.5" spans="1:7">
      <c r="A68" s="28">
        <v>63</v>
      </c>
      <c r="B68" s="29" t="s">
        <v>91</v>
      </c>
      <c r="C68" s="29" t="s">
        <v>260</v>
      </c>
      <c r="D68" s="30">
        <v>845480.969</v>
      </c>
      <c r="E68" s="30">
        <v>3987433.883</v>
      </c>
      <c r="F68" s="31">
        <v>90326.5704</v>
      </c>
      <c r="G68" s="17">
        <f t="shared" si="0"/>
        <v>4923241.4224</v>
      </c>
    </row>
    <row r="69" ht="37.5" spans="1:7">
      <c r="A69" s="28">
        <v>64</v>
      </c>
      <c r="B69" s="29" t="s">
        <v>91</v>
      </c>
      <c r="C69" s="29" t="s">
        <v>262</v>
      </c>
      <c r="D69" s="30">
        <v>629804.4455</v>
      </c>
      <c r="E69" s="30">
        <v>2970266.2482</v>
      </c>
      <c r="F69" s="31">
        <v>67284.8683</v>
      </c>
      <c r="G69" s="17">
        <f t="shared" si="0"/>
        <v>3667355.562</v>
      </c>
    </row>
    <row r="70" ht="37.5" spans="1:7">
      <c r="A70" s="28">
        <v>65</v>
      </c>
      <c r="B70" s="29" t="s">
        <v>91</v>
      </c>
      <c r="C70" s="29" t="s">
        <v>264</v>
      </c>
      <c r="D70" s="30">
        <v>772775.1979</v>
      </c>
      <c r="E70" s="30">
        <v>3644540.9428</v>
      </c>
      <c r="F70" s="31">
        <v>82559.0828</v>
      </c>
      <c r="G70" s="17">
        <f t="shared" si="0"/>
        <v>4499875.2235</v>
      </c>
    </row>
    <row r="71" ht="37.5" spans="1:7">
      <c r="A71" s="28">
        <v>66</v>
      </c>
      <c r="B71" s="29" t="s">
        <v>91</v>
      </c>
      <c r="C71" s="29" t="s">
        <v>266</v>
      </c>
      <c r="D71" s="30">
        <v>630028.7266</v>
      </c>
      <c r="E71" s="30">
        <v>2971323.9963</v>
      </c>
      <c r="F71" s="31">
        <v>67308.8292</v>
      </c>
      <c r="G71" s="17">
        <f t="shared" ref="G71:G134" si="1">D71+E71+F71</f>
        <v>3668661.5521</v>
      </c>
    </row>
    <row r="72" ht="37.5" spans="1:7">
      <c r="A72" s="28">
        <v>67</v>
      </c>
      <c r="B72" s="29" t="s">
        <v>91</v>
      </c>
      <c r="C72" s="29" t="s">
        <v>268</v>
      </c>
      <c r="D72" s="30">
        <v>821658.6025</v>
      </c>
      <c r="E72" s="30">
        <v>3875083.499</v>
      </c>
      <c r="F72" s="31">
        <v>87781.5189</v>
      </c>
      <c r="G72" s="17">
        <f t="shared" si="1"/>
        <v>4784523.6204</v>
      </c>
    </row>
    <row r="73" ht="37.5" spans="1:7">
      <c r="A73" s="28">
        <v>68</v>
      </c>
      <c r="B73" s="29" t="s">
        <v>91</v>
      </c>
      <c r="C73" s="29" t="s">
        <v>270</v>
      </c>
      <c r="D73" s="30">
        <v>679882.0442</v>
      </c>
      <c r="E73" s="30">
        <v>3206440.8292</v>
      </c>
      <c r="F73" s="31">
        <v>72634.8855</v>
      </c>
      <c r="G73" s="17">
        <f t="shared" si="1"/>
        <v>3958957.7589</v>
      </c>
    </row>
    <row r="74" ht="37.5" spans="1:7">
      <c r="A74" s="28">
        <v>69</v>
      </c>
      <c r="B74" s="29" t="s">
        <v>91</v>
      </c>
      <c r="C74" s="29" t="s">
        <v>272</v>
      </c>
      <c r="D74" s="30">
        <v>1027674.8633</v>
      </c>
      <c r="E74" s="30">
        <v>4846691.671</v>
      </c>
      <c r="F74" s="31">
        <v>109791.1713</v>
      </c>
      <c r="G74" s="17">
        <f t="shared" si="1"/>
        <v>5984157.7056</v>
      </c>
    </row>
    <row r="75" ht="18.75" spans="1:7">
      <c r="A75" s="28">
        <v>70</v>
      </c>
      <c r="B75" s="29" t="s">
        <v>92</v>
      </c>
      <c r="C75" s="29" t="s">
        <v>277</v>
      </c>
      <c r="D75" s="30">
        <v>1155905.784</v>
      </c>
      <c r="E75" s="30">
        <v>5451450.781</v>
      </c>
      <c r="F75" s="31">
        <v>123490.6628</v>
      </c>
      <c r="G75" s="17">
        <f t="shared" si="1"/>
        <v>6730847.2278</v>
      </c>
    </row>
    <row r="76" ht="18.75" spans="1:7">
      <c r="A76" s="28">
        <v>71</v>
      </c>
      <c r="B76" s="29" t="s">
        <v>92</v>
      </c>
      <c r="C76" s="29" t="s">
        <v>279</v>
      </c>
      <c r="D76" s="30">
        <v>760189.431</v>
      </c>
      <c r="E76" s="30">
        <v>3585184.2986</v>
      </c>
      <c r="F76" s="31">
        <v>81214.4882</v>
      </c>
      <c r="G76" s="17">
        <f t="shared" si="1"/>
        <v>4426588.2178</v>
      </c>
    </row>
    <row r="77" ht="18.75" spans="1:7">
      <c r="A77" s="28">
        <v>72</v>
      </c>
      <c r="B77" s="29" t="s">
        <v>92</v>
      </c>
      <c r="C77" s="29" t="s">
        <v>281</v>
      </c>
      <c r="D77" s="30">
        <v>782019.949</v>
      </c>
      <c r="E77" s="30">
        <v>3688140.7817</v>
      </c>
      <c r="F77" s="31">
        <v>83546.7416</v>
      </c>
      <c r="G77" s="17">
        <f t="shared" si="1"/>
        <v>4553707.4723</v>
      </c>
    </row>
    <row r="78" ht="18.75" spans="1:7">
      <c r="A78" s="28">
        <v>73</v>
      </c>
      <c r="B78" s="29" t="s">
        <v>92</v>
      </c>
      <c r="C78" s="29" t="s">
        <v>283</v>
      </c>
      <c r="D78" s="30">
        <v>945223.6701</v>
      </c>
      <c r="E78" s="30">
        <v>4457837.6418</v>
      </c>
      <c r="F78" s="31">
        <v>100982.536</v>
      </c>
      <c r="G78" s="17">
        <f t="shared" si="1"/>
        <v>5504043.8479</v>
      </c>
    </row>
    <row r="79" ht="18.75" spans="1:7">
      <c r="A79" s="28">
        <v>74</v>
      </c>
      <c r="B79" s="29" t="s">
        <v>92</v>
      </c>
      <c r="C79" s="29" t="s">
        <v>285</v>
      </c>
      <c r="D79" s="30">
        <v>717866.6259</v>
      </c>
      <c r="E79" s="30">
        <v>3385582.6593</v>
      </c>
      <c r="F79" s="31">
        <v>76692.9508</v>
      </c>
      <c r="G79" s="17">
        <f t="shared" si="1"/>
        <v>4180142.236</v>
      </c>
    </row>
    <row r="80" ht="18.75" spans="1:7">
      <c r="A80" s="28">
        <v>75</v>
      </c>
      <c r="B80" s="29" t="s">
        <v>92</v>
      </c>
      <c r="C80" s="29" t="s">
        <v>287</v>
      </c>
      <c r="D80" s="30">
        <v>826424.5621</v>
      </c>
      <c r="E80" s="30">
        <v>3897560.5857</v>
      </c>
      <c r="F80" s="31">
        <v>88290.688</v>
      </c>
      <c r="G80" s="17">
        <f t="shared" si="1"/>
        <v>4812275.8358</v>
      </c>
    </row>
    <row r="81" ht="18.75" spans="1:7">
      <c r="A81" s="28">
        <v>76</v>
      </c>
      <c r="B81" s="29" t="s">
        <v>92</v>
      </c>
      <c r="C81" s="29" t="s">
        <v>289</v>
      </c>
      <c r="D81" s="30">
        <v>765909.1379</v>
      </c>
      <c r="E81" s="30">
        <v>3612159.4216</v>
      </c>
      <c r="F81" s="31">
        <v>81825.5505</v>
      </c>
      <c r="G81" s="17">
        <f t="shared" si="1"/>
        <v>4459894.11</v>
      </c>
    </row>
    <row r="82" ht="18.75" spans="1:7">
      <c r="A82" s="28">
        <v>77</v>
      </c>
      <c r="B82" s="29" t="s">
        <v>92</v>
      </c>
      <c r="C82" s="29" t="s">
        <v>291</v>
      </c>
      <c r="D82" s="30">
        <v>684817.9363</v>
      </c>
      <c r="E82" s="30">
        <v>3229719.3466</v>
      </c>
      <c r="F82" s="31">
        <v>73162.2092</v>
      </c>
      <c r="G82" s="17">
        <f t="shared" si="1"/>
        <v>3987699.4921</v>
      </c>
    </row>
    <row r="83" ht="18.75" spans="1:7">
      <c r="A83" s="28">
        <v>78</v>
      </c>
      <c r="B83" s="29" t="s">
        <v>92</v>
      </c>
      <c r="C83" s="29" t="s">
        <v>293</v>
      </c>
      <c r="D83" s="30">
        <v>760618.6896</v>
      </c>
      <c r="E83" s="30">
        <v>3587208.7559</v>
      </c>
      <c r="F83" s="31">
        <v>81260.3479</v>
      </c>
      <c r="G83" s="17">
        <f t="shared" si="1"/>
        <v>4429087.7934</v>
      </c>
    </row>
    <row r="84" ht="18.75" spans="1:7">
      <c r="A84" s="28">
        <v>79</v>
      </c>
      <c r="B84" s="29" t="s">
        <v>92</v>
      </c>
      <c r="C84" s="29" t="s">
        <v>295</v>
      </c>
      <c r="D84" s="30">
        <v>1203326.1861</v>
      </c>
      <c r="E84" s="30">
        <v>5675093.5651</v>
      </c>
      <c r="F84" s="31">
        <v>128556.7996</v>
      </c>
      <c r="G84" s="17">
        <f t="shared" si="1"/>
        <v>7006976.5508</v>
      </c>
    </row>
    <row r="85" ht="18.75" spans="1:7">
      <c r="A85" s="28">
        <v>80</v>
      </c>
      <c r="B85" s="29" t="s">
        <v>92</v>
      </c>
      <c r="C85" s="29" t="s">
        <v>297</v>
      </c>
      <c r="D85" s="30">
        <v>836313.1525</v>
      </c>
      <c r="E85" s="30">
        <v>3944196.8812</v>
      </c>
      <c r="F85" s="31">
        <v>89347.131</v>
      </c>
      <c r="G85" s="17">
        <f t="shared" si="1"/>
        <v>4869857.1647</v>
      </c>
    </row>
    <row r="86" ht="18.75" spans="1:7">
      <c r="A86" s="28">
        <v>81</v>
      </c>
      <c r="B86" s="29" t="s">
        <v>92</v>
      </c>
      <c r="C86" s="29" t="s">
        <v>299</v>
      </c>
      <c r="D86" s="30">
        <v>1022476.7957</v>
      </c>
      <c r="E86" s="30">
        <v>4822176.6892</v>
      </c>
      <c r="F86" s="31">
        <v>109235.8382</v>
      </c>
      <c r="G86" s="17">
        <f t="shared" si="1"/>
        <v>5953889.3231</v>
      </c>
    </row>
    <row r="87" ht="18.75" spans="1:7">
      <c r="A87" s="28">
        <v>82</v>
      </c>
      <c r="B87" s="29" t="s">
        <v>92</v>
      </c>
      <c r="C87" s="29" t="s">
        <v>301</v>
      </c>
      <c r="D87" s="30">
        <v>751259.4645</v>
      </c>
      <c r="E87" s="30">
        <v>3543069.0381</v>
      </c>
      <c r="F87" s="31">
        <v>80260.4593</v>
      </c>
      <c r="G87" s="17">
        <f t="shared" si="1"/>
        <v>4374588.9619</v>
      </c>
    </row>
    <row r="88" ht="18.75" spans="1:7">
      <c r="A88" s="28">
        <v>83</v>
      </c>
      <c r="B88" s="29" t="s">
        <v>92</v>
      </c>
      <c r="C88" s="29" t="s">
        <v>303</v>
      </c>
      <c r="D88" s="30">
        <v>744878.2293</v>
      </c>
      <c r="E88" s="30">
        <v>3512974.034</v>
      </c>
      <c r="F88" s="31">
        <v>79578.723</v>
      </c>
      <c r="G88" s="17">
        <f t="shared" si="1"/>
        <v>4337430.9863</v>
      </c>
    </row>
    <row r="89" ht="18.75" spans="1:7">
      <c r="A89" s="28">
        <v>84</v>
      </c>
      <c r="B89" s="29" t="s">
        <v>92</v>
      </c>
      <c r="C89" s="29" t="s">
        <v>305</v>
      </c>
      <c r="D89" s="30">
        <v>894016.982</v>
      </c>
      <c r="E89" s="30">
        <v>4216338.0807</v>
      </c>
      <c r="F89" s="31">
        <v>95511.8931</v>
      </c>
      <c r="G89" s="17">
        <f t="shared" si="1"/>
        <v>5205866.9558</v>
      </c>
    </row>
    <row r="90" ht="18.75" spans="1:7">
      <c r="A90" s="28">
        <v>85</v>
      </c>
      <c r="B90" s="29" t="s">
        <v>92</v>
      </c>
      <c r="C90" s="29" t="s">
        <v>307</v>
      </c>
      <c r="D90" s="30">
        <v>854258.5246</v>
      </c>
      <c r="E90" s="30">
        <v>4028830.3473</v>
      </c>
      <c r="F90" s="31">
        <v>91264.3166</v>
      </c>
      <c r="G90" s="17">
        <f t="shared" si="1"/>
        <v>4974353.1885</v>
      </c>
    </row>
    <row r="91" ht="18.75" spans="1:7">
      <c r="A91" s="28">
        <v>86</v>
      </c>
      <c r="B91" s="29" t="s">
        <v>92</v>
      </c>
      <c r="C91" s="29" t="s">
        <v>308</v>
      </c>
      <c r="D91" s="30">
        <v>715632.6843</v>
      </c>
      <c r="E91" s="30">
        <v>3375047.0059</v>
      </c>
      <c r="F91" s="31">
        <v>76454.2887</v>
      </c>
      <c r="G91" s="17">
        <f t="shared" si="1"/>
        <v>4167133.9789</v>
      </c>
    </row>
    <row r="92" ht="18.75" spans="1:7">
      <c r="A92" s="28">
        <v>87</v>
      </c>
      <c r="B92" s="29" t="s">
        <v>92</v>
      </c>
      <c r="C92" s="29" t="s">
        <v>310</v>
      </c>
      <c r="D92" s="30">
        <v>741525.7987</v>
      </c>
      <c r="E92" s="30">
        <v>3497163.3939</v>
      </c>
      <c r="F92" s="31">
        <v>79220.5676</v>
      </c>
      <c r="G92" s="17">
        <f t="shared" si="1"/>
        <v>4317909.7602</v>
      </c>
    </row>
    <row r="93" ht="18.75" spans="1:7">
      <c r="A93" s="28">
        <v>88</v>
      </c>
      <c r="B93" s="29" t="s">
        <v>92</v>
      </c>
      <c r="C93" s="29" t="s">
        <v>312</v>
      </c>
      <c r="D93" s="30">
        <v>800784.9009</v>
      </c>
      <c r="E93" s="30">
        <v>3776639.527</v>
      </c>
      <c r="F93" s="31">
        <v>85551.4866</v>
      </c>
      <c r="G93" s="17">
        <f t="shared" si="1"/>
        <v>4662975.9145</v>
      </c>
    </row>
    <row r="94" ht="18.75" spans="1:7">
      <c r="A94" s="28">
        <v>89</v>
      </c>
      <c r="B94" s="29" t="s">
        <v>92</v>
      </c>
      <c r="C94" s="29" t="s">
        <v>314</v>
      </c>
      <c r="D94" s="30">
        <v>810374.072</v>
      </c>
      <c r="E94" s="30">
        <v>3821863.7098</v>
      </c>
      <c r="F94" s="31">
        <v>86575.9412</v>
      </c>
      <c r="G94" s="17">
        <f t="shared" si="1"/>
        <v>4718813.723</v>
      </c>
    </row>
    <row r="95" ht="18.75" spans="1:7">
      <c r="A95" s="28">
        <v>90</v>
      </c>
      <c r="B95" s="29" t="s">
        <v>92</v>
      </c>
      <c r="C95" s="29" t="s">
        <v>316</v>
      </c>
      <c r="D95" s="30">
        <v>778078.4449</v>
      </c>
      <c r="E95" s="30">
        <v>3669551.9694</v>
      </c>
      <c r="F95" s="31">
        <v>83125.6528</v>
      </c>
      <c r="G95" s="17">
        <f t="shared" si="1"/>
        <v>4530756.0671</v>
      </c>
    </row>
    <row r="96" ht="18.75" spans="1:7">
      <c r="A96" s="28">
        <v>91</v>
      </c>
      <c r="B96" s="29" t="s">
        <v>93</v>
      </c>
      <c r="C96" s="29" t="s">
        <v>321</v>
      </c>
      <c r="D96" s="30">
        <v>1311924.3762</v>
      </c>
      <c r="E96" s="30">
        <v>6187261.3357</v>
      </c>
      <c r="F96" s="31">
        <v>140158.8373</v>
      </c>
      <c r="G96" s="17">
        <f t="shared" si="1"/>
        <v>7639344.5492</v>
      </c>
    </row>
    <row r="97" ht="18.75" spans="1:7">
      <c r="A97" s="28">
        <v>92</v>
      </c>
      <c r="B97" s="29" t="s">
        <v>93</v>
      </c>
      <c r="C97" s="29" t="s">
        <v>93</v>
      </c>
      <c r="D97" s="30">
        <v>1584286.858</v>
      </c>
      <c r="E97" s="30">
        <v>7471769.7138</v>
      </c>
      <c r="F97" s="31">
        <v>169256.5578</v>
      </c>
      <c r="G97" s="17">
        <f t="shared" si="1"/>
        <v>9225313.1296</v>
      </c>
    </row>
    <row r="98" ht="18.75" spans="1:7">
      <c r="A98" s="28">
        <v>93</v>
      </c>
      <c r="B98" s="29" t="s">
        <v>93</v>
      </c>
      <c r="C98" s="29" t="s">
        <v>324</v>
      </c>
      <c r="D98" s="30">
        <v>692882.2593</v>
      </c>
      <c r="E98" s="30">
        <v>3267752.0832</v>
      </c>
      <c r="F98" s="31">
        <v>74023.7575</v>
      </c>
      <c r="G98" s="17">
        <f t="shared" si="1"/>
        <v>4034658.1</v>
      </c>
    </row>
    <row r="99" ht="18.75" spans="1:7">
      <c r="A99" s="28">
        <v>94</v>
      </c>
      <c r="B99" s="29" t="s">
        <v>93</v>
      </c>
      <c r="C99" s="29" t="s">
        <v>326</v>
      </c>
      <c r="D99" s="30">
        <v>818873.623</v>
      </c>
      <c r="E99" s="30">
        <v>3861949.0561</v>
      </c>
      <c r="F99" s="31">
        <v>87483.9869</v>
      </c>
      <c r="G99" s="17">
        <f t="shared" si="1"/>
        <v>4768306.666</v>
      </c>
    </row>
    <row r="100" ht="18.75" spans="1:7">
      <c r="A100" s="28">
        <v>95</v>
      </c>
      <c r="B100" s="29" t="s">
        <v>93</v>
      </c>
      <c r="C100" s="29" t="s">
        <v>328</v>
      </c>
      <c r="D100" s="30">
        <v>1038774.9144</v>
      </c>
      <c r="E100" s="30">
        <v>4899041.424</v>
      </c>
      <c r="F100" s="31">
        <v>110977.0402</v>
      </c>
      <c r="G100" s="17">
        <f t="shared" si="1"/>
        <v>6048793.3786</v>
      </c>
    </row>
    <row r="101" ht="18.75" spans="1:7">
      <c r="A101" s="28">
        <v>96</v>
      </c>
      <c r="B101" s="29" t="s">
        <v>93</v>
      </c>
      <c r="C101" s="29" t="s">
        <v>330</v>
      </c>
      <c r="D101" s="30">
        <v>687860.9196</v>
      </c>
      <c r="E101" s="30">
        <v>3244070.5799</v>
      </c>
      <c r="F101" s="31">
        <v>73487.305</v>
      </c>
      <c r="G101" s="17">
        <f t="shared" si="1"/>
        <v>4005418.8045</v>
      </c>
    </row>
    <row r="102" ht="18.75" spans="1:7">
      <c r="A102" s="28">
        <v>97</v>
      </c>
      <c r="B102" s="29" t="s">
        <v>93</v>
      </c>
      <c r="C102" s="29" t="s">
        <v>332</v>
      </c>
      <c r="D102" s="30">
        <v>1097393.9958</v>
      </c>
      <c r="E102" s="30">
        <v>5175499.1092</v>
      </c>
      <c r="F102" s="31">
        <v>117239.5828</v>
      </c>
      <c r="G102" s="17">
        <f t="shared" si="1"/>
        <v>6390132.6878</v>
      </c>
    </row>
    <row r="103" ht="18.75" spans="1:7">
      <c r="A103" s="28">
        <v>98</v>
      </c>
      <c r="B103" s="29" t="s">
        <v>93</v>
      </c>
      <c r="C103" s="29" t="s">
        <v>334</v>
      </c>
      <c r="D103" s="30">
        <v>1107787.2562</v>
      </c>
      <c r="E103" s="30">
        <v>5224515.5153</v>
      </c>
      <c r="F103" s="31">
        <v>118349.942</v>
      </c>
      <c r="G103" s="17">
        <f t="shared" si="1"/>
        <v>6450652.7135</v>
      </c>
    </row>
    <row r="104" ht="18.75" spans="1:7">
      <c r="A104" s="28">
        <v>99</v>
      </c>
      <c r="B104" s="29" t="s">
        <v>93</v>
      </c>
      <c r="C104" s="29" t="s">
        <v>336</v>
      </c>
      <c r="D104" s="30">
        <v>779205.7203</v>
      </c>
      <c r="E104" s="30">
        <v>3674868.3945</v>
      </c>
      <c r="F104" s="31">
        <v>83246.0847</v>
      </c>
      <c r="G104" s="17">
        <f t="shared" si="1"/>
        <v>4537320.1995</v>
      </c>
    </row>
    <row r="105" ht="18.75" spans="1:7">
      <c r="A105" s="28">
        <v>100</v>
      </c>
      <c r="B105" s="29" t="s">
        <v>93</v>
      </c>
      <c r="C105" s="29" t="s">
        <v>337</v>
      </c>
      <c r="D105" s="30">
        <v>892417.9587</v>
      </c>
      <c r="E105" s="30">
        <v>4208796.8111</v>
      </c>
      <c r="F105" s="31">
        <v>95341.0621</v>
      </c>
      <c r="G105" s="17">
        <f t="shared" si="1"/>
        <v>5196555.8319</v>
      </c>
    </row>
    <row r="106" ht="18.75" spans="1:7">
      <c r="A106" s="28">
        <v>101</v>
      </c>
      <c r="B106" s="29" t="s">
        <v>93</v>
      </c>
      <c r="C106" s="29" t="s">
        <v>339</v>
      </c>
      <c r="D106" s="30">
        <v>690524.7989</v>
      </c>
      <c r="E106" s="30">
        <v>3256633.8937</v>
      </c>
      <c r="F106" s="31">
        <v>73771.8993</v>
      </c>
      <c r="G106" s="17">
        <f t="shared" si="1"/>
        <v>4020930.5919</v>
      </c>
    </row>
    <row r="107" ht="18.75" spans="1:7">
      <c r="A107" s="28">
        <v>102</v>
      </c>
      <c r="B107" s="29" t="s">
        <v>93</v>
      </c>
      <c r="C107" s="29" t="s">
        <v>341</v>
      </c>
      <c r="D107" s="30">
        <v>1069349.6068</v>
      </c>
      <c r="E107" s="30">
        <v>5043236.9401</v>
      </c>
      <c r="F107" s="31">
        <v>114243.4734</v>
      </c>
      <c r="G107" s="17">
        <f t="shared" si="1"/>
        <v>6226830.0203</v>
      </c>
    </row>
    <row r="108" ht="18.75" spans="1:7">
      <c r="A108" s="28">
        <v>103</v>
      </c>
      <c r="B108" s="29" t="s">
        <v>93</v>
      </c>
      <c r="C108" s="29" t="s">
        <v>343</v>
      </c>
      <c r="D108" s="30">
        <v>879489.0184</v>
      </c>
      <c r="E108" s="30">
        <v>4147821.702</v>
      </c>
      <c r="F108" s="31">
        <v>93959.8048</v>
      </c>
      <c r="G108" s="17">
        <f t="shared" si="1"/>
        <v>5121270.5252</v>
      </c>
    </row>
    <row r="109" ht="18.75" spans="1:7">
      <c r="A109" s="28">
        <v>104</v>
      </c>
      <c r="B109" s="29" t="s">
        <v>93</v>
      </c>
      <c r="C109" s="29" t="s">
        <v>345</v>
      </c>
      <c r="D109" s="30">
        <v>1026966.631</v>
      </c>
      <c r="E109" s="30">
        <v>4843351.5256</v>
      </c>
      <c r="F109" s="31">
        <v>109715.5077</v>
      </c>
      <c r="G109" s="17">
        <f t="shared" si="1"/>
        <v>5980033.6643</v>
      </c>
    </row>
    <row r="110" ht="18.75" spans="1:7">
      <c r="A110" s="28">
        <v>105</v>
      </c>
      <c r="B110" s="29" t="s">
        <v>93</v>
      </c>
      <c r="C110" s="29" t="s">
        <v>347</v>
      </c>
      <c r="D110" s="30">
        <v>1316035.0231</v>
      </c>
      <c r="E110" s="30">
        <v>6206647.8544</v>
      </c>
      <c r="F110" s="31">
        <v>140597.9964</v>
      </c>
      <c r="G110" s="17">
        <f t="shared" si="1"/>
        <v>7663280.8739</v>
      </c>
    </row>
    <row r="111" ht="18.75" spans="1:7">
      <c r="A111" s="28">
        <v>106</v>
      </c>
      <c r="B111" s="29" t="s">
        <v>93</v>
      </c>
      <c r="C111" s="29" t="s">
        <v>349</v>
      </c>
      <c r="D111" s="30">
        <v>986605.322</v>
      </c>
      <c r="E111" s="30">
        <v>4653000.6404</v>
      </c>
      <c r="F111" s="31">
        <v>105403.5258</v>
      </c>
      <c r="G111" s="17">
        <f t="shared" si="1"/>
        <v>5745009.4882</v>
      </c>
    </row>
    <row r="112" ht="37.5" spans="1:7">
      <c r="A112" s="28">
        <v>107</v>
      </c>
      <c r="B112" s="29" t="s">
        <v>93</v>
      </c>
      <c r="C112" s="29" t="s">
        <v>351</v>
      </c>
      <c r="D112" s="30">
        <v>970401.9838</v>
      </c>
      <c r="E112" s="30">
        <v>4576582.9064</v>
      </c>
      <c r="F112" s="31">
        <v>103672.4496</v>
      </c>
      <c r="G112" s="17">
        <f t="shared" si="1"/>
        <v>5650657.3398</v>
      </c>
    </row>
    <row r="113" ht="18.75" spans="1:7">
      <c r="A113" s="28">
        <v>108</v>
      </c>
      <c r="B113" s="29" t="s">
        <v>93</v>
      </c>
      <c r="C113" s="29" t="s">
        <v>353</v>
      </c>
      <c r="D113" s="30">
        <v>1364685.7405</v>
      </c>
      <c r="E113" s="30">
        <v>6436093.0177</v>
      </c>
      <c r="F113" s="31">
        <v>145795.5734</v>
      </c>
      <c r="G113" s="17">
        <f t="shared" si="1"/>
        <v>7946574.3316</v>
      </c>
    </row>
    <row r="114" ht="18.75" spans="1:7">
      <c r="A114" s="28">
        <v>109</v>
      </c>
      <c r="B114" s="29" t="s">
        <v>93</v>
      </c>
      <c r="C114" s="29" t="s">
        <v>355</v>
      </c>
      <c r="D114" s="30">
        <v>759526.7514</v>
      </c>
      <c r="E114" s="30">
        <v>3582058.9873</v>
      </c>
      <c r="F114" s="31">
        <v>81143.6911</v>
      </c>
      <c r="G114" s="17">
        <f t="shared" si="1"/>
        <v>4422729.4298</v>
      </c>
    </row>
    <row r="115" ht="18.75" spans="1:7">
      <c r="A115" s="28">
        <v>110</v>
      </c>
      <c r="B115" s="29" t="s">
        <v>93</v>
      </c>
      <c r="C115" s="29" t="s">
        <v>357</v>
      </c>
      <c r="D115" s="30">
        <v>849888.2045</v>
      </c>
      <c r="E115" s="30">
        <v>4008219.1649</v>
      </c>
      <c r="F115" s="31">
        <v>90797.4154</v>
      </c>
      <c r="G115" s="17">
        <f t="shared" si="1"/>
        <v>4948904.7848</v>
      </c>
    </row>
    <row r="116" ht="18.75" spans="1:7">
      <c r="A116" s="28">
        <v>111</v>
      </c>
      <c r="B116" s="29" t="s">
        <v>94</v>
      </c>
      <c r="C116" s="29" t="s">
        <v>362</v>
      </c>
      <c r="D116" s="30">
        <v>965111.1648</v>
      </c>
      <c r="E116" s="30">
        <v>4551630.4925</v>
      </c>
      <c r="F116" s="31">
        <v>103107.2074</v>
      </c>
      <c r="G116" s="17">
        <f t="shared" si="1"/>
        <v>5619848.8647</v>
      </c>
    </row>
    <row r="117" ht="18.75" spans="1:7">
      <c r="A117" s="28">
        <v>112</v>
      </c>
      <c r="B117" s="29" t="s">
        <v>94</v>
      </c>
      <c r="C117" s="29" t="s">
        <v>364</v>
      </c>
      <c r="D117" s="30">
        <v>1107952.621</v>
      </c>
      <c r="E117" s="30">
        <v>5225295.4043</v>
      </c>
      <c r="F117" s="31">
        <v>118367.6087</v>
      </c>
      <c r="G117" s="17">
        <f t="shared" si="1"/>
        <v>6451615.634</v>
      </c>
    </row>
    <row r="118" ht="37.5" spans="1:7">
      <c r="A118" s="28">
        <v>113</v>
      </c>
      <c r="B118" s="29" t="s">
        <v>94</v>
      </c>
      <c r="C118" s="29" t="s">
        <v>366</v>
      </c>
      <c r="D118" s="30">
        <v>737343.6461</v>
      </c>
      <c r="E118" s="30">
        <v>3477439.6419</v>
      </c>
      <c r="F118" s="31">
        <v>78773.7693</v>
      </c>
      <c r="G118" s="17">
        <f t="shared" si="1"/>
        <v>4293557.0573</v>
      </c>
    </row>
    <row r="119" ht="18.75" spans="1:7">
      <c r="A119" s="28">
        <v>114</v>
      </c>
      <c r="B119" s="29" t="s">
        <v>94</v>
      </c>
      <c r="C119" s="29" t="s">
        <v>368</v>
      </c>
      <c r="D119" s="30">
        <v>909178.0269</v>
      </c>
      <c r="E119" s="30">
        <v>4287840.1798</v>
      </c>
      <c r="F119" s="31">
        <v>97131.6163</v>
      </c>
      <c r="G119" s="17">
        <f t="shared" si="1"/>
        <v>5294149.823</v>
      </c>
    </row>
    <row r="120" ht="18.75" spans="1:7">
      <c r="A120" s="28">
        <v>115</v>
      </c>
      <c r="B120" s="29" t="s">
        <v>94</v>
      </c>
      <c r="C120" s="29" t="s">
        <v>370</v>
      </c>
      <c r="D120" s="30">
        <v>955466.8404</v>
      </c>
      <c r="E120" s="30">
        <v>4506146.1975</v>
      </c>
      <c r="F120" s="31">
        <v>102076.8604</v>
      </c>
      <c r="G120" s="17">
        <f t="shared" si="1"/>
        <v>5563689.8983</v>
      </c>
    </row>
    <row r="121" ht="18.75" spans="1:7">
      <c r="A121" s="28">
        <v>116</v>
      </c>
      <c r="B121" s="29" t="s">
        <v>94</v>
      </c>
      <c r="C121" s="29" t="s">
        <v>372</v>
      </c>
      <c r="D121" s="30">
        <v>939372.2254</v>
      </c>
      <c r="E121" s="30">
        <v>4430241.2207</v>
      </c>
      <c r="F121" s="31">
        <v>100357.3996</v>
      </c>
      <c r="G121" s="17">
        <f t="shared" si="1"/>
        <v>5469970.8457</v>
      </c>
    </row>
    <row r="122" ht="18.75" spans="1:7">
      <c r="A122" s="28">
        <v>117</v>
      </c>
      <c r="B122" s="29" t="s">
        <v>94</v>
      </c>
      <c r="C122" s="29" t="s">
        <v>374</v>
      </c>
      <c r="D122" s="30">
        <v>1297806.9846</v>
      </c>
      <c r="E122" s="30">
        <v>6120681.2854</v>
      </c>
      <c r="F122" s="31">
        <v>138650.6123</v>
      </c>
      <c r="G122" s="17">
        <f t="shared" si="1"/>
        <v>7557138.8823</v>
      </c>
    </row>
    <row r="123" ht="18.75" spans="1:7">
      <c r="A123" s="28">
        <v>118</v>
      </c>
      <c r="B123" s="29" t="s">
        <v>94</v>
      </c>
      <c r="C123" s="29" t="s">
        <v>376</v>
      </c>
      <c r="D123" s="30">
        <v>1197924.3593</v>
      </c>
      <c r="E123" s="30">
        <v>5649617.6195</v>
      </c>
      <c r="F123" s="31">
        <v>127979.6979</v>
      </c>
      <c r="G123" s="17">
        <f t="shared" si="1"/>
        <v>6975521.6767</v>
      </c>
    </row>
    <row r="124" ht="18.75" spans="1:7">
      <c r="A124" s="28">
        <v>119</v>
      </c>
      <c r="B124" s="29" t="s">
        <v>95</v>
      </c>
      <c r="C124" s="29" t="s">
        <v>381</v>
      </c>
      <c r="D124" s="30">
        <v>954528.2685</v>
      </c>
      <c r="E124" s="30">
        <v>4501719.7309</v>
      </c>
      <c r="F124" s="31">
        <v>101976.5885</v>
      </c>
      <c r="G124" s="17">
        <f t="shared" si="1"/>
        <v>5558224.5879</v>
      </c>
    </row>
    <row r="125" ht="18.75" spans="1:7">
      <c r="A125" s="28">
        <v>120</v>
      </c>
      <c r="B125" s="29" t="s">
        <v>95</v>
      </c>
      <c r="C125" s="29" t="s">
        <v>383</v>
      </c>
      <c r="D125" s="30">
        <v>842226.7694</v>
      </c>
      <c r="E125" s="30">
        <v>3972086.517</v>
      </c>
      <c r="F125" s="31">
        <v>89978.9095</v>
      </c>
      <c r="G125" s="17">
        <f t="shared" si="1"/>
        <v>4904292.1959</v>
      </c>
    </row>
    <row r="126" ht="18.75" spans="1:7">
      <c r="A126" s="28">
        <v>121</v>
      </c>
      <c r="B126" s="29" t="s">
        <v>95</v>
      </c>
      <c r="C126" s="29" t="s">
        <v>385</v>
      </c>
      <c r="D126" s="30">
        <v>815525.9127</v>
      </c>
      <c r="E126" s="30">
        <v>3846160.678</v>
      </c>
      <c r="F126" s="31">
        <v>87126.3358</v>
      </c>
      <c r="G126" s="17">
        <f t="shared" si="1"/>
        <v>4748812.9265</v>
      </c>
    </row>
    <row r="127" ht="18.75" spans="1:7">
      <c r="A127" s="28">
        <v>122</v>
      </c>
      <c r="B127" s="29" t="s">
        <v>95</v>
      </c>
      <c r="C127" s="29" t="s">
        <v>387</v>
      </c>
      <c r="D127" s="30">
        <v>966795.3097</v>
      </c>
      <c r="E127" s="30">
        <v>4559573.2098</v>
      </c>
      <c r="F127" s="31">
        <v>103287.1322</v>
      </c>
      <c r="G127" s="17">
        <f t="shared" si="1"/>
        <v>5629655.6517</v>
      </c>
    </row>
    <row r="128" ht="18.75" spans="1:7">
      <c r="A128" s="28">
        <v>123</v>
      </c>
      <c r="B128" s="29" t="s">
        <v>95</v>
      </c>
      <c r="C128" s="29" t="s">
        <v>389</v>
      </c>
      <c r="D128" s="30">
        <v>1254749.7865</v>
      </c>
      <c r="E128" s="30">
        <v>5917616.1222</v>
      </c>
      <c r="F128" s="31">
        <v>134050.6163</v>
      </c>
      <c r="G128" s="17">
        <f t="shared" si="1"/>
        <v>7306416.525</v>
      </c>
    </row>
    <row r="129" ht="18.75" spans="1:7">
      <c r="A129" s="28">
        <v>124</v>
      </c>
      <c r="B129" s="29" t="s">
        <v>95</v>
      </c>
      <c r="C129" s="29" t="s">
        <v>391</v>
      </c>
      <c r="D129" s="30">
        <v>1025146.3021</v>
      </c>
      <c r="E129" s="30">
        <v>4834766.5409</v>
      </c>
      <c r="F129" s="31">
        <v>109521.0337</v>
      </c>
      <c r="G129" s="17">
        <f t="shared" si="1"/>
        <v>5969433.8767</v>
      </c>
    </row>
    <row r="130" ht="18.75" spans="1:7">
      <c r="A130" s="28">
        <v>125</v>
      </c>
      <c r="B130" s="29" t="s">
        <v>95</v>
      </c>
      <c r="C130" s="29" t="s">
        <v>393</v>
      </c>
      <c r="D130" s="30">
        <v>972446.9634</v>
      </c>
      <c r="E130" s="30">
        <v>4586227.3821</v>
      </c>
      <c r="F130" s="31">
        <v>103890.924</v>
      </c>
      <c r="G130" s="17">
        <f t="shared" si="1"/>
        <v>5662565.2695</v>
      </c>
    </row>
    <row r="131" ht="18.75" spans="1:7">
      <c r="A131" s="28">
        <v>126</v>
      </c>
      <c r="B131" s="29" t="s">
        <v>95</v>
      </c>
      <c r="C131" s="29" t="s">
        <v>395</v>
      </c>
      <c r="D131" s="30">
        <v>835674.731</v>
      </c>
      <c r="E131" s="30">
        <v>3941185.9753</v>
      </c>
      <c r="F131" s="31">
        <v>89278.9255</v>
      </c>
      <c r="G131" s="17">
        <f t="shared" si="1"/>
        <v>4866139.6318</v>
      </c>
    </row>
    <row r="132" ht="18.75" spans="1:7">
      <c r="A132" s="28">
        <v>127</v>
      </c>
      <c r="B132" s="29" t="s">
        <v>95</v>
      </c>
      <c r="C132" s="29" t="s">
        <v>397</v>
      </c>
      <c r="D132" s="30">
        <v>1055672.7212</v>
      </c>
      <c r="E132" s="30">
        <v>4978734.3916</v>
      </c>
      <c r="F132" s="31">
        <v>112782.3096</v>
      </c>
      <c r="G132" s="17">
        <f t="shared" si="1"/>
        <v>6147189.4224</v>
      </c>
    </row>
    <row r="133" ht="18.75" spans="1:7">
      <c r="A133" s="28">
        <v>128</v>
      </c>
      <c r="B133" s="29" t="s">
        <v>95</v>
      </c>
      <c r="C133" s="29" t="s">
        <v>399</v>
      </c>
      <c r="D133" s="30">
        <v>998786.0701</v>
      </c>
      <c r="E133" s="30">
        <v>4710447.1465</v>
      </c>
      <c r="F133" s="31">
        <v>106704.8504</v>
      </c>
      <c r="G133" s="17">
        <f t="shared" si="1"/>
        <v>5815938.067</v>
      </c>
    </row>
    <row r="134" ht="18.75" spans="1:7">
      <c r="A134" s="28">
        <v>129</v>
      </c>
      <c r="B134" s="29" t="s">
        <v>95</v>
      </c>
      <c r="C134" s="29" t="s">
        <v>401</v>
      </c>
      <c r="D134" s="30">
        <v>1143543.3917</v>
      </c>
      <c r="E134" s="30">
        <v>5393147.6092</v>
      </c>
      <c r="F134" s="31">
        <v>122169.9323</v>
      </c>
      <c r="G134" s="17">
        <f t="shared" si="1"/>
        <v>6658860.9332</v>
      </c>
    </row>
    <row r="135" ht="18.75" spans="1:7">
      <c r="A135" s="28">
        <v>130</v>
      </c>
      <c r="B135" s="29" t="s">
        <v>95</v>
      </c>
      <c r="C135" s="29" t="s">
        <v>403</v>
      </c>
      <c r="D135" s="30">
        <v>878173.969</v>
      </c>
      <c r="E135" s="30">
        <v>4141619.7021</v>
      </c>
      <c r="F135" s="31">
        <v>93819.3121</v>
      </c>
      <c r="G135" s="17">
        <f t="shared" ref="G135:G198" si="2">D135+E135+F135</f>
        <v>5113612.9832</v>
      </c>
    </row>
    <row r="136" ht="18.75" spans="1:7">
      <c r="A136" s="28">
        <v>131</v>
      </c>
      <c r="B136" s="29" t="s">
        <v>95</v>
      </c>
      <c r="C136" s="29" t="s">
        <v>405</v>
      </c>
      <c r="D136" s="30">
        <v>1054893.3453</v>
      </c>
      <c r="E136" s="30">
        <v>4975058.7206</v>
      </c>
      <c r="F136" s="31">
        <v>112699.0453</v>
      </c>
      <c r="G136" s="17">
        <f t="shared" si="2"/>
        <v>6142651.1112</v>
      </c>
    </row>
    <row r="137" ht="18.75" spans="1:7">
      <c r="A137" s="28">
        <v>132</v>
      </c>
      <c r="B137" s="29" t="s">
        <v>95</v>
      </c>
      <c r="C137" s="29" t="s">
        <v>407</v>
      </c>
      <c r="D137" s="30">
        <v>779253.9352</v>
      </c>
      <c r="E137" s="30">
        <v>3675095.7841</v>
      </c>
      <c r="F137" s="31">
        <v>83251.2357</v>
      </c>
      <c r="G137" s="17">
        <f t="shared" si="2"/>
        <v>4537600.955</v>
      </c>
    </row>
    <row r="138" ht="18.75" spans="1:7">
      <c r="A138" s="28">
        <v>133</v>
      </c>
      <c r="B138" s="29" t="s">
        <v>95</v>
      </c>
      <c r="C138" s="29" t="s">
        <v>409</v>
      </c>
      <c r="D138" s="30">
        <v>818622.7478</v>
      </c>
      <c r="E138" s="30">
        <v>3860765.8855</v>
      </c>
      <c r="F138" s="31">
        <v>87457.1847</v>
      </c>
      <c r="G138" s="17">
        <f t="shared" si="2"/>
        <v>4766845.818</v>
      </c>
    </row>
    <row r="139" ht="18.75" spans="1:7">
      <c r="A139" s="28">
        <v>134</v>
      </c>
      <c r="B139" s="29" t="s">
        <v>95</v>
      </c>
      <c r="C139" s="29" t="s">
        <v>411</v>
      </c>
      <c r="D139" s="30">
        <v>746683.7795</v>
      </c>
      <c r="E139" s="30">
        <v>3521489.3197</v>
      </c>
      <c r="F139" s="31">
        <v>79771.6181</v>
      </c>
      <c r="G139" s="17">
        <f t="shared" si="2"/>
        <v>4347944.7173</v>
      </c>
    </row>
    <row r="140" ht="18.75" spans="1:7">
      <c r="A140" s="28">
        <v>135</v>
      </c>
      <c r="B140" s="29" t="s">
        <v>95</v>
      </c>
      <c r="C140" s="29" t="s">
        <v>413</v>
      </c>
      <c r="D140" s="30">
        <v>944783.0838</v>
      </c>
      <c r="E140" s="30">
        <v>4455759.761</v>
      </c>
      <c r="F140" s="31">
        <v>100935.4662</v>
      </c>
      <c r="G140" s="17">
        <f t="shared" si="2"/>
        <v>5501478.311</v>
      </c>
    </row>
    <row r="141" ht="18.75" spans="1:7">
      <c r="A141" s="28">
        <v>136</v>
      </c>
      <c r="B141" s="29" t="s">
        <v>95</v>
      </c>
      <c r="C141" s="29" t="s">
        <v>415</v>
      </c>
      <c r="D141" s="30">
        <v>885357.7542</v>
      </c>
      <c r="E141" s="30">
        <v>4175499.6705</v>
      </c>
      <c r="F141" s="31">
        <v>94586.7884</v>
      </c>
      <c r="G141" s="17">
        <f t="shared" si="2"/>
        <v>5155444.2131</v>
      </c>
    </row>
    <row r="142" ht="18.75" spans="1:7">
      <c r="A142" s="28">
        <v>137</v>
      </c>
      <c r="B142" s="29" t="s">
        <v>95</v>
      </c>
      <c r="C142" s="29" t="s">
        <v>417</v>
      </c>
      <c r="D142" s="30">
        <v>1036916.9001</v>
      </c>
      <c r="E142" s="30">
        <v>4890278.7088</v>
      </c>
      <c r="F142" s="31">
        <v>110778.5401</v>
      </c>
      <c r="G142" s="17">
        <f t="shared" si="2"/>
        <v>6037974.149</v>
      </c>
    </row>
    <row r="143" ht="18.75" spans="1:7">
      <c r="A143" s="28">
        <v>138</v>
      </c>
      <c r="B143" s="29" t="s">
        <v>95</v>
      </c>
      <c r="C143" s="29" t="s">
        <v>419</v>
      </c>
      <c r="D143" s="30">
        <v>718664.0326</v>
      </c>
      <c r="E143" s="30">
        <v>3389343.3667</v>
      </c>
      <c r="F143" s="31">
        <v>76778.1414</v>
      </c>
      <c r="G143" s="17">
        <f t="shared" si="2"/>
        <v>4184785.5407</v>
      </c>
    </row>
    <row r="144" ht="18.75" spans="1:7">
      <c r="A144" s="28">
        <v>139</v>
      </c>
      <c r="B144" s="29" t="s">
        <v>95</v>
      </c>
      <c r="C144" s="29" t="s">
        <v>421</v>
      </c>
      <c r="D144" s="30">
        <v>982646.1034</v>
      </c>
      <c r="E144" s="30">
        <v>4634328.2834</v>
      </c>
      <c r="F144" s="31">
        <v>104980.5445</v>
      </c>
      <c r="G144" s="17">
        <f t="shared" si="2"/>
        <v>5721954.9313</v>
      </c>
    </row>
    <row r="145" ht="18.75" spans="1:7">
      <c r="A145" s="28">
        <v>140</v>
      </c>
      <c r="B145" s="29" t="s">
        <v>95</v>
      </c>
      <c r="C145" s="29" t="s">
        <v>423</v>
      </c>
      <c r="D145" s="30">
        <v>956820.3278</v>
      </c>
      <c r="E145" s="30">
        <v>4512529.4769</v>
      </c>
      <c r="F145" s="31">
        <v>102221.4596</v>
      </c>
      <c r="G145" s="17">
        <f t="shared" si="2"/>
        <v>5571571.2643</v>
      </c>
    </row>
    <row r="146" ht="18.75" spans="1:7">
      <c r="A146" s="28">
        <v>141</v>
      </c>
      <c r="B146" s="29" t="s">
        <v>95</v>
      </c>
      <c r="C146" s="29" t="s">
        <v>425</v>
      </c>
      <c r="D146" s="30">
        <v>1013442.0304</v>
      </c>
      <c r="E146" s="30">
        <v>4779567.1797</v>
      </c>
      <c r="F146" s="31">
        <v>108270.6132</v>
      </c>
      <c r="G146" s="17">
        <f t="shared" si="2"/>
        <v>5901279.8233</v>
      </c>
    </row>
    <row r="147" ht="18.75" spans="1:7">
      <c r="A147" s="28">
        <v>142</v>
      </c>
      <c r="B147" s="29" t="s">
        <v>96</v>
      </c>
      <c r="C147" s="29" t="s">
        <v>429</v>
      </c>
      <c r="D147" s="30">
        <v>851088.3478</v>
      </c>
      <c r="E147" s="30">
        <v>4013879.2474</v>
      </c>
      <c r="F147" s="31">
        <v>90925.6322</v>
      </c>
      <c r="G147" s="17">
        <f t="shared" si="2"/>
        <v>4955893.2274</v>
      </c>
    </row>
    <row r="148" ht="18.75" spans="1:7">
      <c r="A148" s="28">
        <v>143</v>
      </c>
      <c r="B148" s="29" t="s">
        <v>96</v>
      </c>
      <c r="C148" s="29" t="s">
        <v>431</v>
      </c>
      <c r="D148" s="30">
        <v>822971.3405</v>
      </c>
      <c r="E148" s="30">
        <v>3881274.5978</v>
      </c>
      <c r="F148" s="31">
        <v>87921.7646</v>
      </c>
      <c r="G148" s="17">
        <f t="shared" si="2"/>
        <v>4792167.7029</v>
      </c>
    </row>
    <row r="149" ht="18.75" spans="1:7">
      <c r="A149" s="28">
        <v>144</v>
      </c>
      <c r="B149" s="29" t="s">
        <v>96</v>
      </c>
      <c r="C149" s="29" t="s">
        <v>433</v>
      </c>
      <c r="D149" s="30">
        <v>1154593.1386</v>
      </c>
      <c r="E149" s="30">
        <v>5445260.1191</v>
      </c>
      <c r="F149" s="31">
        <v>123350.4269</v>
      </c>
      <c r="G149" s="17">
        <f t="shared" si="2"/>
        <v>6723203.6846</v>
      </c>
    </row>
    <row r="150" ht="18.75" spans="1:7">
      <c r="A150" s="28">
        <v>145</v>
      </c>
      <c r="B150" s="29" t="s">
        <v>96</v>
      </c>
      <c r="C150" s="29" t="s">
        <v>435</v>
      </c>
      <c r="D150" s="30">
        <v>665080.5592</v>
      </c>
      <c r="E150" s="30">
        <v>3136634.4767</v>
      </c>
      <c r="F150" s="31">
        <v>71053.5756</v>
      </c>
      <c r="G150" s="17">
        <f t="shared" si="2"/>
        <v>3872768.6115</v>
      </c>
    </row>
    <row r="151" ht="18.75" spans="1:7">
      <c r="A151" s="28">
        <v>146</v>
      </c>
      <c r="B151" s="29" t="s">
        <v>96</v>
      </c>
      <c r="C151" s="29" t="s">
        <v>437</v>
      </c>
      <c r="D151" s="30">
        <v>920525.5274</v>
      </c>
      <c r="E151" s="30">
        <v>4341356.9466</v>
      </c>
      <c r="F151" s="31">
        <v>98343.9213</v>
      </c>
      <c r="G151" s="17">
        <f t="shared" si="2"/>
        <v>5360226.3953</v>
      </c>
    </row>
    <row r="152" ht="18.75" spans="1:7">
      <c r="A152" s="28">
        <v>147</v>
      </c>
      <c r="B152" s="29" t="s">
        <v>96</v>
      </c>
      <c r="C152" s="29" t="s">
        <v>439</v>
      </c>
      <c r="D152" s="30">
        <v>663142.3789</v>
      </c>
      <c r="E152" s="30">
        <v>3127493.6845</v>
      </c>
      <c r="F152" s="31">
        <v>70846.511</v>
      </c>
      <c r="G152" s="17">
        <f t="shared" si="2"/>
        <v>3861482.5744</v>
      </c>
    </row>
    <row r="153" ht="18.75" spans="1:7">
      <c r="A153" s="28">
        <v>148</v>
      </c>
      <c r="B153" s="29" t="s">
        <v>96</v>
      </c>
      <c r="C153" s="29" t="s">
        <v>441</v>
      </c>
      <c r="D153" s="30">
        <v>1111641.775</v>
      </c>
      <c r="E153" s="30">
        <v>5242694.0902</v>
      </c>
      <c r="F153" s="31">
        <v>118761.7377</v>
      </c>
      <c r="G153" s="17">
        <f t="shared" si="2"/>
        <v>6473097.6029</v>
      </c>
    </row>
    <row r="154" ht="18.75" spans="1:7">
      <c r="A154" s="28">
        <v>149</v>
      </c>
      <c r="B154" s="29" t="s">
        <v>96</v>
      </c>
      <c r="C154" s="29" t="s">
        <v>443</v>
      </c>
      <c r="D154" s="30">
        <v>735646.2125</v>
      </c>
      <c r="E154" s="30">
        <v>3469434.2523</v>
      </c>
      <c r="F154" s="31">
        <v>78592.4247</v>
      </c>
      <c r="G154" s="17">
        <f t="shared" si="2"/>
        <v>4283672.8895</v>
      </c>
    </row>
    <row r="155" ht="18.75" spans="1:7">
      <c r="A155" s="28">
        <v>150</v>
      </c>
      <c r="B155" s="29" t="s">
        <v>96</v>
      </c>
      <c r="C155" s="29" t="s">
        <v>445</v>
      </c>
      <c r="D155" s="30">
        <v>873691.4278</v>
      </c>
      <c r="E155" s="30">
        <v>4120479.266</v>
      </c>
      <c r="F155" s="31">
        <v>93340.4218</v>
      </c>
      <c r="G155" s="17">
        <f t="shared" si="2"/>
        <v>5087511.1156</v>
      </c>
    </row>
    <row r="156" ht="18.75" spans="1:7">
      <c r="A156" s="28">
        <v>151</v>
      </c>
      <c r="B156" s="29" t="s">
        <v>96</v>
      </c>
      <c r="C156" s="29" t="s">
        <v>447</v>
      </c>
      <c r="D156" s="30">
        <v>744701.4205</v>
      </c>
      <c r="E156" s="30">
        <v>3512140.1729</v>
      </c>
      <c r="F156" s="31">
        <v>79559.8337</v>
      </c>
      <c r="G156" s="17">
        <f t="shared" si="2"/>
        <v>4336401.4271</v>
      </c>
    </row>
    <row r="157" ht="18.75" spans="1:7">
      <c r="A157" s="28">
        <v>152</v>
      </c>
      <c r="B157" s="29" t="s">
        <v>96</v>
      </c>
      <c r="C157" s="29" t="s">
        <v>449</v>
      </c>
      <c r="D157" s="30">
        <v>1072963.9966</v>
      </c>
      <c r="E157" s="30">
        <v>5060283.0251</v>
      </c>
      <c r="F157" s="31">
        <v>114629.6151</v>
      </c>
      <c r="G157" s="17">
        <f t="shared" si="2"/>
        <v>6247876.6368</v>
      </c>
    </row>
    <row r="158" ht="18.75" spans="1:7">
      <c r="A158" s="28">
        <v>153</v>
      </c>
      <c r="B158" s="29" t="s">
        <v>96</v>
      </c>
      <c r="C158" s="29" t="s">
        <v>451</v>
      </c>
      <c r="D158" s="30">
        <v>759890.2374</v>
      </c>
      <c r="E158" s="30">
        <v>3583773.2498</v>
      </c>
      <c r="F158" s="31">
        <v>81182.524</v>
      </c>
      <c r="G158" s="17">
        <f t="shared" si="2"/>
        <v>4424846.0112</v>
      </c>
    </row>
    <row r="159" ht="18.75" spans="1:7">
      <c r="A159" s="28">
        <v>154</v>
      </c>
      <c r="B159" s="29" t="s">
        <v>96</v>
      </c>
      <c r="C159" s="29" t="s">
        <v>453</v>
      </c>
      <c r="D159" s="30">
        <v>876736.3413</v>
      </c>
      <c r="E159" s="30">
        <v>4134839.6023</v>
      </c>
      <c r="F159" s="31">
        <v>93665.7238</v>
      </c>
      <c r="G159" s="17">
        <f t="shared" si="2"/>
        <v>5105241.6674</v>
      </c>
    </row>
    <row r="160" ht="18.75" spans="1:7">
      <c r="A160" s="28">
        <v>155</v>
      </c>
      <c r="B160" s="29" t="s">
        <v>96</v>
      </c>
      <c r="C160" s="29" t="s">
        <v>455</v>
      </c>
      <c r="D160" s="30">
        <v>774989.245</v>
      </c>
      <c r="E160" s="30">
        <v>3654982.7707</v>
      </c>
      <c r="F160" s="31">
        <v>82795.6195</v>
      </c>
      <c r="G160" s="17">
        <f t="shared" si="2"/>
        <v>4512767.6352</v>
      </c>
    </row>
    <row r="161" ht="18.75" spans="1:7">
      <c r="A161" s="28">
        <v>156</v>
      </c>
      <c r="B161" s="29" t="s">
        <v>96</v>
      </c>
      <c r="C161" s="29" t="s">
        <v>457</v>
      </c>
      <c r="D161" s="30">
        <v>713206.7539</v>
      </c>
      <c r="E161" s="30">
        <v>3363605.9002</v>
      </c>
      <c r="F161" s="31">
        <v>76195.1155</v>
      </c>
      <c r="G161" s="17">
        <f t="shared" si="2"/>
        <v>4153007.7696</v>
      </c>
    </row>
    <row r="162" ht="18.75" spans="1:7">
      <c r="A162" s="28">
        <v>157</v>
      </c>
      <c r="B162" s="29" t="s">
        <v>96</v>
      </c>
      <c r="C162" s="29" t="s">
        <v>459</v>
      </c>
      <c r="D162" s="30">
        <v>1045047.5196</v>
      </c>
      <c r="E162" s="30">
        <v>4928624.1108</v>
      </c>
      <c r="F162" s="31">
        <v>111647.1711</v>
      </c>
      <c r="G162" s="17">
        <f t="shared" si="2"/>
        <v>6085318.8015</v>
      </c>
    </row>
    <row r="163" ht="18.75" spans="1:7">
      <c r="A163" s="28">
        <v>158</v>
      </c>
      <c r="B163" s="29" t="s">
        <v>96</v>
      </c>
      <c r="C163" s="29" t="s">
        <v>461</v>
      </c>
      <c r="D163" s="30">
        <v>1077027.7026</v>
      </c>
      <c r="E163" s="30">
        <v>5079448.1621</v>
      </c>
      <c r="F163" s="31">
        <v>115063.7592</v>
      </c>
      <c r="G163" s="17">
        <f t="shared" si="2"/>
        <v>6271539.6239</v>
      </c>
    </row>
    <row r="164" ht="18.75" spans="1:7">
      <c r="A164" s="28">
        <v>159</v>
      </c>
      <c r="B164" s="29" t="s">
        <v>96</v>
      </c>
      <c r="C164" s="29" t="s">
        <v>463</v>
      </c>
      <c r="D164" s="30">
        <v>599689.5521</v>
      </c>
      <c r="E164" s="30">
        <v>2828239.2234</v>
      </c>
      <c r="F164" s="31">
        <v>64067.5575</v>
      </c>
      <c r="G164" s="17">
        <f t="shared" si="2"/>
        <v>3491996.333</v>
      </c>
    </row>
    <row r="165" ht="18.75" spans="1:7">
      <c r="A165" s="28">
        <v>160</v>
      </c>
      <c r="B165" s="29" t="s">
        <v>96</v>
      </c>
      <c r="C165" s="29" t="s">
        <v>465</v>
      </c>
      <c r="D165" s="30">
        <v>807898.4719</v>
      </c>
      <c r="E165" s="30">
        <v>3810188.3531</v>
      </c>
      <c r="F165" s="31">
        <v>86311.4616</v>
      </c>
      <c r="G165" s="17">
        <f t="shared" si="2"/>
        <v>4704398.2866</v>
      </c>
    </row>
    <row r="166" ht="18.75" spans="1:7">
      <c r="A166" s="28">
        <v>161</v>
      </c>
      <c r="B166" s="29" t="s">
        <v>96</v>
      </c>
      <c r="C166" s="29" t="s">
        <v>467</v>
      </c>
      <c r="D166" s="30">
        <v>956060.2928</v>
      </c>
      <c r="E166" s="30">
        <v>4508945.0211</v>
      </c>
      <c r="F166" s="31">
        <v>102140.2616</v>
      </c>
      <c r="G166" s="17">
        <f t="shared" si="2"/>
        <v>5567145.5755</v>
      </c>
    </row>
    <row r="167" ht="37.5" spans="1:7">
      <c r="A167" s="28">
        <v>162</v>
      </c>
      <c r="B167" s="29" t="s">
        <v>96</v>
      </c>
      <c r="C167" s="29" t="s">
        <v>469</v>
      </c>
      <c r="D167" s="30">
        <v>1392252.2432</v>
      </c>
      <c r="E167" s="30">
        <v>6566101.3927</v>
      </c>
      <c r="F167" s="31">
        <v>148740.628</v>
      </c>
      <c r="G167" s="17">
        <f t="shared" si="2"/>
        <v>8107094.2639</v>
      </c>
    </row>
    <row r="168" ht="18.75" spans="1:7">
      <c r="A168" s="28">
        <v>163</v>
      </c>
      <c r="B168" s="29" t="s">
        <v>96</v>
      </c>
      <c r="C168" s="29" t="s">
        <v>471</v>
      </c>
      <c r="D168" s="30">
        <v>869404.5777</v>
      </c>
      <c r="E168" s="30">
        <v>4100261.7425</v>
      </c>
      <c r="F168" s="31">
        <v>92882.4382</v>
      </c>
      <c r="G168" s="17">
        <f t="shared" si="2"/>
        <v>5062548.7584</v>
      </c>
    </row>
    <row r="169" ht="18.75" spans="1:7">
      <c r="A169" s="28">
        <v>164</v>
      </c>
      <c r="B169" s="29" t="s">
        <v>96</v>
      </c>
      <c r="C169" s="29" t="s">
        <v>473</v>
      </c>
      <c r="D169" s="30">
        <v>809606.3031</v>
      </c>
      <c r="E169" s="30">
        <v>3818242.7791</v>
      </c>
      <c r="F169" s="31">
        <v>86493.917</v>
      </c>
      <c r="G169" s="17">
        <f t="shared" si="2"/>
        <v>4714342.9992</v>
      </c>
    </row>
    <row r="170" ht="18.75" spans="1:7">
      <c r="A170" s="28">
        <v>165</v>
      </c>
      <c r="B170" s="29" t="s">
        <v>96</v>
      </c>
      <c r="C170" s="29" t="s">
        <v>475</v>
      </c>
      <c r="D170" s="30">
        <v>790252.5135</v>
      </c>
      <c r="E170" s="30">
        <v>3726966.9736</v>
      </c>
      <c r="F170" s="31">
        <v>84426.2638</v>
      </c>
      <c r="G170" s="17">
        <f t="shared" si="2"/>
        <v>4601645.7509</v>
      </c>
    </row>
    <row r="171" ht="18.75" spans="1:7">
      <c r="A171" s="28">
        <v>166</v>
      </c>
      <c r="B171" s="29" t="s">
        <v>96</v>
      </c>
      <c r="C171" s="29" t="s">
        <v>477</v>
      </c>
      <c r="D171" s="30">
        <v>903787.1421</v>
      </c>
      <c r="E171" s="30">
        <v>4262415.8384</v>
      </c>
      <c r="F171" s="31">
        <v>96555.6836</v>
      </c>
      <c r="G171" s="17">
        <f t="shared" si="2"/>
        <v>5262758.6641</v>
      </c>
    </row>
    <row r="172" ht="18.75" spans="1:7">
      <c r="A172" s="28">
        <v>167</v>
      </c>
      <c r="B172" s="29" t="s">
        <v>96</v>
      </c>
      <c r="C172" s="29" t="s">
        <v>479</v>
      </c>
      <c r="D172" s="30">
        <v>785616.1</v>
      </c>
      <c r="E172" s="30">
        <v>3705100.8493</v>
      </c>
      <c r="F172" s="31">
        <v>83930.9347</v>
      </c>
      <c r="G172" s="17">
        <f t="shared" si="2"/>
        <v>4574647.884</v>
      </c>
    </row>
    <row r="173" ht="18.75" spans="1:7">
      <c r="A173" s="28">
        <v>168</v>
      </c>
      <c r="B173" s="29" t="s">
        <v>96</v>
      </c>
      <c r="C173" s="29" t="s">
        <v>481</v>
      </c>
      <c r="D173" s="30">
        <v>761942.1947</v>
      </c>
      <c r="E173" s="30">
        <v>3593450.6341</v>
      </c>
      <c r="F173" s="31">
        <v>81401.7439</v>
      </c>
      <c r="G173" s="17">
        <f t="shared" si="2"/>
        <v>4436794.5727</v>
      </c>
    </row>
    <row r="174" ht="37.5" spans="1:7">
      <c r="A174" s="28">
        <v>169</v>
      </c>
      <c r="B174" s="29" t="s">
        <v>97</v>
      </c>
      <c r="C174" s="29" t="s">
        <v>486</v>
      </c>
      <c r="D174" s="30">
        <v>807759.924</v>
      </c>
      <c r="E174" s="30">
        <v>3809534.9376</v>
      </c>
      <c r="F174" s="31">
        <v>86296.66</v>
      </c>
      <c r="G174" s="17">
        <f t="shared" si="2"/>
        <v>4703591.5216</v>
      </c>
    </row>
    <row r="175" ht="37.5" spans="1:7">
      <c r="A175" s="28">
        <v>170</v>
      </c>
      <c r="B175" s="29" t="s">
        <v>97</v>
      </c>
      <c r="C175" s="29" t="s">
        <v>488</v>
      </c>
      <c r="D175" s="30">
        <v>1015344.4252</v>
      </c>
      <c r="E175" s="30">
        <v>4788539.2014</v>
      </c>
      <c r="F175" s="31">
        <v>108473.8547</v>
      </c>
      <c r="G175" s="17">
        <f t="shared" si="2"/>
        <v>5912357.4813</v>
      </c>
    </row>
    <row r="176" ht="37.5" spans="1:7">
      <c r="A176" s="28">
        <v>171</v>
      </c>
      <c r="B176" s="29" t="s">
        <v>97</v>
      </c>
      <c r="C176" s="29" t="s">
        <v>490</v>
      </c>
      <c r="D176" s="30">
        <v>971983.603</v>
      </c>
      <c r="E176" s="30">
        <v>4584042.0947</v>
      </c>
      <c r="F176" s="31">
        <v>103841.4212</v>
      </c>
      <c r="G176" s="17">
        <f t="shared" si="2"/>
        <v>5659867.1189</v>
      </c>
    </row>
    <row r="177" ht="37.5" spans="1:7">
      <c r="A177" s="28">
        <v>172</v>
      </c>
      <c r="B177" s="29" t="s">
        <v>97</v>
      </c>
      <c r="C177" s="29" t="s">
        <v>492</v>
      </c>
      <c r="D177" s="30">
        <v>627140.8408</v>
      </c>
      <c r="E177" s="30">
        <v>2957704.2296</v>
      </c>
      <c r="F177" s="31">
        <v>67000.3033</v>
      </c>
      <c r="G177" s="17">
        <f t="shared" si="2"/>
        <v>3651845.3737</v>
      </c>
    </row>
    <row r="178" ht="37.5" spans="1:7">
      <c r="A178" s="28">
        <v>173</v>
      </c>
      <c r="B178" s="29" t="s">
        <v>97</v>
      </c>
      <c r="C178" s="29" t="s">
        <v>494</v>
      </c>
      <c r="D178" s="30">
        <v>749164.6332</v>
      </c>
      <c r="E178" s="30">
        <v>3533189.4528</v>
      </c>
      <c r="F178" s="31">
        <v>80036.659</v>
      </c>
      <c r="G178" s="17">
        <f t="shared" si="2"/>
        <v>4362390.745</v>
      </c>
    </row>
    <row r="179" ht="37.5" spans="1:7">
      <c r="A179" s="28">
        <v>174</v>
      </c>
      <c r="B179" s="29" t="s">
        <v>97</v>
      </c>
      <c r="C179" s="29" t="s">
        <v>496</v>
      </c>
      <c r="D179" s="30">
        <v>861858.342</v>
      </c>
      <c r="E179" s="30">
        <v>4064672.3952</v>
      </c>
      <c r="F179" s="31">
        <v>92076.2396</v>
      </c>
      <c r="G179" s="17">
        <f t="shared" si="2"/>
        <v>5018606.9768</v>
      </c>
    </row>
    <row r="180" ht="37.5" spans="1:7">
      <c r="A180" s="28">
        <v>175</v>
      </c>
      <c r="B180" s="29" t="s">
        <v>97</v>
      </c>
      <c r="C180" s="29" t="s">
        <v>498</v>
      </c>
      <c r="D180" s="30">
        <v>988075.143</v>
      </c>
      <c r="E180" s="30">
        <v>4659932.5691</v>
      </c>
      <c r="F180" s="31">
        <v>105560.5534</v>
      </c>
      <c r="G180" s="17">
        <f t="shared" si="2"/>
        <v>5753568.2655</v>
      </c>
    </row>
    <row r="181" ht="37.5" spans="1:7">
      <c r="A181" s="28">
        <v>176</v>
      </c>
      <c r="B181" s="29" t="s">
        <v>97</v>
      </c>
      <c r="C181" s="29" t="s">
        <v>500</v>
      </c>
      <c r="D181" s="30">
        <v>782707.6176</v>
      </c>
      <c r="E181" s="30">
        <v>3691383.945</v>
      </c>
      <c r="F181" s="31">
        <v>83620.2083</v>
      </c>
      <c r="G181" s="17">
        <f t="shared" si="2"/>
        <v>4557711.7709</v>
      </c>
    </row>
    <row r="182" ht="37.5" spans="1:7">
      <c r="A182" s="28">
        <v>177</v>
      </c>
      <c r="B182" s="29" t="s">
        <v>97</v>
      </c>
      <c r="C182" s="29" t="s">
        <v>502</v>
      </c>
      <c r="D182" s="30">
        <v>834269.8436</v>
      </c>
      <c r="E182" s="30">
        <v>3934560.2844</v>
      </c>
      <c r="F182" s="31">
        <v>89128.835</v>
      </c>
      <c r="G182" s="17">
        <f t="shared" si="2"/>
        <v>4857958.963</v>
      </c>
    </row>
    <row r="183" ht="37.5" spans="1:7">
      <c r="A183" s="28">
        <v>178</v>
      </c>
      <c r="B183" s="29" t="s">
        <v>97</v>
      </c>
      <c r="C183" s="29" t="s">
        <v>504</v>
      </c>
      <c r="D183" s="30">
        <v>653265.8002</v>
      </c>
      <c r="E183" s="30">
        <v>3080914.0379</v>
      </c>
      <c r="F183" s="31">
        <v>69791.3513</v>
      </c>
      <c r="G183" s="17">
        <f t="shared" si="2"/>
        <v>3803971.1894</v>
      </c>
    </row>
    <row r="184" ht="37.5" spans="1:7">
      <c r="A184" s="28">
        <v>179</v>
      </c>
      <c r="B184" s="29" t="s">
        <v>97</v>
      </c>
      <c r="C184" s="29" t="s">
        <v>506</v>
      </c>
      <c r="D184" s="30">
        <v>891371.973</v>
      </c>
      <c r="E184" s="30">
        <v>4203863.7623</v>
      </c>
      <c r="F184" s="31">
        <v>95229.3147</v>
      </c>
      <c r="G184" s="17">
        <f t="shared" si="2"/>
        <v>5190465.05</v>
      </c>
    </row>
    <row r="185" ht="37.5" spans="1:7">
      <c r="A185" s="28">
        <v>180</v>
      </c>
      <c r="B185" s="29" t="s">
        <v>97</v>
      </c>
      <c r="C185" s="29" t="s">
        <v>508</v>
      </c>
      <c r="D185" s="30">
        <v>769236.0239</v>
      </c>
      <c r="E185" s="30">
        <v>3627849.5886</v>
      </c>
      <c r="F185" s="31">
        <v>82180.9768</v>
      </c>
      <c r="G185" s="17">
        <f t="shared" si="2"/>
        <v>4479266.5893</v>
      </c>
    </row>
    <row r="186" ht="37.5" spans="1:7">
      <c r="A186" s="28">
        <v>181</v>
      </c>
      <c r="B186" s="29" t="s">
        <v>97</v>
      </c>
      <c r="C186" s="29" t="s">
        <v>510</v>
      </c>
      <c r="D186" s="30">
        <v>847814.3288</v>
      </c>
      <c r="E186" s="30">
        <v>3998438.4097</v>
      </c>
      <c r="F186" s="31">
        <v>90575.8539</v>
      </c>
      <c r="G186" s="17">
        <f t="shared" si="2"/>
        <v>4936828.5924</v>
      </c>
    </row>
    <row r="187" ht="37.5" spans="1:7">
      <c r="A187" s="28">
        <v>182</v>
      </c>
      <c r="B187" s="29" t="s">
        <v>97</v>
      </c>
      <c r="C187" s="29" t="s">
        <v>512</v>
      </c>
      <c r="D187" s="30">
        <v>802656.7014</v>
      </c>
      <c r="E187" s="30">
        <v>3785467.2604</v>
      </c>
      <c r="F187" s="31">
        <v>85751.4595</v>
      </c>
      <c r="G187" s="17">
        <f t="shared" si="2"/>
        <v>4673875.4213</v>
      </c>
    </row>
    <row r="188" ht="37.5" spans="1:7">
      <c r="A188" s="28">
        <v>183</v>
      </c>
      <c r="B188" s="29" t="s">
        <v>97</v>
      </c>
      <c r="C188" s="29" t="s">
        <v>514</v>
      </c>
      <c r="D188" s="30">
        <v>910449.6398</v>
      </c>
      <c r="E188" s="30">
        <v>4293837.3252</v>
      </c>
      <c r="F188" s="31">
        <v>97267.4685</v>
      </c>
      <c r="G188" s="17">
        <f t="shared" si="2"/>
        <v>5301554.4335</v>
      </c>
    </row>
    <row r="189" ht="37.5" spans="1:7">
      <c r="A189" s="28">
        <v>184</v>
      </c>
      <c r="B189" s="29" t="s">
        <v>97</v>
      </c>
      <c r="C189" s="29" t="s">
        <v>516</v>
      </c>
      <c r="D189" s="30">
        <v>855666.4744</v>
      </c>
      <c r="E189" s="30">
        <v>4035470.481</v>
      </c>
      <c r="F189" s="31">
        <v>91414.7342</v>
      </c>
      <c r="G189" s="17">
        <f t="shared" si="2"/>
        <v>4982551.6896</v>
      </c>
    </row>
    <row r="190" ht="37.5" spans="1:7">
      <c r="A190" s="28">
        <v>185</v>
      </c>
      <c r="B190" s="29" t="s">
        <v>97</v>
      </c>
      <c r="C190" s="29" t="s">
        <v>518</v>
      </c>
      <c r="D190" s="30">
        <v>859039.7056</v>
      </c>
      <c r="E190" s="30">
        <v>4051379.2202</v>
      </c>
      <c r="F190" s="31">
        <v>91775.1118</v>
      </c>
      <c r="G190" s="17">
        <f t="shared" si="2"/>
        <v>5002194.0376</v>
      </c>
    </row>
    <row r="191" ht="37.5" spans="1:7">
      <c r="A191" s="28">
        <v>186</v>
      </c>
      <c r="B191" s="29" t="s">
        <v>97</v>
      </c>
      <c r="C191" s="29" t="s">
        <v>520</v>
      </c>
      <c r="D191" s="30">
        <v>947339.1369</v>
      </c>
      <c r="E191" s="30">
        <v>4467814.5477</v>
      </c>
      <c r="F191" s="31">
        <v>101208.541</v>
      </c>
      <c r="G191" s="17">
        <f t="shared" si="2"/>
        <v>5516362.2256</v>
      </c>
    </row>
    <row r="192" ht="37.5" spans="1:7">
      <c r="A192" s="28">
        <v>187</v>
      </c>
      <c r="B192" s="29" t="s">
        <v>98</v>
      </c>
      <c r="C192" s="29" t="s">
        <v>525</v>
      </c>
      <c r="D192" s="30">
        <v>663384.8282</v>
      </c>
      <c r="E192" s="30">
        <v>3128637.1171</v>
      </c>
      <c r="F192" s="31">
        <v>70872.413</v>
      </c>
      <c r="G192" s="17">
        <f t="shared" si="2"/>
        <v>3862894.3583</v>
      </c>
    </row>
    <row r="193" ht="37.5" spans="1:7">
      <c r="A193" s="28">
        <v>188</v>
      </c>
      <c r="B193" s="29" t="s">
        <v>98</v>
      </c>
      <c r="C193" s="29" t="s">
        <v>527</v>
      </c>
      <c r="D193" s="30">
        <v>723063.1416</v>
      </c>
      <c r="E193" s="30">
        <v>3410090.3225</v>
      </c>
      <c r="F193" s="31">
        <v>77248.1182</v>
      </c>
      <c r="G193" s="17">
        <f t="shared" si="2"/>
        <v>4210401.5823</v>
      </c>
    </row>
    <row r="194" ht="18.75" spans="1:7">
      <c r="A194" s="28">
        <v>189</v>
      </c>
      <c r="B194" s="29" t="s">
        <v>98</v>
      </c>
      <c r="C194" s="29" t="s">
        <v>529</v>
      </c>
      <c r="D194" s="30">
        <v>618099.8311</v>
      </c>
      <c r="E194" s="30">
        <v>2915065.2704</v>
      </c>
      <c r="F194" s="31">
        <v>66034.4112</v>
      </c>
      <c r="G194" s="17">
        <f t="shared" si="2"/>
        <v>3599199.5127</v>
      </c>
    </row>
    <row r="195" ht="18.75" spans="1:7">
      <c r="A195" s="28">
        <v>190</v>
      </c>
      <c r="B195" s="29" t="s">
        <v>98</v>
      </c>
      <c r="C195" s="29" t="s">
        <v>531</v>
      </c>
      <c r="D195" s="30">
        <v>888321.2218</v>
      </c>
      <c r="E195" s="30">
        <v>4189475.8946</v>
      </c>
      <c r="F195" s="31">
        <v>94903.3891</v>
      </c>
      <c r="G195" s="17">
        <f t="shared" si="2"/>
        <v>5172700.5055</v>
      </c>
    </row>
    <row r="196" ht="18.75" spans="1:7">
      <c r="A196" s="28">
        <v>191</v>
      </c>
      <c r="B196" s="29" t="s">
        <v>98</v>
      </c>
      <c r="C196" s="29" t="s">
        <v>533</v>
      </c>
      <c r="D196" s="30">
        <v>808234.2771</v>
      </c>
      <c r="E196" s="30">
        <v>3811772.0682</v>
      </c>
      <c r="F196" s="31">
        <v>86347.3372</v>
      </c>
      <c r="G196" s="17">
        <f t="shared" si="2"/>
        <v>4706353.6825</v>
      </c>
    </row>
    <row r="197" ht="18.75" spans="1:7">
      <c r="A197" s="28">
        <v>192</v>
      </c>
      <c r="B197" s="29" t="s">
        <v>98</v>
      </c>
      <c r="C197" s="29" t="s">
        <v>535</v>
      </c>
      <c r="D197" s="30">
        <v>827907.2862</v>
      </c>
      <c r="E197" s="30">
        <v>3904553.3677</v>
      </c>
      <c r="F197" s="31">
        <v>88449.0941</v>
      </c>
      <c r="G197" s="17">
        <f t="shared" si="2"/>
        <v>4820909.748</v>
      </c>
    </row>
    <row r="198" ht="37.5" spans="1:7">
      <c r="A198" s="28">
        <v>193</v>
      </c>
      <c r="B198" s="29" t="s">
        <v>98</v>
      </c>
      <c r="C198" s="29" t="s">
        <v>537</v>
      </c>
      <c r="D198" s="30">
        <v>877734.4917</v>
      </c>
      <c r="E198" s="30">
        <v>4139547.0518</v>
      </c>
      <c r="F198" s="31">
        <v>93772.3607</v>
      </c>
      <c r="G198" s="17">
        <f t="shared" si="2"/>
        <v>5111053.9042</v>
      </c>
    </row>
    <row r="199" ht="18.75" spans="1:7">
      <c r="A199" s="28">
        <v>194</v>
      </c>
      <c r="B199" s="29" t="s">
        <v>98</v>
      </c>
      <c r="C199" s="29" t="s">
        <v>539</v>
      </c>
      <c r="D199" s="30">
        <v>825522.1306</v>
      </c>
      <c r="E199" s="30">
        <v>3893304.563</v>
      </c>
      <c r="F199" s="31">
        <v>88194.2771</v>
      </c>
      <c r="G199" s="17">
        <f t="shared" ref="G199:G262" si="3">D199+E199+F199</f>
        <v>4807020.9707</v>
      </c>
    </row>
    <row r="200" ht="18.75" spans="1:7">
      <c r="A200" s="28">
        <v>195</v>
      </c>
      <c r="B200" s="29" t="s">
        <v>98</v>
      </c>
      <c r="C200" s="29" t="s">
        <v>541</v>
      </c>
      <c r="D200" s="30">
        <v>776755.4891</v>
      </c>
      <c r="E200" s="30">
        <v>3663312.682</v>
      </c>
      <c r="F200" s="31">
        <v>82984.3154</v>
      </c>
      <c r="G200" s="17">
        <f t="shared" si="3"/>
        <v>4523052.4865</v>
      </c>
    </row>
    <row r="201" ht="18.75" spans="1:7">
      <c r="A201" s="28">
        <v>196</v>
      </c>
      <c r="B201" s="29" t="s">
        <v>98</v>
      </c>
      <c r="C201" s="29" t="s">
        <v>543</v>
      </c>
      <c r="D201" s="30">
        <v>868586.0052</v>
      </c>
      <c r="E201" s="30">
        <v>4096401.2136</v>
      </c>
      <c r="F201" s="31">
        <v>92794.9864</v>
      </c>
      <c r="G201" s="17">
        <f t="shared" si="3"/>
        <v>5057782.2052</v>
      </c>
    </row>
    <row r="202" ht="18.75" spans="1:7">
      <c r="A202" s="28">
        <v>197</v>
      </c>
      <c r="B202" s="29" t="s">
        <v>98</v>
      </c>
      <c r="C202" s="29" t="s">
        <v>545</v>
      </c>
      <c r="D202" s="30">
        <v>729879.9522</v>
      </c>
      <c r="E202" s="30">
        <v>3442239.5754</v>
      </c>
      <c r="F202" s="31">
        <v>77976.389</v>
      </c>
      <c r="G202" s="17">
        <f t="shared" si="3"/>
        <v>4250095.9166</v>
      </c>
    </row>
    <row r="203" ht="18.75" spans="1:7">
      <c r="A203" s="28">
        <v>198</v>
      </c>
      <c r="B203" s="29" t="s">
        <v>98</v>
      </c>
      <c r="C203" s="29" t="s">
        <v>547</v>
      </c>
      <c r="D203" s="30">
        <v>752760.7871</v>
      </c>
      <c r="E203" s="30">
        <v>3550149.5341</v>
      </c>
      <c r="F203" s="31">
        <v>80420.8525</v>
      </c>
      <c r="G203" s="17">
        <f t="shared" si="3"/>
        <v>4383331.1737</v>
      </c>
    </row>
    <row r="204" ht="18.75" spans="1:7">
      <c r="A204" s="28">
        <v>199</v>
      </c>
      <c r="B204" s="29" t="s">
        <v>98</v>
      </c>
      <c r="C204" s="29" t="s">
        <v>549</v>
      </c>
      <c r="D204" s="30">
        <v>689512.6356</v>
      </c>
      <c r="E204" s="30">
        <v>3251860.3575</v>
      </c>
      <c r="F204" s="31">
        <v>73663.7653</v>
      </c>
      <c r="G204" s="17">
        <f t="shared" si="3"/>
        <v>4015036.7584</v>
      </c>
    </row>
    <row r="205" ht="37.5" spans="1:7">
      <c r="A205" s="28">
        <v>200</v>
      </c>
      <c r="B205" s="29" t="s">
        <v>98</v>
      </c>
      <c r="C205" s="29" t="s">
        <v>551</v>
      </c>
      <c r="D205" s="30">
        <v>675284.577</v>
      </c>
      <c r="E205" s="30">
        <v>3184758.3819</v>
      </c>
      <c r="F205" s="31">
        <v>72143.7172</v>
      </c>
      <c r="G205" s="17">
        <f t="shared" si="3"/>
        <v>3932186.6761</v>
      </c>
    </row>
    <row r="206" ht="18.75" spans="1:7">
      <c r="A206" s="28">
        <v>201</v>
      </c>
      <c r="B206" s="29" t="s">
        <v>98</v>
      </c>
      <c r="C206" s="29" t="s">
        <v>553</v>
      </c>
      <c r="D206" s="30">
        <v>732761.654</v>
      </c>
      <c r="E206" s="30">
        <v>3455830.1775</v>
      </c>
      <c r="F206" s="31">
        <v>78284.2543</v>
      </c>
      <c r="G206" s="17">
        <f t="shared" si="3"/>
        <v>4266876.0858</v>
      </c>
    </row>
    <row r="207" ht="18.75" spans="1:7">
      <c r="A207" s="28">
        <v>202</v>
      </c>
      <c r="B207" s="29" t="s">
        <v>98</v>
      </c>
      <c r="C207" s="29" t="s">
        <v>555</v>
      </c>
      <c r="D207" s="30">
        <v>605145.784</v>
      </c>
      <c r="E207" s="30">
        <v>2853971.7528</v>
      </c>
      <c r="F207" s="31">
        <v>64650.4715</v>
      </c>
      <c r="G207" s="17">
        <f t="shared" si="3"/>
        <v>3523768.0083</v>
      </c>
    </row>
    <row r="208" ht="18.75" spans="1:7">
      <c r="A208" s="28">
        <v>203</v>
      </c>
      <c r="B208" s="29" t="s">
        <v>98</v>
      </c>
      <c r="C208" s="29" t="s">
        <v>557</v>
      </c>
      <c r="D208" s="30">
        <v>762227.8973</v>
      </c>
      <c r="E208" s="30">
        <v>3594798.0567</v>
      </c>
      <c r="F208" s="31">
        <v>81432.2668</v>
      </c>
      <c r="G208" s="17">
        <f t="shared" si="3"/>
        <v>4438458.2208</v>
      </c>
    </row>
    <row r="209" ht="18.75" spans="1:7">
      <c r="A209" s="28">
        <v>204</v>
      </c>
      <c r="B209" s="29" t="s">
        <v>98</v>
      </c>
      <c r="C209" s="29" t="s">
        <v>559</v>
      </c>
      <c r="D209" s="30">
        <v>801403.693</v>
      </c>
      <c r="E209" s="30">
        <v>3779557.8571</v>
      </c>
      <c r="F209" s="31">
        <v>85617.5949</v>
      </c>
      <c r="G209" s="17">
        <f t="shared" si="3"/>
        <v>4666579.145</v>
      </c>
    </row>
    <row r="210" ht="18.75" spans="1:7">
      <c r="A210" s="28">
        <v>205</v>
      </c>
      <c r="B210" s="29" t="s">
        <v>98</v>
      </c>
      <c r="C210" s="29" t="s">
        <v>561</v>
      </c>
      <c r="D210" s="30">
        <v>1046609.8971</v>
      </c>
      <c r="E210" s="30">
        <v>4935992.5522</v>
      </c>
      <c r="F210" s="31">
        <v>111814.087</v>
      </c>
      <c r="G210" s="17">
        <f t="shared" si="3"/>
        <v>6094416.5363</v>
      </c>
    </row>
    <row r="211" ht="18.75" spans="1:7">
      <c r="A211" s="28">
        <v>206</v>
      </c>
      <c r="B211" s="29" t="s">
        <v>98</v>
      </c>
      <c r="C211" s="29" t="s">
        <v>563</v>
      </c>
      <c r="D211" s="30">
        <v>829663.838</v>
      </c>
      <c r="E211" s="30">
        <v>3912837.5689</v>
      </c>
      <c r="F211" s="31">
        <v>88636.7545</v>
      </c>
      <c r="G211" s="17">
        <f t="shared" si="3"/>
        <v>4831138.1614</v>
      </c>
    </row>
    <row r="212" ht="18.75" spans="1:7">
      <c r="A212" s="28">
        <v>207</v>
      </c>
      <c r="B212" s="29" t="s">
        <v>98</v>
      </c>
      <c r="C212" s="29" t="s">
        <v>565</v>
      </c>
      <c r="D212" s="30">
        <v>657997.1013</v>
      </c>
      <c r="E212" s="30">
        <v>3103227.6689</v>
      </c>
      <c r="F212" s="31">
        <v>70296.8177</v>
      </c>
      <c r="G212" s="17">
        <f t="shared" si="3"/>
        <v>3831521.5879</v>
      </c>
    </row>
    <row r="213" ht="18.75" spans="1:7">
      <c r="A213" s="28">
        <v>208</v>
      </c>
      <c r="B213" s="29" t="s">
        <v>98</v>
      </c>
      <c r="C213" s="29" t="s">
        <v>567</v>
      </c>
      <c r="D213" s="30">
        <v>773137.8326</v>
      </c>
      <c r="E213" s="30">
        <v>3646251.1907</v>
      </c>
      <c r="F213" s="31">
        <v>82597.8247</v>
      </c>
      <c r="G213" s="17">
        <f t="shared" si="3"/>
        <v>4501986.848</v>
      </c>
    </row>
    <row r="214" ht="18.75" spans="1:7">
      <c r="A214" s="28">
        <v>209</v>
      </c>
      <c r="B214" s="29" t="s">
        <v>98</v>
      </c>
      <c r="C214" s="29" t="s">
        <v>569</v>
      </c>
      <c r="D214" s="30">
        <v>960788.0192</v>
      </c>
      <c r="E214" s="30">
        <v>4531241.7932</v>
      </c>
      <c r="F214" s="31">
        <v>102645.3461</v>
      </c>
      <c r="G214" s="17">
        <f t="shared" si="3"/>
        <v>5594675.1585</v>
      </c>
    </row>
    <row r="215" ht="18.75" spans="1:7">
      <c r="A215" s="28">
        <v>210</v>
      </c>
      <c r="B215" s="29" t="s">
        <v>98</v>
      </c>
      <c r="C215" s="29" t="s">
        <v>571</v>
      </c>
      <c r="D215" s="30">
        <v>790672.2371</v>
      </c>
      <c r="E215" s="30">
        <v>3728946.4625</v>
      </c>
      <c r="F215" s="31">
        <v>84471.1048</v>
      </c>
      <c r="G215" s="17">
        <f t="shared" si="3"/>
        <v>4604089.8044</v>
      </c>
    </row>
    <row r="216" ht="37.5" spans="1:7">
      <c r="A216" s="28">
        <v>211</v>
      </c>
      <c r="B216" s="29" t="s">
        <v>98</v>
      </c>
      <c r="C216" s="29" t="s">
        <v>573</v>
      </c>
      <c r="D216" s="30">
        <v>759316.1792</v>
      </c>
      <c r="E216" s="30">
        <v>3581065.8926</v>
      </c>
      <c r="F216" s="31">
        <v>81121.1948</v>
      </c>
      <c r="G216" s="17">
        <f t="shared" si="3"/>
        <v>4421503.2666</v>
      </c>
    </row>
    <row r="217" ht="18.75" spans="1:7">
      <c r="A217" s="28">
        <v>212</v>
      </c>
      <c r="B217" s="29" t="s">
        <v>99</v>
      </c>
      <c r="C217" s="29" t="s">
        <v>578</v>
      </c>
      <c r="D217" s="30">
        <v>862254.3743</v>
      </c>
      <c r="E217" s="30">
        <v>4066540.1517</v>
      </c>
      <c r="F217" s="31">
        <v>92118.5495</v>
      </c>
      <c r="G217" s="17">
        <f t="shared" si="3"/>
        <v>5020913.0755</v>
      </c>
    </row>
    <row r="218" ht="18.75" spans="1:7">
      <c r="A218" s="28">
        <v>213</v>
      </c>
      <c r="B218" s="29" t="s">
        <v>99</v>
      </c>
      <c r="C218" s="29" t="s">
        <v>580</v>
      </c>
      <c r="D218" s="30">
        <v>809655.5026</v>
      </c>
      <c r="E218" s="30">
        <v>3818474.8126</v>
      </c>
      <c r="F218" s="31">
        <v>86499.1732</v>
      </c>
      <c r="G218" s="17">
        <f t="shared" si="3"/>
        <v>4714629.4884</v>
      </c>
    </row>
    <row r="219" ht="18.75" spans="1:7">
      <c r="A219" s="28">
        <v>214</v>
      </c>
      <c r="B219" s="29" t="s">
        <v>99</v>
      </c>
      <c r="C219" s="29" t="s">
        <v>582</v>
      </c>
      <c r="D219" s="30">
        <v>816625.5138</v>
      </c>
      <c r="E219" s="30">
        <v>3851346.586</v>
      </c>
      <c r="F219" s="31">
        <v>87243.8112</v>
      </c>
      <c r="G219" s="17">
        <f t="shared" si="3"/>
        <v>4755215.911</v>
      </c>
    </row>
    <row r="220" ht="18.75" spans="1:7">
      <c r="A220" s="28">
        <v>215</v>
      </c>
      <c r="B220" s="29" t="s">
        <v>99</v>
      </c>
      <c r="C220" s="29" t="s">
        <v>99</v>
      </c>
      <c r="D220" s="30">
        <v>787455.1826</v>
      </c>
      <c r="E220" s="30">
        <v>3713774.2794</v>
      </c>
      <c r="F220" s="31">
        <v>84127.4122</v>
      </c>
      <c r="G220" s="17">
        <f t="shared" si="3"/>
        <v>4585356.8742</v>
      </c>
    </row>
    <row r="221" ht="18.75" spans="1:7">
      <c r="A221" s="28">
        <v>216</v>
      </c>
      <c r="B221" s="29" t="s">
        <v>99</v>
      </c>
      <c r="C221" s="29" t="s">
        <v>585</v>
      </c>
      <c r="D221" s="30">
        <v>784899.8472</v>
      </c>
      <c r="E221" s="30">
        <v>3701722.8774</v>
      </c>
      <c r="F221" s="31">
        <v>83854.4142</v>
      </c>
      <c r="G221" s="17">
        <f t="shared" si="3"/>
        <v>4570477.1388</v>
      </c>
    </row>
    <row r="222" ht="18.75" spans="1:7">
      <c r="A222" s="28">
        <v>217</v>
      </c>
      <c r="B222" s="29" t="s">
        <v>99</v>
      </c>
      <c r="C222" s="29" t="s">
        <v>587</v>
      </c>
      <c r="D222" s="30">
        <v>815818.603</v>
      </c>
      <c r="E222" s="30">
        <v>3847541.0555</v>
      </c>
      <c r="F222" s="31">
        <v>87157.6052</v>
      </c>
      <c r="G222" s="17">
        <f t="shared" si="3"/>
        <v>4750517.2637</v>
      </c>
    </row>
    <row r="223" ht="18.75" spans="1:7">
      <c r="A223" s="28">
        <v>218</v>
      </c>
      <c r="B223" s="29" t="s">
        <v>99</v>
      </c>
      <c r="C223" s="29" t="s">
        <v>589</v>
      </c>
      <c r="D223" s="30">
        <v>953221.8887</v>
      </c>
      <c r="E223" s="30">
        <v>4495558.6185</v>
      </c>
      <c r="F223" s="31">
        <v>101837.022</v>
      </c>
      <c r="G223" s="17">
        <f t="shared" si="3"/>
        <v>5550617.5292</v>
      </c>
    </row>
    <row r="224" ht="18.75" spans="1:7">
      <c r="A224" s="28">
        <v>219</v>
      </c>
      <c r="B224" s="29" t="s">
        <v>99</v>
      </c>
      <c r="C224" s="29" t="s">
        <v>591</v>
      </c>
      <c r="D224" s="30">
        <v>844338.5526</v>
      </c>
      <c r="E224" s="30">
        <v>3982046.0507</v>
      </c>
      <c r="F224" s="31">
        <v>90204.5209</v>
      </c>
      <c r="G224" s="17">
        <f t="shared" si="3"/>
        <v>4916589.1242</v>
      </c>
    </row>
    <row r="225" ht="18.75" spans="1:7">
      <c r="A225" s="28">
        <v>220</v>
      </c>
      <c r="B225" s="29" t="s">
        <v>99</v>
      </c>
      <c r="C225" s="29" t="s">
        <v>593</v>
      </c>
      <c r="D225" s="30">
        <v>763924.1015</v>
      </c>
      <c r="E225" s="30">
        <v>3602797.6477</v>
      </c>
      <c r="F225" s="31">
        <v>81613.48</v>
      </c>
      <c r="G225" s="17">
        <f t="shared" si="3"/>
        <v>4448335.2292</v>
      </c>
    </row>
    <row r="226" ht="18.75" spans="1:7">
      <c r="A226" s="28">
        <v>221</v>
      </c>
      <c r="B226" s="29" t="s">
        <v>99</v>
      </c>
      <c r="C226" s="29" t="s">
        <v>595</v>
      </c>
      <c r="D226" s="30">
        <v>1061087.2723</v>
      </c>
      <c r="E226" s="30">
        <v>5004270.3473</v>
      </c>
      <c r="F226" s="31">
        <v>113360.7707</v>
      </c>
      <c r="G226" s="17">
        <f t="shared" si="3"/>
        <v>6178718.3903</v>
      </c>
    </row>
    <row r="227" ht="18.75" spans="1:7">
      <c r="A227" s="28">
        <v>222</v>
      </c>
      <c r="B227" s="29" t="s">
        <v>99</v>
      </c>
      <c r="C227" s="29" t="s">
        <v>597</v>
      </c>
      <c r="D227" s="30">
        <v>823175.6611</v>
      </c>
      <c r="E227" s="30">
        <v>3882238.2088</v>
      </c>
      <c r="F227" s="31">
        <v>87943.5931</v>
      </c>
      <c r="G227" s="17">
        <f t="shared" si="3"/>
        <v>4793357.463</v>
      </c>
    </row>
    <row r="228" ht="18.75" spans="1:7">
      <c r="A228" s="28">
        <v>223</v>
      </c>
      <c r="B228" s="29" t="s">
        <v>99</v>
      </c>
      <c r="C228" s="29" t="s">
        <v>599</v>
      </c>
      <c r="D228" s="30">
        <v>908311.1096</v>
      </c>
      <c r="E228" s="30">
        <v>4283751.6483</v>
      </c>
      <c r="F228" s="31">
        <v>97038.9996</v>
      </c>
      <c r="G228" s="17">
        <f t="shared" si="3"/>
        <v>5289101.7575</v>
      </c>
    </row>
    <row r="229" ht="18.75" spans="1:7">
      <c r="A229" s="28">
        <v>224</v>
      </c>
      <c r="B229" s="29" t="s">
        <v>99</v>
      </c>
      <c r="C229" s="29" t="s">
        <v>600</v>
      </c>
      <c r="D229" s="30">
        <v>994826.0395</v>
      </c>
      <c r="E229" s="30">
        <v>4691770.9598</v>
      </c>
      <c r="F229" s="31">
        <v>106281.7823</v>
      </c>
      <c r="G229" s="17">
        <f t="shared" si="3"/>
        <v>5792878.7816</v>
      </c>
    </row>
    <row r="230" ht="18.75" spans="1:7">
      <c r="A230" s="28">
        <v>225</v>
      </c>
      <c r="B230" s="29" t="s">
        <v>100</v>
      </c>
      <c r="C230" s="29" t="s">
        <v>605</v>
      </c>
      <c r="D230" s="30">
        <v>1032840.8554</v>
      </c>
      <c r="E230" s="30">
        <v>4871055.3796</v>
      </c>
      <c r="F230" s="31">
        <v>110343.0777</v>
      </c>
      <c r="G230" s="17">
        <f t="shared" si="3"/>
        <v>6014239.3127</v>
      </c>
    </row>
    <row r="231" ht="18.75" spans="1:7">
      <c r="A231" s="28">
        <v>226</v>
      </c>
      <c r="B231" s="29" t="s">
        <v>100</v>
      </c>
      <c r="C231" s="29" t="s">
        <v>607</v>
      </c>
      <c r="D231" s="30">
        <v>980974.068</v>
      </c>
      <c r="E231" s="30">
        <v>4626442.6766</v>
      </c>
      <c r="F231" s="31">
        <v>104801.9134</v>
      </c>
      <c r="G231" s="17">
        <f t="shared" si="3"/>
        <v>5712218.658</v>
      </c>
    </row>
    <row r="232" ht="18.75" spans="1:7">
      <c r="A232" s="28">
        <v>227</v>
      </c>
      <c r="B232" s="29" t="s">
        <v>100</v>
      </c>
      <c r="C232" s="29" t="s">
        <v>608</v>
      </c>
      <c r="D232" s="30">
        <v>649128.5083</v>
      </c>
      <c r="E232" s="30">
        <v>3061401.8568</v>
      </c>
      <c r="F232" s="31">
        <v>69349.3456</v>
      </c>
      <c r="G232" s="17">
        <f t="shared" si="3"/>
        <v>3779879.7107</v>
      </c>
    </row>
    <row r="233" ht="37.5" spans="1:7">
      <c r="A233" s="28">
        <v>228</v>
      </c>
      <c r="B233" s="29" t="s">
        <v>100</v>
      </c>
      <c r="C233" s="29" t="s">
        <v>610</v>
      </c>
      <c r="D233" s="30">
        <v>668296.9248</v>
      </c>
      <c r="E233" s="30">
        <v>3151803.4109</v>
      </c>
      <c r="F233" s="31">
        <v>71397.1946</v>
      </c>
      <c r="G233" s="17">
        <f t="shared" si="3"/>
        <v>3891497.5303</v>
      </c>
    </row>
    <row r="234" ht="37.5" spans="1:7">
      <c r="A234" s="28">
        <v>229</v>
      </c>
      <c r="B234" s="29" t="s">
        <v>100</v>
      </c>
      <c r="C234" s="29" t="s">
        <v>612</v>
      </c>
      <c r="D234" s="30">
        <v>800181.9171</v>
      </c>
      <c r="E234" s="30">
        <v>3773795.7514</v>
      </c>
      <c r="F234" s="31">
        <v>85487.0671</v>
      </c>
      <c r="G234" s="17">
        <f t="shared" si="3"/>
        <v>4659464.7356</v>
      </c>
    </row>
    <row r="235" ht="18.75" spans="1:7">
      <c r="A235" s="28">
        <v>230</v>
      </c>
      <c r="B235" s="29" t="s">
        <v>100</v>
      </c>
      <c r="C235" s="29" t="s">
        <v>614</v>
      </c>
      <c r="D235" s="30">
        <v>680125.7013</v>
      </c>
      <c r="E235" s="30">
        <v>3207589.958</v>
      </c>
      <c r="F235" s="31">
        <v>72660.9165</v>
      </c>
      <c r="G235" s="17">
        <f t="shared" si="3"/>
        <v>3960376.5758</v>
      </c>
    </row>
    <row r="236" ht="37.5" spans="1:7">
      <c r="A236" s="28">
        <v>231</v>
      </c>
      <c r="B236" s="29" t="s">
        <v>100</v>
      </c>
      <c r="C236" s="29" t="s">
        <v>616</v>
      </c>
      <c r="D236" s="30">
        <v>680751.2693</v>
      </c>
      <c r="E236" s="30">
        <v>3210540.2445</v>
      </c>
      <c r="F236" s="31">
        <v>72727.7487</v>
      </c>
      <c r="G236" s="17">
        <f t="shared" si="3"/>
        <v>3964019.2625</v>
      </c>
    </row>
    <row r="237" ht="18.75" spans="1:7">
      <c r="A237" s="28">
        <v>232</v>
      </c>
      <c r="B237" s="29" t="s">
        <v>100</v>
      </c>
      <c r="C237" s="29" t="s">
        <v>618</v>
      </c>
      <c r="D237" s="30">
        <v>789728.2252</v>
      </c>
      <c r="E237" s="30">
        <v>3724494.3397</v>
      </c>
      <c r="F237" s="31">
        <v>84370.2517</v>
      </c>
      <c r="G237" s="17">
        <f t="shared" si="3"/>
        <v>4598592.8166</v>
      </c>
    </row>
    <row r="238" ht="18.75" spans="1:7">
      <c r="A238" s="28">
        <v>233</v>
      </c>
      <c r="B238" s="29" t="s">
        <v>100</v>
      </c>
      <c r="C238" s="29" t="s">
        <v>620</v>
      </c>
      <c r="D238" s="30">
        <v>869192.844</v>
      </c>
      <c r="E238" s="30">
        <v>4099263.1701</v>
      </c>
      <c r="F238" s="31">
        <v>92859.8177</v>
      </c>
      <c r="G238" s="17">
        <f t="shared" si="3"/>
        <v>5061315.8318</v>
      </c>
    </row>
    <row r="239" ht="18.75" spans="1:7">
      <c r="A239" s="28">
        <v>234</v>
      </c>
      <c r="B239" s="29" t="s">
        <v>100</v>
      </c>
      <c r="C239" s="29" t="s">
        <v>622</v>
      </c>
      <c r="D239" s="30">
        <v>632465.3432</v>
      </c>
      <c r="E239" s="30">
        <v>2982815.5002</v>
      </c>
      <c r="F239" s="31">
        <v>67569.144</v>
      </c>
      <c r="G239" s="17">
        <f t="shared" si="3"/>
        <v>3682849.9874</v>
      </c>
    </row>
    <row r="240" ht="18.75" spans="1:7">
      <c r="A240" s="28">
        <v>235</v>
      </c>
      <c r="B240" s="29" t="s">
        <v>100</v>
      </c>
      <c r="C240" s="29" t="s">
        <v>624</v>
      </c>
      <c r="D240" s="30">
        <v>1085239.9944</v>
      </c>
      <c r="E240" s="30">
        <v>5118178.745</v>
      </c>
      <c r="F240" s="31">
        <v>115941.1156</v>
      </c>
      <c r="G240" s="17">
        <f t="shared" si="3"/>
        <v>6319359.855</v>
      </c>
    </row>
    <row r="241" ht="18.75" spans="1:7">
      <c r="A241" s="28">
        <v>236</v>
      </c>
      <c r="B241" s="29" t="s">
        <v>100</v>
      </c>
      <c r="C241" s="29" t="s">
        <v>626</v>
      </c>
      <c r="D241" s="30">
        <v>1116884.6087</v>
      </c>
      <c r="E241" s="30">
        <v>5267420.1967</v>
      </c>
      <c r="F241" s="31">
        <v>119321.8534</v>
      </c>
      <c r="G241" s="17">
        <f t="shared" si="3"/>
        <v>6503626.6588</v>
      </c>
    </row>
    <row r="242" ht="18.75" spans="1:7">
      <c r="A242" s="28">
        <v>237</v>
      </c>
      <c r="B242" s="29" t="s">
        <v>100</v>
      </c>
      <c r="C242" s="29" t="s">
        <v>628</v>
      </c>
      <c r="D242" s="30">
        <v>875422.2755</v>
      </c>
      <c r="E242" s="30">
        <v>4128642.2419</v>
      </c>
      <c r="F242" s="31">
        <v>93525.3361</v>
      </c>
      <c r="G242" s="17">
        <f t="shared" si="3"/>
        <v>5097589.8535</v>
      </c>
    </row>
    <row r="243" ht="37.5" spans="1:7">
      <c r="A243" s="28">
        <v>238</v>
      </c>
      <c r="B243" s="29" t="s">
        <v>100</v>
      </c>
      <c r="C243" s="29" t="s">
        <v>630</v>
      </c>
      <c r="D243" s="30">
        <v>834868.5237</v>
      </c>
      <c r="E243" s="30">
        <v>3937383.7632</v>
      </c>
      <c r="F243" s="31">
        <v>89192.7947</v>
      </c>
      <c r="G243" s="17">
        <f t="shared" si="3"/>
        <v>4861445.0816</v>
      </c>
    </row>
    <row r="244" ht="37.5" spans="1:7">
      <c r="A244" s="28">
        <v>239</v>
      </c>
      <c r="B244" s="29" t="s">
        <v>100</v>
      </c>
      <c r="C244" s="29" t="s">
        <v>632</v>
      </c>
      <c r="D244" s="30">
        <v>911190.3005</v>
      </c>
      <c r="E244" s="30">
        <v>4297330.4089</v>
      </c>
      <c r="F244" s="31">
        <v>97346.5966</v>
      </c>
      <c r="G244" s="17">
        <f t="shared" si="3"/>
        <v>5305867.306</v>
      </c>
    </row>
    <row r="245" ht="18.75" spans="1:7">
      <c r="A245" s="28">
        <v>240</v>
      </c>
      <c r="B245" s="29" t="s">
        <v>100</v>
      </c>
      <c r="C245" s="29" t="s">
        <v>634</v>
      </c>
      <c r="D245" s="30">
        <v>799303.1786</v>
      </c>
      <c r="E245" s="30">
        <v>3769651.4692</v>
      </c>
      <c r="F245" s="31">
        <v>85393.1874</v>
      </c>
      <c r="G245" s="17">
        <f t="shared" si="3"/>
        <v>4654347.8352</v>
      </c>
    </row>
    <row r="246" ht="18.75" spans="1:7">
      <c r="A246" s="28">
        <v>241</v>
      </c>
      <c r="B246" s="29" t="s">
        <v>100</v>
      </c>
      <c r="C246" s="29" t="s">
        <v>636</v>
      </c>
      <c r="D246" s="30">
        <v>655537.1415</v>
      </c>
      <c r="E246" s="30">
        <v>3091626.0749</v>
      </c>
      <c r="F246" s="31">
        <v>70034.009</v>
      </c>
      <c r="G246" s="17">
        <f t="shared" si="3"/>
        <v>3817197.2254</v>
      </c>
    </row>
    <row r="247" ht="18.75" spans="1:7">
      <c r="A247" s="28">
        <v>242</v>
      </c>
      <c r="B247" s="29" t="s">
        <v>100</v>
      </c>
      <c r="C247" s="29" t="s">
        <v>638</v>
      </c>
      <c r="D247" s="30">
        <v>815749.838</v>
      </c>
      <c r="E247" s="30">
        <v>3847216.7478</v>
      </c>
      <c r="F247" s="31">
        <v>87150.2587</v>
      </c>
      <c r="G247" s="17">
        <f t="shared" si="3"/>
        <v>4750116.8445</v>
      </c>
    </row>
    <row r="248" ht="18.75" spans="1:7">
      <c r="A248" s="28">
        <v>243</v>
      </c>
      <c r="B248" s="29" t="s">
        <v>101</v>
      </c>
      <c r="C248" s="29" t="s">
        <v>642</v>
      </c>
      <c r="D248" s="30">
        <v>958523.4173</v>
      </c>
      <c r="E248" s="30">
        <v>4520561.5404</v>
      </c>
      <c r="F248" s="31">
        <v>102403.4084</v>
      </c>
      <c r="G248" s="17">
        <f t="shared" si="3"/>
        <v>5581488.3661</v>
      </c>
    </row>
    <row r="249" ht="18.75" spans="1:7">
      <c r="A249" s="28">
        <v>244</v>
      </c>
      <c r="B249" s="29" t="s">
        <v>101</v>
      </c>
      <c r="C249" s="29" t="s">
        <v>644</v>
      </c>
      <c r="D249" s="30">
        <v>729371.5497</v>
      </c>
      <c r="E249" s="30">
        <v>3439841.862</v>
      </c>
      <c r="F249" s="31">
        <v>77922.074</v>
      </c>
      <c r="G249" s="17">
        <f t="shared" si="3"/>
        <v>4247135.4857</v>
      </c>
    </row>
    <row r="250" ht="18.75" spans="1:7">
      <c r="A250" s="28">
        <v>245</v>
      </c>
      <c r="B250" s="29" t="s">
        <v>101</v>
      </c>
      <c r="C250" s="29" t="s">
        <v>646</v>
      </c>
      <c r="D250" s="30">
        <v>695445.5173</v>
      </c>
      <c r="E250" s="30">
        <v>3279840.8492</v>
      </c>
      <c r="F250" s="31">
        <v>74297.602</v>
      </c>
      <c r="G250" s="17">
        <f t="shared" si="3"/>
        <v>4049583.9685</v>
      </c>
    </row>
    <row r="251" ht="18.75" spans="1:7">
      <c r="A251" s="28">
        <v>246</v>
      </c>
      <c r="B251" s="29" t="s">
        <v>101</v>
      </c>
      <c r="C251" s="29" t="s">
        <v>648</v>
      </c>
      <c r="D251" s="30">
        <v>718085.2514</v>
      </c>
      <c r="E251" s="30">
        <v>3386613.735</v>
      </c>
      <c r="F251" s="31">
        <v>76716.3075</v>
      </c>
      <c r="G251" s="17">
        <f t="shared" si="3"/>
        <v>4181415.2939</v>
      </c>
    </row>
    <row r="252" ht="37.5" spans="1:7">
      <c r="A252" s="28">
        <v>247</v>
      </c>
      <c r="B252" s="29" t="s">
        <v>101</v>
      </c>
      <c r="C252" s="29" t="s">
        <v>650</v>
      </c>
      <c r="D252" s="30">
        <v>760592.2152</v>
      </c>
      <c r="E252" s="30">
        <v>3587083.8979</v>
      </c>
      <c r="F252" s="31">
        <v>81257.5195</v>
      </c>
      <c r="G252" s="17">
        <f t="shared" si="3"/>
        <v>4428933.6326</v>
      </c>
    </row>
    <row r="253" ht="18.75" spans="1:7">
      <c r="A253" s="28">
        <v>248</v>
      </c>
      <c r="B253" s="29" t="s">
        <v>101</v>
      </c>
      <c r="C253" s="29" t="s">
        <v>652</v>
      </c>
      <c r="D253" s="30">
        <v>775353.9901</v>
      </c>
      <c r="E253" s="30">
        <v>3656702.971</v>
      </c>
      <c r="F253" s="31">
        <v>82834.5869</v>
      </c>
      <c r="G253" s="17">
        <f t="shared" si="3"/>
        <v>4514891.548</v>
      </c>
    </row>
    <row r="254" ht="18.75" spans="1:7">
      <c r="A254" s="28">
        <v>249</v>
      </c>
      <c r="B254" s="29" t="s">
        <v>101</v>
      </c>
      <c r="C254" s="29" t="s">
        <v>654</v>
      </c>
      <c r="D254" s="30">
        <v>638896.5024</v>
      </c>
      <c r="E254" s="30">
        <v>3013145.9546</v>
      </c>
      <c r="F254" s="31">
        <v>68256.214</v>
      </c>
      <c r="G254" s="17">
        <f t="shared" si="3"/>
        <v>3720298.671</v>
      </c>
    </row>
    <row r="255" ht="18.75" spans="1:7">
      <c r="A255" s="28">
        <v>250</v>
      </c>
      <c r="B255" s="29" t="s">
        <v>101</v>
      </c>
      <c r="C255" s="29" t="s">
        <v>656</v>
      </c>
      <c r="D255" s="30">
        <v>787069.3817</v>
      </c>
      <c r="E255" s="30">
        <v>3711954.7758</v>
      </c>
      <c r="F255" s="31">
        <v>84086.1954</v>
      </c>
      <c r="G255" s="17">
        <f t="shared" si="3"/>
        <v>4583110.3529</v>
      </c>
    </row>
    <row r="256" ht="18.75" spans="1:7">
      <c r="A256" s="28">
        <v>251</v>
      </c>
      <c r="B256" s="29" t="s">
        <v>101</v>
      </c>
      <c r="C256" s="29" t="s">
        <v>658</v>
      </c>
      <c r="D256" s="30">
        <v>842132.9539</v>
      </c>
      <c r="E256" s="30">
        <v>3971644.0672</v>
      </c>
      <c r="F256" s="31">
        <v>89968.8868</v>
      </c>
      <c r="G256" s="17">
        <f t="shared" si="3"/>
        <v>4903745.9079</v>
      </c>
    </row>
    <row r="257" ht="18.75" spans="1:7">
      <c r="A257" s="28">
        <v>252</v>
      </c>
      <c r="B257" s="29" t="s">
        <v>101</v>
      </c>
      <c r="C257" s="29" t="s">
        <v>660</v>
      </c>
      <c r="D257" s="30">
        <v>735367.0024</v>
      </c>
      <c r="E257" s="30">
        <v>3468117.4496</v>
      </c>
      <c r="F257" s="31">
        <v>78562.5955</v>
      </c>
      <c r="G257" s="17">
        <f t="shared" si="3"/>
        <v>4282047.0475</v>
      </c>
    </row>
    <row r="258" ht="18.75" spans="1:7">
      <c r="A258" s="28">
        <v>253</v>
      </c>
      <c r="B258" s="29" t="s">
        <v>101</v>
      </c>
      <c r="C258" s="29" t="s">
        <v>662</v>
      </c>
      <c r="D258" s="30">
        <v>788066.9921</v>
      </c>
      <c r="E258" s="30">
        <v>3716659.6783</v>
      </c>
      <c r="F258" s="31">
        <v>84192.7746</v>
      </c>
      <c r="G258" s="17">
        <f t="shared" si="3"/>
        <v>4588919.445</v>
      </c>
    </row>
    <row r="259" ht="18.75" spans="1:7">
      <c r="A259" s="28">
        <v>254</v>
      </c>
      <c r="B259" s="29" t="s">
        <v>101</v>
      </c>
      <c r="C259" s="29" t="s">
        <v>664</v>
      </c>
      <c r="D259" s="30">
        <v>553034.1183</v>
      </c>
      <c r="E259" s="30">
        <v>2608204.1614</v>
      </c>
      <c r="F259" s="31">
        <v>59083.1457</v>
      </c>
      <c r="G259" s="17">
        <f t="shared" si="3"/>
        <v>3220321.4254</v>
      </c>
    </row>
    <row r="260" ht="37.5" spans="1:7">
      <c r="A260" s="28">
        <v>255</v>
      </c>
      <c r="B260" s="29" t="s">
        <v>101</v>
      </c>
      <c r="C260" s="29" t="s">
        <v>666</v>
      </c>
      <c r="D260" s="30">
        <v>700933.4265</v>
      </c>
      <c r="E260" s="30">
        <v>3305722.7745</v>
      </c>
      <c r="F260" s="31">
        <v>74883.9002</v>
      </c>
      <c r="G260" s="17">
        <f t="shared" si="3"/>
        <v>4081540.1012</v>
      </c>
    </row>
    <row r="261" ht="18.75" spans="1:7">
      <c r="A261" s="28">
        <v>256</v>
      </c>
      <c r="B261" s="29" t="s">
        <v>101</v>
      </c>
      <c r="C261" s="29" t="s">
        <v>668</v>
      </c>
      <c r="D261" s="30">
        <v>683996.8702</v>
      </c>
      <c r="E261" s="30">
        <v>3225847.0577</v>
      </c>
      <c r="F261" s="31">
        <v>73074.491</v>
      </c>
      <c r="G261" s="17">
        <f t="shared" si="3"/>
        <v>3982918.4189</v>
      </c>
    </row>
    <row r="262" ht="18.75" spans="1:7">
      <c r="A262" s="28">
        <v>257</v>
      </c>
      <c r="B262" s="29" t="s">
        <v>101</v>
      </c>
      <c r="C262" s="29" t="s">
        <v>670</v>
      </c>
      <c r="D262" s="30">
        <v>733595.8697</v>
      </c>
      <c r="E262" s="30">
        <v>3459764.4827</v>
      </c>
      <c r="F262" s="31">
        <v>78373.3773</v>
      </c>
      <c r="G262" s="17">
        <f t="shared" si="3"/>
        <v>4271733.7297</v>
      </c>
    </row>
    <row r="263" ht="18.75" spans="1:7">
      <c r="A263" s="28">
        <v>258</v>
      </c>
      <c r="B263" s="29" t="s">
        <v>101</v>
      </c>
      <c r="C263" s="29" t="s">
        <v>672</v>
      </c>
      <c r="D263" s="30">
        <v>713112.4034</v>
      </c>
      <c r="E263" s="30">
        <v>3363160.9273</v>
      </c>
      <c r="F263" s="31">
        <v>76185.0356</v>
      </c>
      <c r="G263" s="17">
        <f t="shared" ref="G263:G326" si="4">D263+E263+F263</f>
        <v>4152458.3663</v>
      </c>
    </row>
    <row r="264" ht="18.75" spans="1:7">
      <c r="A264" s="28">
        <v>259</v>
      </c>
      <c r="B264" s="29" t="s">
        <v>102</v>
      </c>
      <c r="C264" s="29" t="s">
        <v>676</v>
      </c>
      <c r="D264" s="30">
        <v>893296.0888</v>
      </c>
      <c r="E264" s="30">
        <v>4212938.2239</v>
      </c>
      <c r="F264" s="31">
        <v>95434.8768</v>
      </c>
      <c r="G264" s="17">
        <f t="shared" si="4"/>
        <v>5201669.1895</v>
      </c>
    </row>
    <row r="265" ht="18.75" spans="1:7">
      <c r="A265" s="28">
        <v>260</v>
      </c>
      <c r="B265" s="29" t="s">
        <v>102</v>
      </c>
      <c r="C265" s="29" t="s">
        <v>678</v>
      </c>
      <c r="D265" s="30">
        <v>752666.1534</v>
      </c>
      <c r="E265" s="30">
        <v>3549703.2253</v>
      </c>
      <c r="F265" s="31">
        <v>80410.7423</v>
      </c>
      <c r="G265" s="17">
        <f t="shared" si="4"/>
        <v>4382780.121</v>
      </c>
    </row>
    <row r="266" ht="18.75" spans="1:7">
      <c r="A266" s="28">
        <v>261</v>
      </c>
      <c r="B266" s="29" t="s">
        <v>102</v>
      </c>
      <c r="C266" s="29" t="s">
        <v>680</v>
      </c>
      <c r="D266" s="30">
        <v>1018813.4131</v>
      </c>
      <c r="E266" s="30">
        <v>4804899.5457</v>
      </c>
      <c r="F266" s="31">
        <v>108844.4624</v>
      </c>
      <c r="G266" s="17">
        <f t="shared" si="4"/>
        <v>5932557.4212</v>
      </c>
    </row>
    <row r="267" ht="18.75" spans="1:7">
      <c r="A267" s="28">
        <v>262</v>
      </c>
      <c r="B267" s="29" t="s">
        <v>102</v>
      </c>
      <c r="C267" s="29" t="s">
        <v>682</v>
      </c>
      <c r="D267" s="30">
        <v>957722.0336</v>
      </c>
      <c r="E267" s="30">
        <v>4516782.0771</v>
      </c>
      <c r="F267" s="31">
        <v>102317.7929</v>
      </c>
      <c r="G267" s="17">
        <f t="shared" si="4"/>
        <v>5576821.9036</v>
      </c>
    </row>
    <row r="268" ht="18.75" spans="1:7">
      <c r="A268" s="28">
        <v>263</v>
      </c>
      <c r="B268" s="29" t="s">
        <v>102</v>
      </c>
      <c r="C268" s="29" t="s">
        <v>684</v>
      </c>
      <c r="D268" s="30">
        <v>926006.9126</v>
      </c>
      <c r="E268" s="30">
        <v>4367208.1037</v>
      </c>
      <c r="F268" s="31">
        <v>98929.5226</v>
      </c>
      <c r="G268" s="17">
        <f t="shared" si="4"/>
        <v>5392144.5389</v>
      </c>
    </row>
    <row r="269" ht="18.75" spans="1:7">
      <c r="A269" s="28">
        <v>264</v>
      </c>
      <c r="B269" s="29" t="s">
        <v>102</v>
      </c>
      <c r="C269" s="29" t="s">
        <v>686</v>
      </c>
      <c r="D269" s="30">
        <v>890326.274</v>
      </c>
      <c r="E269" s="30">
        <v>4198932.0658</v>
      </c>
      <c r="F269" s="31">
        <v>95117.598</v>
      </c>
      <c r="G269" s="17">
        <f t="shared" si="4"/>
        <v>5184375.9378</v>
      </c>
    </row>
    <row r="270" ht="18.75" spans="1:7">
      <c r="A270" s="28">
        <v>265</v>
      </c>
      <c r="B270" s="29" t="s">
        <v>102</v>
      </c>
      <c r="C270" s="29" t="s">
        <v>688</v>
      </c>
      <c r="D270" s="30">
        <v>898949.8989</v>
      </c>
      <c r="E270" s="30">
        <v>4239602.5662</v>
      </c>
      <c r="F270" s="31">
        <v>96038.899</v>
      </c>
      <c r="G270" s="17">
        <f t="shared" si="4"/>
        <v>5234591.3641</v>
      </c>
    </row>
    <row r="271" ht="37.5" spans="1:7">
      <c r="A271" s="28">
        <v>266</v>
      </c>
      <c r="B271" s="29" t="s">
        <v>102</v>
      </c>
      <c r="C271" s="29" t="s">
        <v>690</v>
      </c>
      <c r="D271" s="30">
        <v>972949.0075</v>
      </c>
      <c r="E271" s="30">
        <v>4588595.1087</v>
      </c>
      <c r="F271" s="31">
        <v>103944.5597</v>
      </c>
      <c r="G271" s="17">
        <f t="shared" si="4"/>
        <v>5665488.6759</v>
      </c>
    </row>
    <row r="272" ht="37.5" spans="1:7">
      <c r="A272" s="28">
        <v>267</v>
      </c>
      <c r="B272" s="29" t="s">
        <v>102</v>
      </c>
      <c r="C272" s="29" t="s">
        <v>692</v>
      </c>
      <c r="D272" s="30">
        <v>885311.9348</v>
      </c>
      <c r="E272" s="30">
        <v>4175283.5783</v>
      </c>
      <c r="F272" s="31">
        <v>94581.8933</v>
      </c>
      <c r="G272" s="17">
        <f t="shared" si="4"/>
        <v>5155177.4064</v>
      </c>
    </row>
    <row r="273" ht="18.75" spans="1:7">
      <c r="A273" s="28">
        <v>268</v>
      </c>
      <c r="B273" s="29" t="s">
        <v>102</v>
      </c>
      <c r="C273" s="29" t="s">
        <v>694</v>
      </c>
      <c r="D273" s="30">
        <v>827914.9568</v>
      </c>
      <c r="E273" s="30">
        <v>3904589.5439</v>
      </c>
      <c r="F273" s="31">
        <v>88449.9136</v>
      </c>
      <c r="G273" s="17">
        <f t="shared" si="4"/>
        <v>4820954.4143</v>
      </c>
    </row>
    <row r="274" ht="18.75" spans="1:7">
      <c r="A274" s="28">
        <v>269</v>
      </c>
      <c r="B274" s="29" t="s">
        <v>102</v>
      </c>
      <c r="C274" s="29" t="s">
        <v>696</v>
      </c>
      <c r="D274" s="30">
        <v>866771.3076</v>
      </c>
      <c r="E274" s="30">
        <v>4087842.7868</v>
      </c>
      <c r="F274" s="31">
        <v>92601.114</v>
      </c>
      <c r="G274" s="17">
        <f t="shared" si="4"/>
        <v>5047215.2084</v>
      </c>
    </row>
    <row r="275" ht="18.75" spans="1:7">
      <c r="A275" s="28">
        <v>270</v>
      </c>
      <c r="B275" s="29" t="s">
        <v>102</v>
      </c>
      <c r="C275" s="29" t="s">
        <v>698</v>
      </c>
      <c r="D275" s="30">
        <v>841574.1762</v>
      </c>
      <c r="E275" s="30">
        <v>3969008.7752</v>
      </c>
      <c r="F275" s="31">
        <v>89909.19</v>
      </c>
      <c r="G275" s="17">
        <f t="shared" si="4"/>
        <v>4900492.1414</v>
      </c>
    </row>
    <row r="276" ht="18.75" spans="1:7">
      <c r="A276" s="28">
        <v>271</v>
      </c>
      <c r="B276" s="29" t="s">
        <v>102</v>
      </c>
      <c r="C276" s="29" t="s">
        <v>700</v>
      </c>
      <c r="D276" s="30">
        <v>1089948.6511</v>
      </c>
      <c r="E276" s="30">
        <v>5140385.581</v>
      </c>
      <c r="F276" s="31">
        <v>116444.1628</v>
      </c>
      <c r="G276" s="17">
        <f t="shared" si="4"/>
        <v>6346778.3949</v>
      </c>
    </row>
    <row r="277" ht="18.75" spans="1:7">
      <c r="A277" s="28">
        <v>272</v>
      </c>
      <c r="B277" s="29" t="s">
        <v>102</v>
      </c>
      <c r="C277" s="29" t="s">
        <v>701</v>
      </c>
      <c r="D277" s="30">
        <v>747858.0868</v>
      </c>
      <c r="E277" s="30">
        <v>3527027.555</v>
      </c>
      <c r="F277" s="31">
        <v>79897.0747</v>
      </c>
      <c r="G277" s="17">
        <f t="shared" si="4"/>
        <v>4354782.7165</v>
      </c>
    </row>
    <row r="278" ht="18.75" spans="1:7">
      <c r="A278" s="28">
        <v>273</v>
      </c>
      <c r="B278" s="29" t="s">
        <v>102</v>
      </c>
      <c r="C278" s="29" t="s">
        <v>703</v>
      </c>
      <c r="D278" s="30">
        <v>827757.9599</v>
      </c>
      <c r="E278" s="30">
        <v>3903849.1192</v>
      </c>
      <c r="F278" s="31">
        <v>88433.1409</v>
      </c>
      <c r="G278" s="17">
        <f t="shared" si="4"/>
        <v>4820040.22</v>
      </c>
    </row>
    <row r="279" ht="18.75" spans="1:7">
      <c r="A279" s="28">
        <v>274</v>
      </c>
      <c r="B279" s="29" t="s">
        <v>102</v>
      </c>
      <c r="C279" s="29" t="s">
        <v>705</v>
      </c>
      <c r="D279" s="30">
        <v>939908.1264</v>
      </c>
      <c r="E279" s="30">
        <v>4432768.6221</v>
      </c>
      <c r="F279" s="31">
        <v>100414.6524</v>
      </c>
      <c r="G279" s="17">
        <f t="shared" si="4"/>
        <v>5473091.4009</v>
      </c>
    </row>
    <row r="280" ht="18.75" spans="1:7">
      <c r="A280" s="28">
        <v>275</v>
      </c>
      <c r="B280" s="29" t="s">
        <v>102</v>
      </c>
      <c r="C280" s="29" t="s">
        <v>707</v>
      </c>
      <c r="D280" s="30">
        <v>778373.83</v>
      </c>
      <c r="E280" s="30">
        <v>3670945.0562</v>
      </c>
      <c r="F280" s="31">
        <v>83157.2101</v>
      </c>
      <c r="G280" s="17">
        <f t="shared" si="4"/>
        <v>4532476.0963</v>
      </c>
    </row>
    <row r="281" ht="18.75" spans="1:7">
      <c r="A281" s="28">
        <v>276</v>
      </c>
      <c r="B281" s="29" t="s">
        <v>103</v>
      </c>
      <c r="C281" s="29" t="s">
        <v>712</v>
      </c>
      <c r="D281" s="30">
        <v>1241909.1529</v>
      </c>
      <c r="E281" s="30">
        <v>5857057.4828</v>
      </c>
      <c r="F281" s="31">
        <v>132678.7931</v>
      </c>
      <c r="G281" s="17">
        <f t="shared" si="4"/>
        <v>7231645.4288</v>
      </c>
    </row>
    <row r="282" ht="18.75" spans="1:7">
      <c r="A282" s="28">
        <v>277</v>
      </c>
      <c r="B282" s="29" t="s">
        <v>103</v>
      </c>
      <c r="C282" s="29" t="s">
        <v>714</v>
      </c>
      <c r="D282" s="30">
        <v>901914.7823</v>
      </c>
      <c r="E282" s="30">
        <v>4253585.467</v>
      </c>
      <c r="F282" s="31">
        <v>96355.6509</v>
      </c>
      <c r="G282" s="17">
        <f t="shared" si="4"/>
        <v>5251855.9002</v>
      </c>
    </row>
    <row r="283" ht="18.75" spans="1:7">
      <c r="A283" s="28">
        <v>278</v>
      </c>
      <c r="B283" s="29" t="s">
        <v>103</v>
      </c>
      <c r="C283" s="29" t="s">
        <v>716</v>
      </c>
      <c r="D283" s="30">
        <v>907757.4126</v>
      </c>
      <c r="E283" s="30">
        <v>4281140.3179</v>
      </c>
      <c r="F283" s="31">
        <v>96979.8456</v>
      </c>
      <c r="G283" s="17">
        <f t="shared" si="4"/>
        <v>5285877.5761</v>
      </c>
    </row>
    <row r="284" ht="18.75" spans="1:7">
      <c r="A284" s="28">
        <v>279</v>
      </c>
      <c r="B284" s="29" t="s">
        <v>103</v>
      </c>
      <c r="C284" s="29" t="s">
        <v>718</v>
      </c>
      <c r="D284" s="30">
        <v>989124.1923</v>
      </c>
      <c r="E284" s="30">
        <v>4664880.0666</v>
      </c>
      <c r="F284" s="31">
        <v>105672.6281</v>
      </c>
      <c r="G284" s="17">
        <f t="shared" si="4"/>
        <v>5759676.887</v>
      </c>
    </row>
    <row r="285" ht="18.75" spans="1:7">
      <c r="A285" s="28">
        <v>280</v>
      </c>
      <c r="B285" s="29" t="s">
        <v>103</v>
      </c>
      <c r="C285" s="29" t="s">
        <v>720</v>
      </c>
      <c r="D285" s="30">
        <v>962058.6465</v>
      </c>
      <c r="E285" s="30">
        <v>4537234.2905</v>
      </c>
      <c r="F285" s="31">
        <v>102781.093</v>
      </c>
      <c r="G285" s="17">
        <f t="shared" si="4"/>
        <v>5602074.03</v>
      </c>
    </row>
    <row r="286" ht="18.75" spans="1:7">
      <c r="A286" s="28">
        <v>281</v>
      </c>
      <c r="B286" s="29" t="s">
        <v>103</v>
      </c>
      <c r="C286" s="29" t="s">
        <v>103</v>
      </c>
      <c r="D286" s="30">
        <v>1047559.6567</v>
      </c>
      <c r="E286" s="30">
        <v>4940471.7819</v>
      </c>
      <c r="F286" s="31">
        <v>111915.5541</v>
      </c>
      <c r="G286" s="17">
        <f t="shared" si="4"/>
        <v>6099946.9927</v>
      </c>
    </row>
    <row r="287" ht="18.75" spans="1:7">
      <c r="A287" s="28">
        <v>282</v>
      </c>
      <c r="B287" s="29" t="s">
        <v>103</v>
      </c>
      <c r="C287" s="29" t="s">
        <v>723</v>
      </c>
      <c r="D287" s="30">
        <v>821383.5729</v>
      </c>
      <c r="E287" s="30">
        <v>3873786.4123</v>
      </c>
      <c r="F287" s="31">
        <v>87752.1362</v>
      </c>
      <c r="G287" s="17">
        <f t="shared" si="4"/>
        <v>4782922.1214</v>
      </c>
    </row>
    <row r="288" ht="18.75" spans="1:7">
      <c r="A288" s="28">
        <v>283</v>
      </c>
      <c r="B288" s="29" t="s">
        <v>103</v>
      </c>
      <c r="C288" s="29" t="s">
        <v>725</v>
      </c>
      <c r="D288" s="30">
        <v>881085.182</v>
      </c>
      <c r="E288" s="30">
        <v>4155349.4844</v>
      </c>
      <c r="F288" s="31">
        <v>94130.3302</v>
      </c>
      <c r="G288" s="17">
        <f t="shared" si="4"/>
        <v>5130564.9966</v>
      </c>
    </row>
    <row r="289" ht="18.75" spans="1:7">
      <c r="A289" s="28">
        <v>284</v>
      </c>
      <c r="B289" s="29" t="s">
        <v>103</v>
      </c>
      <c r="C289" s="29" t="s">
        <v>727</v>
      </c>
      <c r="D289" s="30">
        <v>803269.9672</v>
      </c>
      <c r="E289" s="30">
        <v>3788359.5277</v>
      </c>
      <c r="F289" s="31">
        <v>85816.9775</v>
      </c>
      <c r="G289" s="17">
        <f t="shared" si="4"/>
        <v>4677446.4724</v>
      </c>
    </row>
    <row r="290" ht="18.75" spans="1:7">
      <c r="A290" s="28">
        <v>285</v>
      </c>
      <c r="B290" s="29" t="s">
        <v>103</v>
      </c>
      <c r="C290" s="29" t="s">
        <v>729</v>
      </c>
      <c r="D290" s="30">
        <v>761799.8749</v>
      </c>
      <c r="E290" s="30">
        <v>3592779.4295</v>
      </c>
      <c r="F290" s="31">
        <v>81386.5392</v>
      </c>
      <c r="G290" s="17">
        <f t="shared" si="4"/>
        <v>4435965.8436</v>
      </c>
    </row>
    <row r="291" ht="18.75" spans="1:7">
      <c r="A291" s="28">
        <v>286</v>
      </c>
      <c r="B291" s="29" t="s">
        <v>103</v>
      </c>
      <c r="C291" s="29" t="s">
        <v>731</v>
      </c>
      <c r="D291" s="30">
        <v>1039733.2826</v>
      </c>
      <c r="E291" s="30">
        <v>4903561.2537</v>
      </c>
      <c r="F291" s="31">
        <v>111079.427</v>
      </c>
      <c r="G291" s="17">
        <f t="shared" si="4"/>
        <v>6054373.9633</v>
      </c>
    </row>
    <row r="292" ht="18.75" spans="1:7">
      <c r="A292" s="28">
        <v>287</v>
      </c>
      <c r="B292" s="29" t="s">
        <v>104</v>
      </c>
      <c r="C292" s="29" t="s">
        <v>736</v>
      </c>
      <c r="D292" s="30">
        <v>812755.5302</v>
      </c>
      <c r="E292" s="30">
        <v>3833095.0767</v>
      </c>
      <c r="F292" s="31">
        <v>86830.3632</v>
      </c>
      <c r="G292" s="17">
        <f t="shared" si="4"/>
        <v>4732680.9701</v>
      </c>
    </row>
    <row r="293" ht="18.75" spans="1:7">
      <c r="A293" s="28">
        <v>288</v>
      </c>
      <c r="B293" s="29" t="s">
        <v>104</v>
      </c>
      <c r="C293" s="29" t="s">
        <v>738</v>
      </c>
      <c r="D293" s="30">
        <v>764843.922</v>
      </c>
      <c r="E293" s="30">
        <v>3607135.6796</v>
      </c>
      <c r="F293" s="31">
        <v>81711.7486</v>
      </c>
      <c r="G293" s="17">
        <f t="shared" si="4"/>
        <v>4453691.3502</v>
      </c>
    </row>
    <row r="294" ht="18.75" spans="1:7">
      <c r="A294" s="28">
        <v>289</v>
      </c>
      <c r="B294" s="29" t="s">
        <v>104</v>
      </c>
      <c r="C294" s="29" t="s">
        <v>740</v>
      </c>
      <c r="D294" s="30">
        <v>702654.1398</v>
      </c>
      <c r="E294" s="30">
        <v>3313837.9545</v>
      </c>
      <c r="F294" s="31">
        <v>75067.7318</v>
      </c>
      <c r="G294" s="17">
        <f t="shared" si="4"/>
        <v>4091559.8261</v>
      </c>
    </row>
    <row r="295" ht="37.5" spans="1:7">
      <c r="A295" s="28">
        <v>290</v>
      </c>
      <c r="B295" s="29" t="s">
        <v>104</v>
      </c>
      <c r="C295" s="29" t="s">
        <v>742</v>
      </c>
      <c r="D295" s="30">
        <v>747326.8813</v>
      </c>
      <c r="E295" s="30">
        <v>3524522.2985</v>
      </c>
      <c r="F295" s="31">
        <v>79840.3236</v>
      </c>
      <c r="G295" s="17">
        <f t="shared" si="4"/>
        <v>4351689.5034</v>
      </c>
    </row>
    <row r="296" ht="18.75" spans="1:7">
      <c r="A296" s="28">
        <v>291</v>
      </c>
      <c r="B296" s="29" t="s">
        <v>104</v>
      </c>
      <c r="C296" s="29" t="s">
        <v>744</v>
      </c>
      <c r="D296" s="30">
        <v>801363.3299</v>
      </c>
      <c r="E296" s="30">
        <v>3779367.4978</v>
      </c>
      <c r="F296" s="31">
        <v>85613.2828</v>
      </c>
      <c r="G296" s="17">
        <f t="shared" si="4"/>
        <v>4666344.1105</v>
      </c>
    </row>
    <row r="297" ht="18.75" spans="1:7">
      <c r="A297" s="28">
        <v>292</v>
      </c>
      <c r="B297" s="29" t="s">
        <v>104</v>
      </c>
      <c r="C297" s="29" t="s">
        <v>746</v>
      </c>
      <c r="D297" s="30">
        <v>804046.6736</v>
      </c>
      <c r="E297" s="30">
        <v>3792022.6087</v>
      </c>
      <c r="F297" s="31">
        <v>85899.9565</v>
      </c>
      <c r="G297" s="17">
        <f t="shared" si="4"/>
        <v>4681969.2388</v>
      </c>
    </row>
    <row r="298" ht="18.75" spans="1:7">
      <c r="A298" s="28">
        <v>293</v>
      </c>
      <c r="B298" s="29" t="s">
        <v>104</v>
      </c>
      <c r="C298" s="29" t="s">
        <v>748</v>
      </c>
      <c r="D298" s="30">
        <v>719664.1799</v>
      </c>
      <c r="E298" s="30">
        <v>3394060.234</v>
      </c>
      <c r="F298" s="31">
        <v>76884.9916</v>
      </c>
      <c r="G298" s="17">
        <f t="shared" si="4"/>
        <v>4190609.4055</v>
      </c>
    </row>
    <row r="299" ht="18.75" spans="1:7">
      <c r="A299" s="28">
        <v>294</v>
      </c>
      <c r="B299" s="29" t="s">
        <v>104</v>
      </c>
      <c r="C299" s="29" t="s">
        <v>750</v>
      </c>
      <c r="D299" s="30">
        <v>762273.4159</v>
      </c>
      <c r="E299" s="30">
        <v>3595012.73</v>
      </c>
      <c r="F299" s="31">
        <v>81437.1298</v>
      </c>
      <c r="G299" s="17">
        <f t="shared" si="4"/>
        <v>4438723.2757</v>
      </c>
    </row>
    <row r="300" ht="18.75" spans="1:7">
      <c r="A300" s="28">
        <v>295</v>
      </c>
      <c r="B300" s="29" t="s">
        <v>104</v>
      </c>
      <c r="C300" s="29" t="s">
        <v>752</v>
      </c>
      <c r="D300" s="30">
        <v>857619.2435</v>
      </c>
      <c r="E300" s="30">
        <v>4044680.0762</v>
      </c>
      <c r="F300" s="31">
        <v>91623.3574</v>
      </c>
      <c r="G300" s="17">
        <f t="shared" si="4"/>
        <v>4993922.6771</v>
      </c>
    </row>
    <row r="301" ht="18.75" spans="1:7">
      <c r="A301" s="28">
        <v>296</v>
      </c>
      <c r="B301" s="29" t="s">
        <v>104</v>
      </c>
      <c r="C301" s="29" t="s">
        <v>754</v>
      </c>
      <c r="D301" s="30">
        <v>758015.3822</v>
      </c>
      <c r="E301" s="30">
        <v>3574931.1098</v>
      </c>
      <c r="F301" s="31">
        <v>80982.2247</v>
      </c>
      <c r="G301" s="17">
        <f t="shared" si="4"/>
        <v>4413928.7167</v>
      </c>
    </row>
    <row r="302" ht="18.75" spans="1:7">
      <c r="A302" s="28">
        <v>297</v>
      </c>
      <c r="B302" s="29" t="s">
        <v>104</v>
      </c>
      <c r="C302" s="29" t="s">
        <v>756</v>
      </c>
      <c r="D302" s="30">
        <v>934980.1604</v>
      </c>
      <c r="E302" s="30">
        <v>4409527.4859</v>
      </c>
      <c r="F302" s="31">
        <v>99888.1754</v>
      </c>
      <c r="G302" s="17">
        <f t="shared" si="4"/>
        <v>5444395.8217</v>
      </c>
    </row>
    <row r="303" ht="18.75" spans="1:7">
      <c r="A303" s="28">
        <v>298</v>
      </c>
      <c r="B303" s="29" t="s">
        <v>104</v>
      </c>
      <c r="C303" s="29" t="s">
        <v>758</v>
      </c>
      <c r="D303" s="30">
        <v>794074.3334</v>
      </c>
      <c r="E303" s="30">
        <v>3744991.3346</v>
      </c>
      <c r="F303" s="31">
        <v>84834.5662</v>
      </c>
      <c r="G303" s="17">
        <f t="shared" si="4"/>
        <v>4623900.2342</v>
      </c>
    </row>
    <row r="304" ht="18.75" spans="1:7">
      <c r="A304" s="28">
        <v>299</v>
      </c>
      <c r="B304" s="29" t="s">
        <v>104</v>
      </c>
      <c r="C304" s="29" t="s">
        <v>760</v>
      </c>
      <c r="D304" s="30">
        <v>717346.193</v>
      </c>
      <c r="E304" s="30">
        <v>3383128.2084</v>
      </c>
      <c r="F304" s="31">
        <v>76637.3506</v>
      </c>
      <c r="G304" s="17">
        <f t="shared" si="4"/>
        <v>4177111.752</v>
      </c>
    </row>
    <row r="305" ht="18.75" spans="1:7">
      <c r="A305" s="28">
        <v>300</v>
      </c>
      <c r="B305" s="29" t="s">
        <v>104</v>
      </c>
      <c r="C305" s="29" t="s">
        <v>762</v>
      </c>
      <c r="D305" s="30">
        <v>698094.6889</v>
      </c>
      <c r="E305" s="30">
        <v>3292334.7987</v>
      </c>
      <c r="F305" s="31">
        <v>74580.625</v>
      </c>
      <c r="G305" s="17">
        <f t="shared" si="4"/>
        <v>4065010.1126</v>
      </c>
    </row>
    <row r="306" ht="18.75" spans="1:7">
      <c r="A306" s="28">
        <v>301</v>
      </c>
      <c r="B306" s="29" t="s">
        <v>104</v>
      </c>
      <c r="C306" s="29" t="s">
        <v>764</v>
      </c>
      <c r="D306" s="30">
        <v>621891.7086</v>
      </c>
      <c r="E306" s="30">
        <v>2932948.4178</v>
      </c>
      <c r="F306" s="31">
        <v>66439.5146</v>
      </c>
      <c r="G306" s="17">
        <f t="shared" si="4"/>
        <v>3621279.641</v>
      </c>
    </row>
    <row r="307" ht="18.75" spans="1:7">
      <c r="A307" s="28">
        <v>302</v>
      </c>
      <c r="B307" s="29" t="s">
        <v>104</v>
      </c>
      <c r="C307" s="29" t="s">
        <v>766</v>
      </c>
      <c r="D307" s="30">
        <v>674122.4899</v>
      </c>
      <c r="E307" s="30">
        <v>3179277.7793</v>
      </c>
      <c r="F307" s="31">
        <v>72019.5661</v>
      </c>
      <c r="G307" s="17">
        <f t="shared" si="4"/>
        <v>3925419.8353</v>
      </c>
    </row>
    <row r="308" ht="18.75" spans="1:7">
      <c r="A308" s="28">
        <v>303</v>
      </c>
      <c r="B308" s="29" t="s">
        <v>104</v>
      </c>
      <c r="C308" s="29" t="s">
        <v>768</v>
      </c>
      <c r="D308" s="30">
        <v>791395.6222</v>
      </c>
      <c r="E308" s="30">
        <v>3732358.0713</v>
      </c>
      <c r="F308" s="31">
        <v>84548.3873</v>
      </c>
      <c r="G308" s="17">
        <f t="shared" si="4"/>
        <v>4608302.0808</v>
      </c>
    </row>
    <row r="309" ht="18.75" spans="1:7">
      <c r="A309" s="28">
        <v>304</v>
      </c>
      <c r="B309" s="29" t="s">
        <v>104</v>
      </c>
      <c r="C309" s="29" t="s">
        <v>770</v>
      </c>
      <c r="D309" s="30">
        <v>856592.637</v>
      </c>
      <c r="E309" s="30">
        <v>4039838.4232</v>
      </c>
      <c r="F309" s="31">
        <v>91513.6804</v>
      </c>
      <c r="G309" s="17">
        <f t="shared" si="4"/>
        <v>4987944.7406</v>
      </c>
    </row>
    <row r="310" ht="18.75" spans="1:7">
      <c r="A310" s="28">
        <v>305</v>
      </c>
      <c r="B310" s="29" t="s">
        <v>104</v>
      </c>
      <c r="C310" s="29" t="s">
        <v>772</v>
      </c>
      <c r="D310" s="30">
        <v>750500.4932</v>
      </c>
      <c r="E310" s="30">
        <v>3539489.5987</v>
      </c>
      <c r="F310" s="31">
        <v>80179.375</v>
      </c>
      <c r="G310" s="17">
        <f t="shared" si="4"/>
        <v>4370169.4669</v>
      </c>
    </row>
    <row r="311" ht="18.75" spans="1:7">
      <c r="A311" s="28">
        <v>306</v>
      </c>
      <c r="B311" s="29" t="s">
        <v>104</v>
      </c>
      <c r="C311" s="29" t="s">
        <v>774</v>
      </c>
      <c r="D311" s="30">
        <v>666741.0774</v>
      </c>
      <c r="E311" s="30">
        <v>3144465.7664</v>
      </c>
      <c r="F311" s="31">
        <v>71230.9763</v>
      </c>
      <c r="G311" s="17">
        <f t="shared" si="4"/>
        <v>3882437.8201</v>
      </c>
    </row>
    <row r="312" ht="18.75" spans="1:7">
      <c r="A312" s="28">
        <v>307</v>
      </c>
      <c r="B312" s="29" t="s">
        <v>104</v>
      </c>
      <c r="C312" s="29" t="s">
        <v>776</v>
      </c>
      <c r="D312" s="30">
        <v>733323.567</v>
      </c>
      <c r="E312" s="30">
        <v>3458480.256</v>
      </c>
      <c r="F312" s="31">
        <v>78344.286</v>
      </c>
      <c r="G312" s="17">
        <f t="shared" si="4"/>
        <v>4270148.109</v>
      </c>
    </row>
    <row r="313" ht="18.75" spans="1:7">
      <c r="A313" s="28">
        <v>308</v>
      </c>
      <c r="B313" s="29" t="s">
        <v>104</v>
      </c>
      <c r="C313" s="29" t="s">
        <v>778</v>
      </c>
      <c r="D313" s="30">
        <v>713364.7814</v>
      </c>
      <c r="E313" s="30">
        <v>3364351.1855</v>
      </c>
      <c r="F313" s="31">
        <v>76211.9983</v>
      </c>
      <c r="G313" s="17">
        <f t="shared" si="4"/>
        <v>4153927.9652</v>
      </c>
    </row>
    <row r="314" ht="18.75" spans="1:7">
      <c r="A314" s="28">
        <v>309</v>
      </c>
      <c r="B314" s="29" t="s">
        <v>104</v>
      </c>
      <c r="C314" s="29" t="s">
        <v>780</v>
      </c>
      <c r="D314" s="30">
        <v>690007.8325</v>
      </c>
      <c r="E314" s="30">
        <v>3254195.7913</v>
      </c>
      <c r="F314" s="31">
        <v>73716.6694</v>
      </c>
      <c r="G314" s="17">
        <f t="shared" si="4"/>
        <v>4017920.2932</v>
      </c>
    </row>
    <row r="315" ht="18.75" spans="1:7">
      <c r="A315" s="28">
        <v>310</v>
      </c>
      <c r="B315" s="29" t="s">
        <v>104</v>
      </c>
      <c r="C315" s="29" t="s">
        <v>782</v>
      </c>
      <c r="D315" s="30">
        <v>713804.0178</v>
      </c>
      <c r="E315" s="30">
        <v>3366422.6999</v>
      </c>
      <c r="F315" s="31">
        <v>76258.9239</v>
      </c>
      <c r="G315" s="17">
        <f t="shared" si="4"/>
        <v>4156485.6416</v>
      </c>
    </row>
    <row r="316" ht="37.5" spans="1:7">
      <c r="A316" s="28">
        <v>311</v>
      </c>
      <c r="B316" s="29" t="s">
        <v>104</v>
      </c>
      <c r="C316" s="29" t="s">
        <v>784</v>
      </c>
      <c r="D316" s="30">
        <v>720340.9474</v>
      </c>
      <c r="E316" s="30">
        <v>3397251.9858</v>
      </c>
      <c r="F316" s="31">
        <v>76957.2938</v>
      </c>
      <c r="G316" s="17">
        <f t="shared" si="4"/>
        <v>4194550.227</v>
      </c>
    </row>
    <row r="317" ht="18.75" spans="1:7">
      <c r="A317" s="28">
        <v>312</v>
      </c>
      <c r="B317" s="29" t="s">
        <v>104</v>
      </c>
      <c r="C317" s="29" t="s">
        <v>786</v>
      </c>
      <c r="D317" s="30">
        <v>766320.322</v>
      </c>
      <c r="E317" s="30">
        <v>3614098.6363</v>
      </c>
      <c r="F317" s="31">
        <v>81869.4791</v>
      </c>
      <c r="G317" s="17">
        <f t="shared" si="4"/>
        <v>4462288.4374</v>
      </c>
    </row>
    <row r="318" ht="18.75" spans="1:7">
      <c r="A318" s="28">
        <v>313</v>
      </c>
      <c r="B318" s="29" t="s">
        <v>104</v>
      </c>
      <c r="C318" s="29" t="s">
        <v>788</v>
      </c>
      <c r="D318" s="30">
        <v>685538.3961</v>
      </c>
      <c r="E318" s="30">
        <v>3233117.1594</v>
      </c>
      <c r="F318" s="31">
        <v>73239.1792</v>
      </c>
      <c r="G318" s="17">
        <f t="shared" si="4"/>
        <v>3991894.7347</v>
      </c>
    </row>
    <row r="319" ht="18.75" spans="1:7">
      <c r="A319" s="28">
        <v>314</v>
      </c>
      <c r="B319" s="29" t="s">
        <v>105</v>
      </c>
      <c r="C319" s="29" t="s">
        <v>793</v>
      </c>
      <c r="D319" s="30">
        <v>715892.7865</v>
      </c>
      <c r="E319" s="30">
        <v>3376273.6927</v>
      </c>
      <c r="F319" s="31">
        <v>76482.0766</v>
      </c>
      <c r="G319" s="17">
        <f t="shared" si="4"/>
        <v>4168648.5558</v>
      </c>
    </row>
    <row r="320" ht="18.75" spans="1:7">
      <c r="A320" s="28">
        <v>315</v>
      </c>
      <c r="B320" s="29" t="s">
        <v>105</v>
      </c>
      <c r="C320" s="29" t="s">
        <v>795</v>
      </c>
      <c r="D320" s="30">
        <v>846694.4408</v>
      </c>
      <c r="E320" s="30">
        <v>3993156.8252</v>
      </c>
      <c r="F320" s="31">
        <v>90456.2111</v>
      </c>
      <c r="G320" s="17">
        <f t="shared" si="4"/>
        <v>4930307.4771</v>
      </c>
    </row>
    <row r="321" ht="18.75" spans="1:7">
      <c r="A321" s="28">
        <v>316</v>
      </c>
      <c r="B321" s="29" t="s">
        <v>105</v>
      </c>
      <c r="C321" s="29" t="s">
        <v>797</v>
      </c>
      <c r="D321" s="30">
        <v>1050770.8922</v>
      </c>
      <c r="E321" s="30">
        <v>4955616.5218</v>
      </c>
      <c r="F321" s="31">
        <v>112258.625</v>
      </c>
      <c r="G321" s="17">
        <f t="shared" si="4"/>
        <v>6118646.039</v>
      </c>
    </row>
    <row r="322" ht="18.75" spans="1:7">
      <c r="A322" s="28">
        <v>317</v>
      </c>
      <c r="B322" s="29" t="s">
        <v>105</v>
      </c>
      <c r="C322" s="29" t="s">
        <v>799</v>
      </c>
      <c r="D322" s="30">
        <v>794785.3466</v>
      </c>
      <c r="E322" s="30">
        <v>3748344.5954</v>
      </c>
      <c r="F322" s="31">
        <v>84910.5269</v>
      </c>
      <c r="G322" s="17">
        <f t="shared" si="4"/>
        <v>4628040.4689</v>
      </c>
    </row>
    <row r="323" ht="18.75" spans="1:7">
      <c r="A323" s="28">
        <v>318</v>
      </c>
      <c r="B323" s="29" t="s">
        <v>105</v>
      </c>
      <c r="C323" s="29" t="s">
        <v>801</v>
      </c>
      <c r="D323" s="30">
        <v>681995.1594</v>
      </c>
      <c r="E323" s="30">
        <v>3216406.6448</v>
      </c>
      <c r="F323" s="31">
        <v>72860.6392</v>
      </c>
      <c r="G323" s="17">
        <f t="shared" si="4"/>
        <v>3971262.4434</v>
      </c>
    </row>
    <row r="324" ht="18.75" spans="1:7">
      <c r="A324" s="28">
        <v>319</v>
      </c>
      <c r="B324" s="29" t="s">
        <v>105</v>
      </c>
      <c r="C324" s="29" t="s">
        <v>803</v>
      </c>
      <c r="D324" s="30">
        <v>669019.1406</v>
      </c>
      <c r="E324" s="30">
        <v>3155209.5048</v>
      </c>
      <c r="F324" s="31">
        <v>71474.3522</v>
      </c>
      <c r="G324" s="17">
        <f t="shared" si="4"/>
        <v>3895702.9976</v>
      </c>
    </row>
    <row r="325" ht="18.75" spans="1:7">
      <c r="A325" s="28">
        <v>320</v>
      </c>
      <c r="B325" s="29" t="s">
        <v>105</v>
      </c>
      <c r="C325" s="29" t="s">
        <v>805</v>
      </c>
      <c r="D325" s="30">
        <v>939119.2023</v>
      </c>
      <c r="E325" s="30">
        <v>4429047.9204</v>
      </c>
      <c r="F325" s="31">
        <v>100330.368</v>
      </c>
      <c r="G325" s="17">
        <f t="shared" si="4"/>
        <v>5468497.4907</v>
      </c>
    </row>
    <row r="326" ht="18.75" spans="1:7">
      <c r="A326" s="28">
        <v>321</v>
      </c>
      <c r="B326" s="29" t="s">
        <v>105</v>
      </c>
      <c r="C326" s="29" t="s">
        <v>807</v>
      </c>
      <c r="D326" s="30">
        <v>788173.6372</v>
      </c>
      <c r="E326" s="30">
        <v>3717162.635</v>
      </c>
      <c r="F326" s="31">
        <v>84204.168</v>
      </c>
      <c r="G326" s="17">
        <f t="shared" si="4"/>
        <v>4589540.4402</v>
      </c>
    </row>
    <row r="327" ht="18.75" spans="1:7">
      <c r="A327" s="28">
        <v>322</v>
      </c>
      <c r="B327" s="29" t="s">
        <v>105</v>
      </c>
      <c r="C327" s="29" t="s">
        <v>809</v>
      </c>
      <c r="D327" s="30">
        <v>690387.7995</v>
      </c>
      <c r="E327" s="30">
        <v>3255987.781</v>
      </c>
      <c r="F327" s="31">
        <v>73757.263</v>
      </c>
      <c r="G327" s="17">
        <f t="shared" ref="G327:G390" si="5">D327+E327+F327</f>
        <v>4020132.8435</v>
      </c>
    </row>
    <row r="328" ht="18.75" spans="1:7">
      <c r="A328" s="28">
        <v>323</v>
      </c>
      <c r="B328" s="29" t="s">
        <v>105</v>
      </c>
      <c r="C328" s="29" t="s">
        <v>811</v>
      </c>
      <c r="D328" s="30">
        <v>729357.1309</v>
      </c>
      <c r="E328" s="30">
        <v>3439773.8604</v>
      </c>
      <c r="F328" s="31">
        <v>77920.5336</v>
      </c>
      <c r="G328" s="17">
        <f t="shared" si="5"/>
        <v>4247051.5249</v>
      </c>
    </row>
    <row r="329" ht="18.75" spans="1:7">
      <c r="A329" s="28">
        <v>324</v>
      </c>
      <c r="B329" s="29" t="s">
        <v>105</v>
      </c>
      <c r="C329" s="29" t="s">
        <v>813</v>
      </c>
      <c r="D329" s="30">
        <v>1014578.0882</v>
      </c>
      <c r="E329" s="30">
        <v>4784925.0237</v>
      </c>
      <c r="F329" s="31">
        <v>108391.9834</v>
      </c>
      <c r="G329" s="17">
        <f t="shared" si="5"/>
        <v>5907895.0953</v>
      </c>
    </row>
    <row r="330" ht="18.75" spans="1:7">
      <c r="A330" s="28">
        <v>325</v>
      </c>
      <c r="B330" s="29" t="s">
        <v>105</v>
      </c>
      <c r="C330" s="29" t="s">
        <v>815</v>
      </c>
      <c r="D330" s="30">
        <v>750142.0532</v>
      </c>
      <c r="E330" s="30">
        <v>3537799.1342</v>
      </c>
      <c r="F330" s="31">
        <v>80141.0812</v>
      </c>
      <c r="G330" s="17">
        <f t="shared" si="5"/>
        <v>4368082.2686</v>
      </c>
    </row>
    <row r="331" ht="18.75" spans="1:7">
      <c r="A331" s="28">
        <v>326</v>
      </c>
      <c r="B331" s="29" t="s">
        <v>105</v>
      </c>
      <c r="C331" s="29" t="s">
        <v>817</v>
      </c>
      <c r="D331" s="30">
        <v>633242.168</v>
      </c>
      <c r="E331" s="30">
        <v>2986479.1396</v>
      </c>
      <c r="F331" s="31">
        <v>67652.1358</v>
      </c>
      <c r="G331" s="17">
        <f t="shared" si="5"/>
        <v>3687373.4434</v>
      </c>
    </row>
    <row r="332" ht="18.75" spans="1:7">
      <c r="A332" s="28">
        <v>327</v>
      </c>
      <c r="B332" s="29" t="s">
        <v>105</v>
      </c>
      <c r="C332" s="29" t="s">
        <v>819</v>
      </c>
      <c r="D332" s="30">
        <v>870371.1529</v>
      </c>
      <c r="E332" s="30">
        <v>4104820.2775</v>
      </c>
      <c r="F332" s="31">
        <v>92985.7018</v>
      </c>
      <c r="G332" s="17">
        <f t="shared" si="5"/>
        <v>5068177.1322</v>
      </c>
    </row>
    <row r="333" ht="18.75" spans="1:7">
      <c r="A333" s="28">
        <v>328</v>
      </c>
      <c r="B333" s="29" t="s">
        <v>105</v>
      </c>
      <c r="C333" s="29" t="s">
        <v>821</v>
      </c>
      <c r="D333" s="30">
        <v>978944.7291</v>
      </c>
      <c r="E333" s="30">
        <v>4616871.9646</v>
      </c>
      <c r="F333" s="31">
        <v>104585.1099</v>
      </c>
      <c r="G333" s="17">
        <f t="shared" si="5"/>
        <v>5700401.8036</v>
      </c>
    </row>
    <row r="334" ht="18.75" spans="1:7">
      <c r="A334" s="28">
        <v>329</v>
      </c>
      <c r="B334" s="29" t="s">
        <v>105</v>
      </c>
      <c r="C334" s="29" t="s">
        <v>823</v>
      </c>
      <c r="D334" s="30">
        <v>717472.2201</v>
      </c>
      <c r="E334" s="30">
        <v>3383722.574</v>
      </c>
      <c r="F334" s="31">
        <v>76650.8146</v>
      </c>
      <c r="G334" s="17">
        <f t="shared" si="5"/>
        <v>4177845.6087</v>
      </c>
    </row>
    <row r="335" ht="18.75" spans="1:7">
      <c r="A335" s="28">
        <v>330</v>
      </c>
      <c r="B335" s="29" t="s">
        <v>105</v>
      </c>
      <c r="C335" s="29" t="s">
        <v>825</v>
      </c>
      <c r="D335" s="30">
        <v>759221.6138</v>
      </c>
      <c r="E335" s="30">
        <v>3580619.9059</v>
      </c>
      <c r="F335" s="31">
        <v>81111.0919</v>
      </c>
      <c r="G335" s="17">
        <f t="shared" si="5"/>
        <v>4420952.6116</v>
      </c>
    </row>
    <row r="336" ht="18.75" spans="1:7">
      <c r="A336" s="28">
        <v>331</v>
      </c>
      <c r="B336" s="29" t="s">
        <v>105</v>
      </c>
      <c r="C336" s="29" t="s">
        <v>827</v>
      </c>
      <c r="D336" s="30">
        <v>791854.8707</v>
      </c>
      <c r="E336" s="30">
        <v>3734523.9665</v>
      </c>
      <c r="F336" s="31">
        <v>84597.4509</v>
      </c>
      <c r="G336" s="17">
        <f t="shared" si="5"/>
        <v>4610976.2881</v>
      </c>
    </row>
    <row r="337" ht="18.75" spans="1:7">
      <c r="A337" s="28">
        <v>332</v>
      </c>
      <c r="B337" s="29" t="s">
        <v>105</v>
      </c>
      <c r="C337" s="29" t="s">
        <v>829</v>
      </c>
      <c r="D337" s="30">
        <v>818102.1605</v>
      </c>
      <c r="E337" s="30">
        <v>3858310.7064</v>
      </c>
      <c r="F337" s="31">
        <v>87401.568</v>
      </c>
      <c r="G337" s="17">
        <f t="shared" si="5"/>
        <v>4763814.4349</v>
      </c>
    </row>
    <row r="338" ht="18.75" spans="1:7">
      <c r="A338" s="28">
        <v>333</v>
      </c>
      <c r="B338" s="29" t="s">
        <v>105</v>
      </c>
      <c r="C338" s="29" t="s">
        <v>831</v>
      </c>
      <c r="D338" s="30">
        <v>825176.0325</v>
      </c>
      <c r="E338" s="30">
        <v>3891672.3049</v>
      </c>
      <c r="F338" s="31">
        <v>88157.3019</v>
      </c>
      <c r="G338" s="17">
        <f t="shared" si="5"/>
        <v>4805005.6393</v>
      </c>
    </row>
    <row r="339" ht="18.75" spans="1:7">
      <c r="A339" s="28">
        <v>334</v>
      </c>
      <c r="B339" s="29" t="s">
        <v>105</v>
      </c>
      <c r="C339" s="29" t="s">
        <v>833</v>
      </c>
      <c r="D339" s="30">
        <v>773024.4856</v>
      </c>
      <c r="E339" s="30">
        <v>3645716.6267</v>
      </c>
      <c r="F339" s="31">
        <v>82585.7154</v>
      </c>
      <c r="G339" s="17">
        <f t="shared" si="5"/>
        <v>4501326.8277</v>
      </c>
    </row>
    <row r="340" ht="18.75" spans="1:7">
      <c r="A340" s="28">
        <v>335</v>
      </c>
      <c r="B340" s="29" t="s">
        <v>105</v>
      </c>
      <c r="C340" s="29" t="s">
        <v>835</v>
      </c>
      <c r="D340" s="30">
        <v>709063.7585</v>
      </c>
      <c r="E340" s="30">
        <v>3344066.8205</v>
      </c>
      <c r="F340" s="31">
        <v>75752.5005</v>
      </c>
      <c r="G340" s="17">
        <f t="shared" si="5"/>
        <v>4128883.0795</v>
      </c>
    </row>
    <row r="341" ht="18.75" spans="1:7">
      <c r="A341" s="28">
        <v>336</v>
      </c>
      <c r="B341" s="29" t="s">
        <v>105</v>
      </c>
      <c r="C341" s="29" t="s">
        <v>837</v>
      </c>
      <c r="D341" s="30">
        <v>870176.1609</v>
      </c>
      <c r="E341" s="30">
        <v>4103900.6616</v>
      </c>
      <c r="F341" s="31">
        <v>92964.8699</v>
      </c>
      <c r="G341" s="17">
        <f t="shared" si="5"/>
        <v>5067041.6924</v>
      </c>
    </row>
    <row r="342" ht="18.75" spans="1:7">
      <c r="A342" s="28">
        <v>337</v>
      </c>
      <c r="B342" s="29" t="s">
        <v>105</v>
      </c>
      <c r="C342" s="29" t="s">
        <v>839</v>
      </c>
      <c r="D342" s="30">
        <v>643502.6296</v>
      </c>
      <c r="E342" s="30">
        <v>3034869.244</v>
      </c>
      <c r="F342" s="31">
        <v>68748.3075</v>
      </c>
      <c r="G342" s="17">
        <f t="shared" si="5"/>
        <v>3747120.1811</v>
      </c>
    </row>
    <row r="343" ht="37.5" spans="1:7">
      <c r="A343" s="28">
        <v>338</v>
      </c>
      <c r="B343" s="29" t="s">
        <v>105</v>
      </c>
      <c r="C343" s="29" t="s">
        <v>841</v>
      </c>
      <c r="D343" s="30">
        <v>807672.6431</v>
      </c>
      <c r="E343" s="30">
        <v>3809123.3055</v>
      </c>
      <c r="F343" s="31">
        <v>86287.3353</v>
      </c>
      <c r="G343" s="17">
        <f t="shared" si="5"/>
        <v>4703083.2839</v>
      </c>
    </row>
    <row r="344" ht="18.75" spans="1:7">
      <c r="A344" s="28">
        <v>339</v>
      </c>
      <c r="B344" s="29" t="s">
        <v>105</v>
      </c>
      <c r="C344" s="29" t="s">
        <v>843</v>
      </c>
      <c r="D344" s="30">
        <v>734574.1754</v>
      </c>
      <c r="E344" s="30">
        <v>3464378.3409</v>
      </c>
      <c r="F344" s="31">
        <v>78477.8942</v>
      </c>
      <c r="G344" s="17">
        <f t="shared" si="5"/>
        <v>4277430.4105</v>
      </c>
    </row>
    <row r="345" ht="18.75" spans="1:7">
      <c r="A345" s="28">
        <v>340</v>
      </c>
      <c r="B345" s="29" t="s">
        <v>105</v>
      </c>
      <c r="C345" s="29" t="s">
        <v>845</v>
      </c>
      <c r="D345" s="30">
        <v>680674.5369</v>
      </c>
      <c r="E345" s="30">
        <v>3210178.3614</v>
      </c>
      <c r="F345" s="31">
        <v>72719.5511</v>
      </c>
      <c r="G345" s="17">
        <f t="shared" si="5"/>
        <v>3963572.4494</v>
      </c>
    </row>
    <row r="346" ht="18.75" spans="1:7">
      <c r="A346" s="28">
        <v>341</v>
      </c>
      <c r="B346" s="29" t="s">
        <v>106</v>
      </c>
      <c r="C346" s="29" t="s">
        <v>850</v>
      </c>
      <c r="D346" s="30">
        <v>1274418.9726</v>
      </c>
      <c r="E346" s="30">
        <v>6010379.392</v>
      </c>
      <c r="F346" s="31">
        <v>136151.9648</v>
      </c>
      <c r="G346" s="17">
        <f t="shared" si="5"/>
        <v>7420950.3294</v>
      </c>
    </row>
    <row r="347" ht="18.75" spans="1:7">
      <c r="A347" s="28">
        <v>342</v>
      </c>
      <c r="B347" s="29" t="s">
        <v>106</v>
      </c>
      <c r="C347" s="29" t="s">
        <v>852</v>
      </c>
      <c r="D347" s="30">
        <v>1295862.7789</v>
      </c>
      <c r="E347" s="30">
        <v>6111512.0761</v>
      </c>
      <c r="F347" s="31">
        <v>138442.9039</v>
      </c>
      <c r="G347" s="17">
        <f t="shared" si="5"/>
        <v>7545817.7589</v>
      </c>
    </row>
    <row r="348" ht="18.75" spans="1:7">
      <c r="A348" s="28">
        <v>343</v>
      </c>
      <c r="B348" s="29" t="s">
        <v>106</v>
      </c>
      <c r="C348" s="29" t="s">
        <v>854</v>
      </c>
      <c r="D348" s="30">
        <v>1072429.9344</v>
      </c>
      <c r="E348" s="30">
        <v>5057764.2957</v>
      </c>
      <c r="F348" s="31">
        <v>114572.5588</v>
      </c>
      <c r="G348" s="17">
        <f t="shared" si="5"/>
        <v>6244766.7889</v>
      </c>
    </row>
    <row r="349" ht="18.75" spans="1:7">
      <c r="A349" s="28">
        <v>344</v>
      </c>
      <c r="B349" s="29" t="s">
        <v>106</v>
      </c>
      <c r="C349" s="29" t="s">
        <v>856</v>
      </c>
      <c r="D349" s="30">
        <v>825755.7073</v>
      </c>
      <c r="E349" s="30">
        <v>3894406.151</v>
      </c>
      <c r="F349" s="31">
        <v>88219.2312</v>
      </c>
      <c r="G349" s="17">
        <f t="shared" si="5"/>
        <v>4808381.0895</v>
      </c>
    </row>
    <row r="350" ht="18.75" spans="1:7">
      <c r="A350" s="28">
        <v>345</v>
      </c>
      <c r="B350" s="29" t="s">
        <v>106</v>
      </c>
      <c r="C350" s="29" t="s">
        <v>858</v>
      </c>
      <c r="D350" s="30">
        <v>1357505.1052</v>
      </c>
      <c r="E350" s="30">
        <v>6402227.9048</v>
      </c>
      <c r="F350" s="31">
        <v>145028.4335</v>
      </c>
      <c r="G350" s="17">
        <f t="shared" si="5"/>
        <v>7904761.4435</v>
      </c>
    </row>
    <row r="351" ht="18.75" spans="1:7">
      <c r="A351" s="28">
        <v>346</v>
      </c>
      <c r="B351" s="29" t="s">
        <v>106</v>
      </c>
      <c r="C351" s="29" t="s">
        <v>860</v>
      </c>
      <c r="D351" s="30">
        <v>909405.9667</v>
      </c>
      <c r="E351" s="30">
        <v>4288915.1833</v>
      </c>
      <c r="F351" s="31">
        <v>97155.9682</v>
      </c>
      <c r="G351" s="17">
        <f t="shared" si="5"/>
        <v>5295477.1182</v>
      </c>
    </row>
    <row r="352" ht="18.75" spans="1:7">
      <c r="A352" s="28">
        <v>347</v>
      </c>
      <c r="B352" s="29" t="s">
        <v>106</v>
      </c>
      <c r="C352" s="29" t="s">
        <v>862</v>
      </c>
      <c r="D352" s="30">
        <v>793000.2143</v>
      </c>
      <c r="E352" s="30">
        <v>3739925.6041</v>
      </c>
      <c r="F352" s="31">
        <v>84719.8131</v>
      </c>
      <c r="G352" s="17">
        <f t="shared" si="5"/>
        <v>4617645.6315</v>
      </c>
    </row>
    <row r="353" ht="18.75" spans="1:7">
      <c r="A353" s="28">
        <v>348</v>
      </c>
      <c r="B353" s="29" t="s">
        <v>106</v>
      </c>
      <c r="C353" s="29" t="s">
        <v>864</v>
      </c>
      <c r="D353" s="30">
        <v>1056620.7916</v>
      </c>
      <c r="E353" s="30">
        <v>4983205.6548</v>
      </c>
      <c r="F353" s="31">
        <v>112883.5963</v>
      </c>
      <c r="G353" s="17">
        <f t="shared" si="5"/>
        <v>6152710.0427</v>
      </c>
    </row>
    <row r="354" ht="18.75" spans="1:7">
      <c r="A354" s="28">
        <v>349</v>
      </c>
      <c r="B354" s="29" t="s">
        <v>106</v>
      </c>
      <c r="C354" s="29" t="s">
        <v>866</v>
      </c>
      <c r="D354" s="30">
        <v>1165562.6452</v>
      </c>
      <c r="E354" s="30">
        <v>5496994.2016</v>
      </c>
      <c r="F354" s="31">
        <v>124522.3491</v>
      </c>
      <c r="G354" s="17">
        <f t="shared" si="5"/>
        <v>6787079.1959</v>
      </c>
    </row>
    <row r="355" ht="18.75" spans="1:7">
      <c r="A355" s="28">
        <v>350</v>
      </c>
      <c r="B355" s="29" t="s">
        <v>106</v>
      </c>
      <c r="C355" s="29" t="s">
        <v>868</v>
      </c>
      <c r="D355" s="30">
        <v>1101108.0715</v>
      </c>
      <c r="E355" s="30">
        <v>5193015.33</v>
      </c>
      <c r="F355" s="31">
        <v>117636.3744</v>
      </c>
      <c r="G355" s="17">
        <f t="shared" si="5"/>
        <v>6411759.7759</v>
      </c>
    </row>
    <row r="356" ht="18.75" spans="1:7">
      <c r="A356" s="28">
        <v>351</v>
      </c>
      <c r="B356" s="29" t="s">
        <v>106</v>
      </c>
      <c r="C356" s="29" t="s">
        <v>870</v>
      </c>
      <c r="D356" s="30">
        <v>1175605.1104</v>
      </c>
      <c r="E356" s="30">
        <v>5544356.1974</v>
      </c>
      <c r="F356" s="31">
        <v>125595.2312</v>
      </c>
      <c r="G356" s="17">
        <f t="shared" si="5"/>
        <v>6845556.539</v>
      </c>
    </row>
    <row r="357" ht="18.75" spans="1:7">
      <c r="A357" s="28">
        <v>352</v>
      </c>
      <c r="B357" s="29" t="s">
        <v>106</v>
      </c>
      <c r="C357" s="29" t="s">
        <v>872</v>
      </c>
      <c r="D357" s="30">
        <v>1015927.4469</v>
      </c>
      <c r="E357" s="30">
        <v>4791288.832</v>
      </c>
      <c r="F357" s="31">
        <v>108536.1415</v>
      </c>
      <c r="G357" s="17">
        <f t="shared" si="5"/>
        <v>5915752.4204</v>
      </c>
    </row>
    <row r="358" ht="18.75" spans="1:7">
      <c r="A358" s="28">
        <v>353</v>
      </c>
      <c r="B358" s="29" t="s">
        <v>106</v>
      </c>
      <c r="C358" s="29" t="s">
        <v>874</v>
      </c>
      <c r="D358" s="30">
        <v>880166.7234</v>
      </c>
      <c r="E358" s="30">
        <v>4151017.8755</v>
      </c>
      <c r="F358" s="31">
        <v>94032.2071</v>
      </c>
      <c r="G358" s="17">
        <f t="shared" si="5"/>
        <v>5125216.806</v>
      </c>
    </row>
    <row r="359" ht="18.75" spans="1:7">
      <c r="A359" s="28">
        <v>354</v>
      </c>
      <c r="B359" s="29" t="s">
        <v>106</v>
      </c>
      <c r="C359" s="29" t="s">
        <v>876</v>
      </c>
      <c r="D359" s="30">
        <v>906282.8273</v>
      </c>
      <c r="E359" s="30">
        <v>4274185.9199</v>
      </c>
      <c r="F359" s="31">
        <v>96822.309</v>
      </c>
      <c r="G359" s="17">
        <f t="shared" si="5"/>
        <v>5277291.0562</v>
      </c>
    </row>
    <row r="360" ht="18.75" spans="1:7">
      <c r="A360" s="28">
        <v>355</v>
      </c>
      <c r="B360" s="29" t="s">
        <v>106</v>
      </c>
      <c r="C360" s="29" t="s">
        <v>878</v>
      </c>
      <c r="D360" s="30">
        <v>1049111.0922</v>
      </c>
      <c r="E360" s="30">
        <v>4947788.619</v>
      </c>
      <c r="F360" s="31">
        <v>112081.301</v>
      </c>
      <c r="G360" s="17">
        <f t="shared" si="5"/>
        <v>6108981.0122</v>
      </c>
    </row>
    <row r="361" ht="18.75" spans="1:7">
      <c r="A361" s="28">
        <v>356</v>
      </c>
      <c r="B361" s="29" t="s">
        <v>106</v>
      </c>
      <c r="C361" s="29" t="s">
        <v>880</v>
      </c>
      <c r="D361" s="30">
        <v>813725.7647</v>
      </c>
      <c r="E361" s="30">
        <v>3837670.8696</v>
      </c>
      <c r="F361" s="31">
        <v>86934.0178</v>
      </c>
      <c r="G361" s="17">
        <f t="shared" si="5"/>
        <v>4738330.6521</v>
      </c>
    </row>
    <row r="362" ht="18.75" spans="1:7">
      <c r="A362" s="28">
        <v>357</v>
      </c>
      <c r="B362" s="29" t="s">
        <v>106</v>
      </c>
      <c r="C362" s="29" t="s">
        <v>882</v>
      </c>
      <c r="D362" s="30">
        <v>1132236.7773</v>
      </c>
      <c r="E362" s="30">
        <v>5339823.6684</v>
      </c>
      <c r="F362" s="31">
        <v>120961.9953</v>
      </c>
      <c r="G362" s="17">
        <f t="shared" si="5"/>
        <v>6593022.441</v>
      </c>
    </row>
    <row r="363" ht="18.75" spans="1:7">
      <c r="A363" s="28">
        <v>358</v>
      </c>
      <c r="B363" s="29" t="s">
        <v>106</v>
      </c>
      <c r="C363" s="29" t="s">
        <v>884</v>
      </c>
      <c r="D363" s="30">
        <v>761558.4422</v>
      </c>
      <c r="E363" s="30">
        <v>3591640.7909</v>
      </c>
      <c r="F363" s="31">
        <v>81360.7459</v>
      </c>
      <c r="G363" s="17">
        <f t="shared" si="5"/>
        <v>4434559.979</v>
      </c>
    </row>
    <row r="364" ht="18.75" spans="1:7">
      <c r="A364" s="28">
        <v>359</v>
      </c>
      <c r="B364" s="29" t="s">
        <v>106</v>
      </c>
      <c r="C364" s="29" t="s">
        <v>886</v>
      </c>
      <c r="D364" s="30">
        <v>1004875.3931</v>
      </c>
      <c r="E364" s="30">
        <v>4739165.4425</v>
      </c>
      <c r="F364" s="31">
        <v>107355.4004</v>
      </c>
      <c r="G364" s="17">
        <f t="shared" si="5"/>
        <v>5851396.236</v>
      </c>
    </row>
    <row r="365" ht="18.75" spans="1:7">
      <c r="A365" s="28">
        <v>360</v>
      </c>
      <c r="B365" s="29" t="s">
        <v>106</v>
      </c>
      <c r="C365" s="29" t="s">
        <v>888</v>
      </c>
      <c r="D365" s="30">
        <v>842514.7272</v>
      </c>
      <c r="E365" s="30">
        <v>3973444.5757</v>
      </c>
      <c r="F365" s="31">
        <v>90009.6734</v>
      </c>
      <c r="G365" s="17">
        <f t="shared" si="5"/>
        <v>4905968.9763</v>
      </c>
    </row>
    <row r="366" ht="18.75" spans="1:7">
      <c r="A366" s="28">
        <v>361</v>
      </c>
      <c r="B366" s="29" t="s">
        <v>106</v>
      </c>
      <c r="C366" s="29" t="s">
        <v>890</v>
      </c>
      <c r="D366" s="30">
        <v>1073898.9302</v>
      </c>
      <c r="E366" s="30">
        <v>5064692.3329</v>
      </c>
      <c r="F366" s="31">
        <v>114729.4983</v>
      </c>
      <c r="G366" s="17">
        <f t="shared" si="5"/>
        <v>6253320.7614</v>
      </c>
    </row>
    <row r="367" ht="18.75" spans="1:7">
      <c r="A367" s="28">
        <v>362</v>
      </c>
      <c r="B367" s="29" t="s">
        <v>106</v>
      </c>
      <c r="C367" s="29" t="s">
        <v>892</v>
      </c>
      <c r="D367" s="30">
        <v>1201476.3988</v>
      </c>
      <c r="E367" s="30">
        <v>5666369.65</v>
      </c>
      <c r="F367" s="31">
        <v>128359.1784</v>
      </c>
      <c r="G367" s="17">
        <f t="shared" si="5"/>
        <v>6996205.2272</v>
      </c>
    </row>
    <row r="368" ht="18.75" spans="1:7">
      <c r="A368" s="28">
        <v>363</v>
      </c>
      <c r="B368" s="29" t="s">
        <v>106</v>
      </c>
      <c r="C368" s="29" t="s">
        <v>894</v>
      </c>
      <c r="D368" s="30">
        <v>1226811.2078</v>
      </c>
      <c r="E368" s="30">
        <v>5785852.9729</v>
      </c>
      <c r="F368" s="31">
        <v>131065.8111</v>
      </c>
      <c r="G368" s="17">
        <f t="shared" si="5"/>
        <v>7143729.9918</v>
      </c>
    </row>
    <row r="369" ht="18.75" spans="1:7">
      <c r="A369" s="28">
        <v>364</v>
      </c>
      <c r="B369" s="29" t="s">
        <v>107</v>
      </c>
      <c r="C369" s="29" t="s">
        <v>898</v>
      </c>
      <c r="D369" s="30">
        <v>787269.4363</v>
      </c>
      <c r="E369" s="30">
        <v>3712898.2677</v>
      </c>
      <c r="F369" s="31">
        <v>84107.5681</v>
      </c>
      <c r="G369" s="17">
        <f t="shared" si="5"/>
        <v>4584275.2721</v>
      </c>
    </row>
    <row r="370" ht="18.75" spans="1:7">
      <c r="A370" s="28">
        <v>365</v>
      </c>
      <c r="B370" s="29" t="s">
        <v>107</v>
      </c>
      <c r="C370" s="29" t="s">
        <v>900</v>
      </c>
      <c r="D370" s="30">
        <v>806370.801</v>
      </c>
      <c r="E370" s="30">
        <v>3802983.5939</v>
      </c>
      <c r="F370" s="31">
        <v>86148.2536</v>
      </c>
      <c r="G370" s="17">
        <f t="shared" si="5"/>
        <v>4695502.6485</v>
      </c>
    </row>
    <row r="371" ht="18.75" spans="1:7">
      <c r="A371" s="28">
        <v>366</v>
      </c>
      <c r="B371" s="29" t="s">
        <v>107</v>
      </c>
      <c r="C371" s="29" t="s">
        <v>902</v>
      </c>
      <c r="D371" s="30">
        <v>735251.3029</v>
      </c>
      <c r="E371" s="30">
        <v>3467571.7909</v>
      </c>
      <c r="F371" s="31">
        <v>78550.2348</v>
      </c>
      <c r="G371" s="17">
        <f t="shared" si="5"/>
        <v>4281373.3286</v>
      </c>
    </row>
    <row r="372" ht="18.75" spans="1:7">
      <c r="A372" s="28">
        <v>367</v>
      </c>
      <c r="B372" s="29" t="s">
        <v>107</v>
      </c>
      <c r="C372" s="29" t="s">
        <v>904</v>
      </c>
      <c r="D372" s="30">
        <v>797646.0157</v>
      </c>
      <c r="E372" s="30">
        <v>3761836.0039</v>
      </c>
      <c r="F372" s="31">
        <v>85216.1452</v>
      </c>
      <c r="G372" s="17">
        <f t="shared" si="5"/>
        <v>4644698.1648</v>
      </c>
    </row>
    <row r="373" ht="18.75" spans="1:7">
      <c r="A373" s="28">
        <v>368</v>
      </c>
      <c r="B373" s="29" t="s">
        <v>107</v>
      </c>
      <c r="C373" s="29" t="s">
        <v>906</v>
      </c>
      <c r="D373" s="30">
        <v>966773.2289</v>
      </c>
      <c r="E373" s="30">
        <v>4559469.0732</v>
      </c>
      <c r="F373" s="31">
        <v>103284.7732</v>
      </c>
      <c r="G373" s="17">
        <f t="shared" si="5"/>
        <v>5629527.0753</v>
      </c>
    </row>
    <row r="374" ht="18.75" spans="1:7">
      <c r="A374" s="28">
        <v>369</v>
      </c>
      <c r="B374" s="29" t="s">
        <v>107</v>
      </c>
      <c r="C374" s="29" t="s">
        <v>908</v>
      </c>
      <c r="D374" s="30">
        <v>770232.9872</v>
      </c>
      <c r="E374" s="30">
        <v>3632551.4395</v>
      </c>
      <c r="F374" s="31">
        <v>82287.4869</v>
      </c>
      <c r="G374" s="17">
        <f t="shared" si="5"/>
        <v>4485071.9136</v>
      </c>
    </row>
    <row r="375" ht="18.75" spans="1:7">
      <c r="A375" s="28">
        <v>370</v>
      </c>
      <c r="B375" s="29" t="s">
        <v>107</v>
      </c>
      <c r="C375" s="29" t="s">
        <v>910</v>
      </c>
      <c r="D375" s="30">
        <v>1243239.8192</v>
      </c>
      <c r="E375" s="30">
        <v>5863333.1341</v>
      </c>
      <c r="F375" s="31">
        <v>132820.9542</v>
      </c>
      <c r="G375" s="17">
        <f t="shared" si="5"/>
        <v>7239393.9075</v>
      </c>
    </row>
    <row r="376" ht="18.75" spans="1:7">
      <c r="A376" s="28">
        <v>371</v>
      </c>
      <c r="B376" s="29" t="s">
        <v>107</v>
      </c>
      <c r="C376" s="29" t="s">
        <v>912</v>
      </c>
      <c r="D376" s="30">
        <v>847038.9154</v>
      </c>
      <c r="E376" s="30">
        <v>3994781.4267</v>
      </c>
      <c r="F376" s="31">
        <v>90493.0129</v>
      </c>
      <c r="G376" s="17">
        <f t="shared" si="5"/>
        <v>4932313.355</v>
      </c>
    </row>
    <row r="377" ht="18.75" spans="1:7">
      <c r="A377" s="28">
        <v>372</v>
      </c>
      <c r="B377" s="29" t="s">
        <v>107</v>
      </c>
      <c r="C377" s="29" t="s">
        <v>914</v>
      </c>
      <c r="D377" s="30">
        <v>910533.9544</v>
      </c>
      <c r="E377" s="30">
        <v>4294234.9672</v>
      </c>
      <c r="F377" s="31">
        <v>97276.4762</v>
      </c>
      <c r="G377" s="17">
        <f t="shared" si="5"/>
        <v>5302045.3978</v>
      </c>
    </row>
    <row r="378" ht="18.75" spans="1:7">
      <c r="A378" s="28">
        <v>373</v>
      </c>
      <c r="B378" s="29" t="s">
        <v>107</v>
      </c>
      <c r="C378" s="29" t="s">
        <v>916</v>
      </c>
      <c r="D378" s="30">
        <v>916911.0762</v>
      </c>
      <c r="E378" s="30">
        <v>4324310.5723</v>
      </c>
      <c r="F378" s="31">
        <v>97957.7731</v>
      </c>
      <c r="G378" s="17">
        <f t="shared" si="5"/>
        <v>5339179.4216</v>
      </c>
    </row>
    <row r="379" ht="18.75" spans="1:7">
      <c r="A379" s="28">
        <v>374</v>
      </c>
      <c r="B379" s="29" t="s">
        <v>107</v>
      </c>
      <c r="C379" s="29" t="s">
        <v>917</v>
      </c>
      <c r="D379" s="30">
        <v>849849.8454</v>
      </c>
      <c r="E379" s="30">
        <v>4008038.2564</v>
      </c>
      <c r="F379" s="31">
        <v>90793.3173</v>
      </c>
      <c r="G379" s="17">
        <f t="shared" si="5"/>
        <v>4948681.4191</v>
      </c>
    </row>
    <row r="380" ht="18.75" spans="1:7">
      <c r="A380" s="28">
        <v>375</v>
      </c>
      <c r="B380" s="29" t="s">
        <v>107</v>
      </c>
      <c r="C380" s="29" t="s">
        <v>919</v>
      </c>
      <c r="D380" s="30">
        <v>832584.2202</v>
      </c>
      <c r="E380" s="30">
        <v>3926610.594</v>
      </c>
      <c r="F380" s="31">
        <v>88948.7522</v>
      </c>
      <c r="G380" s="17">
        <f t="shared" si="5"/>
        <v>4848143.5664</v>
      </c>
    </row>
    <row r="381" ht="18.75" spans="1:7">
      <c r="A381" s="28">
        <v>376</v>
      </c>
      <c r="B381" s="29" t="s">
        <v>107</v>
      </c>
      <c r="C381" s="29" t="s">
        <v>921</v>
      </c>
      <c r="D381" s="30">
        <v>869932.7965</v>
      </c>
      <c r="E381" s="30">
        <v>4102752.9135</v>
      </c>
      <c r="F381" s="31">
        <v>92938.8702</v>
      </c>
      <c r="G381" s="17">
        <f t="shared" si="5"/>
        <v>5065624.5802</v>
      </c>
    </row>
    <row r="382" ht="18.75" spans="1:7">
      <c r="A382" s="28">
        <v>377</v>
      </c>
      <c r="B382" s="29" t="s">
        <v>107</v>
      </c>
      <c r="C382" s="29" t="s">
        <v>923</v>
      </c>
      <c r="D382" s="30">
        <v>775983.9582</v>
      </c>
      <c r="E382" s="30">
        <v>3659674.0094</v>
      </c>
      <c r="F382" s="31">
        <v>82901.8893</v>
      </c>
      <c r="G382" s="17">
        <f t="shared" si="5"/>
        <v>4518559.8569</v>
      </c>
    </row>
    <row r="383" ht="18.75" spans="1:7">
      <c r="A383" s="28">
        <v>378</v>
      </c>
      <c r="B383" s="29" t="s">
        <v>107</v>
      </c>
      <c r="C383" s="29" t="s">
        <v>925</v>
      </c>
      <c r="D383" s="30">
        <v>771934.6862</v>
      </c>
      <c r="E383" s="30">
        <v>3640576.9452</v>
      </c>
      <c r="F383" s="31">
        <v>82469.2871</v>
      </c>
      <c r="G383" s="17">
        <f t="shared" si="5"/>
        <v>4494980.9185</v>
      </c>
    </row>
    <row r="384" ht="18.75" spans="1:7">
      <c r="A384" s="28">
        <v>379</v>
      </c>
      <c r="B384" s="29" t="s">
        <v>107</v>
      </c>
      <c r="C384" s="29" t="s">
        <v>927</v>
      </c>
      <c r="D384" s="30">
        <v>834284.5176</v>
      </c>
      <c r="E384" s="30">
        <v>3934629.4895</v>
      </c>
      <c r="F384" s="31">
        <v>89130.4027</v>
      </c>
      <c r="G384" s="17">
        <f t="shared" si="5"/>
        <v>4858044.4098</v>
      </c>
    </row>
    <row r="385" ht="18.75" spans="1:7">
      <c r="A385" s="28">
        <v>380</v>
      </c>
      <c r="B385" s="29" t="s">
        <v>107</v>
      </c>
      <c r="C385" s="29" t="s">
        <v>929</v>
      </c>
      <c r="D385" s="30">
        <v>952695.0844</v>
      </c>
      <c r="E385" s="30">
        <v>4493074.1187</v>
      </c>
      <c r="F385" s="31">
        <v>101780.7411</v>
      </c>
      <c r="G385" s="17">
        <f t="shared" si="5"/>
        <v>5547549.9442</v>
      </c>
    </row>
    <row r="386" ht="18.75" spans="1:7">
      <c r="A386" s="28">
        <v>381</v>
      </c>
      <c r="B386" s="29" t="s">
        <v>107</v>
      </c>
      <c r="C386" s="29" t="s">
        <v>931</v>
      </c>
      <c r="D386" s="30">
        <v>1145398.3106</v>
      </c>
      <c r="E386" s="30">
        <v>5401895.7263</v>
      </c>
      <c r="F386" s="31">
        <v>122368.1017</v>
      </c>
      <c r="G386" s="17">
        <f t="shared" si="5"/>
        <v>6669662.1386</v>
      </c>
    </row>
    <row r="387" ht="18.75" spans="1:7">
      <c r="A387" s="28">
        <v>382</v>
      </c>
      <c r="B387" s="29" t="s">
        <v>107</v>
      </c>
      <c r="C387" s="29" t="s">
        <v>934</v>
      </c>
      <c r="D387" s="30">
        <v>787489.6334</v>
      </c>
      <c r="E387" s="30">
        <v>3713936.7552</v>
      </c>
      <c r="F387" s="31">
        <v>84131.0928</v>
      </c>
      <c r="G387" s="17">
        <f t="shared" si="5"/>
        <v>4585557.4814</v>
      </c>
    </row>
    <row r="388" ht="18.75" spans="1:7">
      <c r="A388" s="28">
        <v>383</v>
      </c>
      <c r="B388" s="29" t="s">
        <v>107</v>
      </c>
      <c r="C388" s="29" t="s">
        <v>936</v>
      </c>
      <c r="D388" s="30">
        <v>758798.7099</v>
      </c>
      <c r="E388" s="30">
        <v>3578625.4179</v>
      </c>
      <c r="F388" s="31">
        <v>81065.9112</v>
      </c>
      <c r="G388" s="17">
        <f t="shared" si="5"/>
        <v>4418490.039</v>
      </c>
    </row>
    <row r="389" ht="37.5" spans="1:7">
      <c r="A389" s="28">
        <v>384</v>
      </c>
      <c r="B389" s="29" t="s">
        <v>107</v>
      </c>
      <c r="C389" s="29" t="s">
        <v>938</v>
      </c>
      <c r="D389" s="30">
        <v>1105577.5609</v>
      </c>
      <c r="E389" s="30">
        <v>5214094.2116</v>
      </c>
      <c r="F389" s="31">
        <v>118113.8702</v>
      </c>
      <c r="G389" s="17">
        <f t="shared" si="5"/>
        <v>6437785.6427</v>
      </c>
    </row>
    <row r="390" ht="18.75" spans="1:7">
      <c r="A390" s="28">
        <v>385</v>
      </c>
      <c r="B390" s="29" t="s">
        <v>107</v>
      </c>
      <c r="C390" s="29" t="s">
        <v>940</v>
      </c>
      <c r="D390" s="30">
        <v>735804.8207</v>
      </c>
      <c r="E390" s="30">
        <v>3470182.276</v>
      </c>
      <c r="F390" s="31">
        <v>78609.3696</v>
      </c>
      <c r="G390" s="17">
        <f t="shared" si="5"/>
        <v>4284596.4663</v>
      </c>
    </row>
    <row r="391" ht="18.75" spans="1:7">
      <c r="A391" s="28">
        <v>386</v>
      </c>
      <c r="B391" s="29" t="s">
        <v>107</v>
      </c>
      <c r="C391" s="29" t="s">
        <v>942</v>
      </c>
      <c r="D391" s="30">
        <v>742577.7911</v>
      </c>
      <c r="E391" s="30">
        <v>3502124.771</v>
      </c>
      <c r="F391" s="31">
        <v>79332.9568</v>
      </c>
      <c r="G391" s="17">
        <f t="shared" ref="G391:G454" si="6">D391+E391+F391</f>
        <v>4324035.5189</v>
      </c>
    </row>
    <row r="392" ht="18.75" spans="1:7">
      <c r="A392" s="28">
        <v>387</v>
      </c>
      <c r="B392" s="29" t="s">
        <v>107</v>
      </c>
      <c r="C392" s="29" t="s">
        <v>944</v>
      </c>
      <c r="D392" s="30">
        <v>958014.6985</v>
      </c>
      <c r="E392" s="30">
        <v>4518162.3352</v>
      </c>
      <c r="F392" s="31">
        <v>102349.0597</v>
      </c>
      <c r="G392" s="17">
        <f t="shared" si="6"/>
        <v>5578526.0934</v>
      </c>
    </row>
    <row r="393" ht="18.75" spans="1:7">
      <c r="A393" s="28">
        <v>388</v>
      </c>
      <c r="B393" s="29" t="s">
        <v>107</v>
      </c>
      <c r="C393" s="29" t="s">
        <v>946</v>
      </c>
      <c r="D393" s="30">
        <v>978878.595</v>
      </c>
      <c r="E393" s="30">
        <v>4616560.0646</v>
      </c>
      <c r="F393" s="31">
        <v>104578.0445</v>
      </c>
      <c r="G393" s="17">
        <f t="shared" si="6"/>
        <v>5700016.7041</v>
      </c>
    </row>
    <row r="394" ht="18.75" spans="1:7">
      <c r="A394" s="28">
        <v>389</v>
      </c>
      <c r="B394" s="29" t="s">
        <v>107</v>
      </c>
      <c r="C394" s="29" t="s">
        <v>134</v>
      </c>
      <c r="D394" s="30">
        <v>750623.5134</v>
      </c>
      <c r="E394" s="30">
        <v>3540069.7834</v>
      </c>
      <c r="F394" s="31">
        <v>80192.5178</v>
      </c>
      <c r="G394" s="17">
        <f t="shared" si="6"/>
        <v>4370885.8146</v>
      </c>
    </row>
    <row r="395" ht="18.75" spans="1:7">
      <c r="A395" s="28">
        <v>390</v>
      </c>
      <c r="B395" s="29" t="s">
        <v>107</v>
      </c>
      <c r="C395" s="29" t="s">
        <v>136</v>
      </c>
      <c r="D395" s="30">
        <v>735110.901</v>
      </c>
      <c r="E395" s="30">
        <v>3466909.631</v>
      </c>
      <c r="F395" s="31">
        <v>78535.235</v>
      </c>
      <c r="G395" s="17">
        <f t="shared" si="6"/>
        <v>4280555.767</v>
      </c>
    </row>
    <row r="396" ht="18.75" spans="1:7">
      <c r="A396" s="28">
        <v>391</v>
      </c>
      <c r="B396" s="29" t="s">
        <v>107</v>
      </c>
      <c r="C396" s="29" t="s">
        <v>138</v>
      </c>
      <c r="D396" s="30">
        <v>735776.3399</v>
      </c>
      <c r="E396" s="30">
        <v>3470047.9556</v>
      </c>
      <c r="F396" s="31">
        <v>78606.3268</v>
      </c>
      <c r="G396" s="17">
        <f t="shared" si="6"/>
        <v>4284430.6223</v>
      </c>
    </row>
    <row r="397" ht="18.75" spans="1:7">
      <c r="A397" s="28">
        <v>392</v>
      </c>
      <c r="B397" s="29" t="s">
        <v>107</v>
      </c>
      <c r="C397" s="29" t="s">
        <v>140</v>
      </c>
      <c r="D397" s="30">
        <v>872017.0658</v>
      </c>
      <c r="E397" s="30">
        <v>4112582.6865</v>
      </c>
      <c r="F397" s="31">
        <v>93161.5421</v>
      </c>
      <c r="G397" s="17">
        <f t="shared" si="6"/>
        <v>5077761.2944</v>
      </c>
    </row>
    <row r="398" ht="18.75" spans="1:7">
      <c r="A398" s="28">
        <v>393</v>
      </c>
      <c r="B398" s="29" t="s">
        <v>107</v>
      </c>
      <c r="C398" s="29" t="s">
        <v>142</v>
      </c>
      <c r="D398" s="30">
        <v>878838.8359</v>
      </c>
      <c r="E398" s="30">
        <v>4144755.3291</v>
      </c>
      <c r="F398" s="31">
        <v>93890.3428</v>
      </c>
      <c r="G398" s="17">
        <f t="shared" si="6"/>
        <v>5117484.5078</v>
      </c>
    </row>
    <row r="399" ht="18.75" spans="1:7">
      <c r="A399" s="28">
        <v>394</v>
      </c>
      <c r="B399" s="29" t="s">
        <v>107</v>
      </c>
      <c r="C399" s="29" t="s">
        <v>113</v>
      </c>
      <c r="D399" s="30">
        <v>1519489.0568</v>
      </c>
      <c r="E399" s="30">
        <v>7166172.1224</v>
      </c>
      <c r="F399" s="31">
        <v>162333.9145</v>
      </c>
      <c r="G399" s="17">
        <f t="shared" si="6"/>
        <v>8847995.0937</v>
      </c>
    </row>
    <row r="400" ht="18.75" spans="1:7">
      <c r="A400" s="28">
        <v>395</v>
      </c>
      <c r="B400" s="29" t="s">
        <v>107</v>
      </c>
      <c r="C400" s="29" t="s">
        <v>145</v>
      </c>
      <c r="D400" s="30">
        <v>761078.518</v>
      </c>
      <c r="E400" s="30">
        <v>3589377.3856</v>
      </c>
      <c r="F400" s="31">
        <v>81309.4734</v>
      </c>
      <c r="G400" s="17">
        <f t="shared" si="6"/>
        <v>4431765.377</v>
      </c>
    </row>
    <row r="401" ht="18.75" spans="1:7">
      <c r="A401" s="28">
        <v>396</v>
      </c>
      <c r="B401" s="29" t="s">
        <v>107</v>
      </c>
      <c r="C401" s="29" t="s">
        <v>147</v>
      </c>
      <c r="D401" s="30">
        <v>753217.3746</v>
      </c>
      <c r="E401" s="30">
        <v>3552302.8797</v>
      </c>
      <c r="F401" s="31">
        <v>80469.6318</v>
      </c>
      <c r="G401" s="17">
        <f t="shared" si="6"/>
        <v>4385989.8861</v>
      </c>
    </row>
    <row r="402" ht="18.75" spans="1:7">
      <c r="A402" s="28">
        <v>397</v>
      </c>
      <c r="B402" s="29" t="s">
        <v>107</v>
      </c>
      <c r="C402" s="29" t="s">
        <v>149</v>
      </c>
      <c r="D402" s="30">
        <v>901620.2741</v>
      </c>
      <c r="E402" s="30">
        <v>4252196.516</v>
      </c>
      <c r="F402" s="31">
        <v>96324.1873</v>
      </c>
      <c r="G402" s="17">
        <f t="shared" si="6"/>
        <v>5250140.9774</v>
      </c>
    </row>
    <row r="403" ht="18.75" spans="1:7">
      <c r="A403" s="28">
        <v>398</v>
      </c>
      <c r="B403" s="29" t="s">
        <v>107</v>
      </c>
      <c r="C403" s="29" t="s">
        <v>151</v>
      </c>
      <c r="D403" s="30">
        <v>743923.6297</v>
      </c>
      <c r="E403" s="30">
        <v>3508471.9775</v>
      </c>
      <c r="F403" s="31">
        <v>79476.7388</v>
      </c>
      <c r="G403" s="17">
        <f t="shared" si="6"/>
        <v>4331872.346</v>
      </c>
    </row>
    <row r="404" ht="18.75" spans="1:7">
      <c r="A404" s="28">
        <v>399</v>
      </c>
      <c r="B404" s="29" t="s">
        <v>107</v>
      </c>
      <c r="C404" s="29" t="s">
        <v>153</v>
      </c>
      <c r="D404" s="30">
        <v>941571.346</v>
      </c>
      <c r="E404" s="30">
        <v>4440612.6524</v>
      </c>
      <c r="F404" s="31">
        <v>100592.3417</v>
      </c>
      <c r="G404" s="17">
        <f t="shared" si="6"/>
        <v>5482776.3401</v>
      </c>
    </row>
    <row r="405" ht="18.75" spans="1:7">
      <c r="A405" s="28">
        <v>400</v>
      </c>
      <c r="B405" s="29" t="s">
        <v>107</v>
      </c>
      <c r="C405" s="29" t="s">
        <v>155</v>
      </c>
      <c r="D405" s="30">
        <v>826850.5871</v>
      </c>
      <c r="E405" s="30">
        <v>3899569.7929</v>
      </c>
      <c r="F405" s="31">
        <v>88336.2022</v>
      </c>
      <c r="G405" s="17">
        <f t="shared" si="6"/>
        <v>4814756.5822</v>
      </c>
    </row>
    <row r="406" ht="18.75" spans="1:7">
      <c r="A406" s="28">
        <v>401</v>
      </c>
      <c r="B406" s="29" t="s">
        <v>107</v>
      </c>
      <c r="C406" s="29" t="s">
        <v>157</v>
      </c>
      <c r="D406" s="30">
        <v>859803.5864</v>
      </c>
      <c r="E406" s="30">
        <v>4054981.8139</v>
      </c>
      <c r="F406" s="31">
        <v>91856.7207</v>
      </c>
      <c r="G406" s="17">
        <f t="shared" si="6"/>
        <v>5006642.121</v>
      </c>
    </row>
    <row r="407" ht="18.75" spans="1:7">
      <c r="A407" s="28">
        <v>402</v>
      </c>
      <c r="B407" s="29" t="s">
        <v>107</v>
      </c>
      <c r="C407" s="29" t="s">
        <v>159</v>
      </c>
      <c r="D407" s="30">
        <v>676883.4013</v>
      </c>
      <c r="E407" s="30">
        <v>3192298.713</v>
      </c>
      <c r="F407" s="31">
        <v>72314.5268</v>
      </c>
      <c r="G407" s="17">
        <f t="shared" si="6"/>
        <v>3941496.6411</v>
      </c>
    </row>
    <row r="408" ht="18.75" spans="1:7">
      <c r="A408" s="28">
        <v>403</v>
      </c>
      <c r="B408" s="29" t="s">
        <v>107</v>
      </c>
      <c r="C408" s="29" t="s">
        <v>161</v>
      </c>
      <c r="D408" s="30">
        <v>746287.9881</v>
      </c>
      <c r="E408" s="30">
        <v>3519622.6991</v>
      </c>
      <c r="F408" s="31">
        <v>79729.3339</v>
      </c>
      <c r="G408" s="17">
        <f t="shared" si="6"/>
        <v>4345640.0211</v>
      </c>
    </row>
    <row r="409" ht="18.75" spans="1:7">
      <c r="A409" s="28">
        <v>404</v>
      </c>
      <c r="B409" s="29" t="s">
        <v>107</v>
      </c>
      <c r="C409" s="29" t="s">
        <v>163</v>
      </c>
      <c r="D409" s="30">
        <v>920199.5931</v>
      </c>
      <c r="E409" s="30">
        <v>4339819.7843</v>
      </c>
      <c r="F409" s="31">
        <v>98309.1003</v>
      </c>
      <c r="G409" s="17">
        <f t="shared" si="6"/>
        <v>5358328.4777</v>
      </c>
    </row>
    <row r="410" ht="18.75" spans="1:7">
      <c r="A410" s="28">
        <v>405</v>
      </c>
      <c r="B410" s="29" t="s">
        <v>107</v>
      </c>
      <c r="C410" s="29" t="s">
        <v>165</v>
      </c>
      <c r="D410" s="30">
        <v>1075871.3112</v>
      </c>
      <c r="E410" s="30">
        <v>5073994.4213</v>
      </c>
      <c r="F410" s="31">
        <v>114940.2167</v>
      </c>
      <c r="G410" s="17">
        <f t="shared" si="6"/>
        <v>6264805.9492</v>
      </c>
    </row>
    <row r="411" ht="18.75" spans="1:7">
      <c r="A411" s="28">
        <v>406</v>
      </c>
      <c r="B411" s="29" t="s">
        <v>107</v>
      </c>
      <c r="C411" s="29" t="s">
        <v>167</v>
      </c>
      <c r="D411" s="30">
        <v>702115.7389</v>
      </c>
      <c r="E411" s="30">
        <v>3311298.7633</v>
      </c>
      <c r="F411" s="31">
        <v>75010.212</v>
      </c>
      <c r="G411" s="17">
        <f t="shared" si="6"/>
        <v>4088424.7142</v>
      </c>
    </row>
    <row r="412" ht="18.75" spans="1:7">
      <c r="A412" s="28">
        <v>407</v>
      </c>
      <c r="B412" s="29" t="s">
        <v>107</v>
      </c>
      <c r="C412" s="29" t="s">
        <v>170</v>
      </c>
      <c r="D412" s="30">
        <v>825590.3719</v>
      </c>
      <c r="E412" s="30">
        <v>3893626.4009</v>
      </c>
      <c r="F412" s="31">
        <v>88201.5676</v>
      </c>
      <c r="G412" s="17">
        <f t="shared" si="6"/>
        <v>4807418.3404</v>
      </c>
    </row>
    <row r="413" ht="18.75" spans="1:7">
      <c r="A413" s="28">
        <v>408</v>
      </c>
      <c r="B413" s="29" t="s">
        <v>108</v>
      </c>
      <c r="C413" s="29" t="s">
        <v>173</v>
      </c>
      <c r="D413" s="30">
        <v>838920.6304</v>
      </c>
      <c r="E413" s="30">
        <v>3956494.1963</v>
      </c>
      <c r="F413" s="31">
        <v>89625.6997</v>
      </c>
      <c r="G413" s="17">
        <f t="shared" si="6"/>
        <v>4885040.5264</v>
      </c>
    </row>
    <row r="414" ht="18.75" spans="1:7">
      <c r="A414" s="28">
        <v>409</v>
      </c>
      <c r="B414" s="29" t="s">
        <v>108</v>
      </c>
      <c r="C414" s="29" t="s">
        <v>175</v>
      </c>
      <c r="D414" s="30">
        <v>864458.5265</v>
      </c>
      <c r="E414" s="30">
        <v>4076935.3129</v>
      </c>
      <c r="F414" s="31">
        <v>92354.0291</v>
      </c>
      <c r="G414" s="17">
        <f t="shared" si="6"/>
        <v>5033747.8685</v>
      </c>
    </row>
    <row r="415" ht="18.75" spans="1:7">
      <c r="A415" s="28">
        <v>410</v>
      </c>
      <c r="B415" s="29" t="s">
        <v>108</v>
      </c>
      <c r="C415" s="29" t="s">
        <v>177</v>
      </c>
      <c r="D415" s="30">
        <v>940449.2092</v>
      </c>
      <c r="E415" s="30">
        <v>4435320.4619</v>
      </c>
      <c r="F415" s="31">
        <v>100472.4587</v>
      </c>
      <c r="G415" s="17">
        <f t="shared" si="6"/>
        <v>5476242.1298</v>
      </c>
    </row>
    <row r="416" ht="18.75" spans="1:7">
      <c r="A416" s="28">
        <v>411</v>
      </c>
      <c r="B416" s="29" t="s">
        <v>108</v>
      </c>
      <c r="C416" s="29" t="s">
        <v>179</v>
      </c>
      <c r="D416" s="30">
        <v>881764.6641</v>
      </c>
      <c r="E416" s="30">
        <v>4158554.0389</v>
      </c>
      <c r="F416" s="31">
        <v>94202.9223</v>
      </c>
      <c r="G416" s="17">
        <f t="shared" si="6"/>
        <v>5134521.6253</v>
      </c>
    </row>
    <row r="417" ht="18.75" spans="1:7">
      <c r="A417" s="28">
        <v>412</v>
      </c>
      <c r="B417" s="29" t="s">
        <v>108</v>
      </c>
      <c r="C417" s="29" t="s">
        <v>181</v>
      </c>
      <c r="D417" s="30">
        <v>824642.3591</v>
      </c>
      <c r="E417" s="30">
        <v>3889155.4093</v>
      </c>
      <c r="F417" s="31">
        <v>88100.2871</v>
      </c>
      <c r="G417" s="17">
        <f t="shared" si="6"/>
        <v>4801898.0555</v>
      </c>
    </row>
    <row r="418" ht="18.75" spans="1:7">
      <c r="A418" s="28">
        <v>413</v>
      </c>
      <c r="B418" s="29" t="s">
        <v>108</v>
      </c>
      <c r="C418" s="29" t="s">
        <v>183</v>
      </c>
      <c r="D418" s="30">
        <v>771357.8643</v>
      </c>
      <c r="E418" s="30">
        <v>3637856.5538</v>
      </c>
      <c r="F418" s="31">
        <v>82407.6626</v>
      </c>
      <c r="G418" s="17">
        <f t="shared" si="6"/>
        <v>4491622.0807</v>
      </c>
    </row>
    <row r="419" ht="18.75" spans="1:7">
      <c r="A419" s="28">
        <v>414</v>
      </c>
      <c r="B419" s="29" t="s">
        <v>108</v>
      </c>
      <c r="C419" s="29" t="s">
        <v>185</v>
      </c>
      <c r="D419" s="30">
        <v>773882.158</v>
      </c>
      <c r="E419" s="30">
        <v>3649761.5573</v>
      </c>
      <c r="F419" s="31">
        <v>82677.3444</v>
      </c>
      <c r="G419" s="17">
        <f t="shared" si="6"/>
        <v>4506321.0597</v>
      </c>
    </row>
    <row r="420" ht="18.75" spans="1:7">
      <c r="A420" s="28">
        <v>415</v>
      </c>
      <c r="B420" s="29" t="s">
        <v>108</v>
      </c>
      <c r="C420" s="29" t="s">
        <v>187</v>
      </c>
      <c r="D420" s="30">
        <v>828595.5168</v>
      </c>
      <c r="E420" s="30">
        <v>3907799.1818</v>
      </c>
      <c r="F420" s="31">
        <v>88522.6209</v>
      </c>
      <c r="G420" s="17">
        <f t="shared" si="6"/>
        <v>4824917.3195</v>
      </c>
    </row>
    <row r="421" ht="18.75" spans="1:7">
      <c r="A421" s="28">
        <v>416</v>
      </c>
      <c r="B421" s="29" t="s">
        <v>108</v>
      </c>
      <c r="C421" s="29" t="s">
        <v>189</v>
      </c>
      <c r="D421" s="30">
        <v>777183.1994</v>
      </c>
      <c r="E421" s="30">
        <v>3665329.8371</v>
      </c>
      <c r="F421" s="31">
        <v>83030.0096</v>
      </c>
      <c r="G421" s="17">
        <f t="shared" si="6"/>
        <v>4525543.0461</v>
      </c>
    </row>
    <row r="422" ht="18.75" spans="1:7">
      <c r="A422" s="28">
        <v>417</v>
      </c>
      <c r="B422" s="29" t="s">
        <v>108</v>
      </c>
      <c r="C422" s="29" t="s">
        <v>191</v>
      </c>
      <c r="D422" s="30">
        <v>937044.7703</v>
      </c>
      <c r="E422" s="30">
        <v>4419264.5416</v>
      </c>
      <c r="F422" s="31">
        <v>100108.747</v>
      </c>
      <c r="G422" s="17">
        <f t="shared" si="6"/>
        <v>5456418.0589</v>
      </c>
    </row>
    <row r="423" ht="18.75" spans="1:7">
      <c r="A423" s="28">
        <v>418</v>
      </c>
      <c r="B423" s="29" t="s">
        <v>108</v>
      </c>
      <c r="C423" s="29" t="s">
        <v>193</v>
      </c>
      <c r="D423" s="30">
        <v>773359.0786</v>
      </c>
      <c r="E423" s="30">
        <v>3647294.6251</v>
      </c>
      <c r="F423" s="31">
        <v>82621.4615</v>
      </c>
      <c r="G423" s="17">
        <f t="shared" si="6"/>
        <v>4503275.1652</v>
      </c>
    </row>
    <row r="424" ht="18.75" spans="1:7">
      <c r="A424" s="28">
        <v>419</v>
      </c>
      <c r="B424" s="29" t="s">
        <v>108</v>
      </c>
      <c r="C424" s="29" t="s">
        <v>195</v>
      </c>
      <c r="D424" s="30">
        <v>858948.2242</v>
      </c>
      <c r="E424" s="30">
        <v>4050947.7784</v>
      </c>
      <c r="F424" s="31">
        <v>91765.3385</v>
      </c>
      <c r="G424" s="17">
        <f t="shared" si="6"/>
        <v>5001661.3411</v>
      </c>
    </row>
    <row r="425" ht="18.75" spans="1:7">
      <c r="A425" s="28">
        <v>420</v>
      </c>
      <c r="B425" s="29" t="s">
        <v>108</v>
      </c>
      <c r="C425" s="29" t="s">
        <v>197</v>
      </c>
      <c r="D425" s="30">
        <v>936058.838</v>
      </c>
      <c r="E425" s="30">
        <v>4414614.7154</v>
      </c>
      <c r="F425" s="31">
        <v>100003.4154</v>
      </c>
      <c r="G425" s="17">
        <f t="shared" si="6"/>
        <v>5450676.9688</v>
      </c>
    </row>
    <row r="426" ht="18.75" spans="1:7">
      <c r="A426" s="28">
        <v>421</v>
      </c>
      <c r="B426" s="29" t="s">
        <v>108</v>
      </c>
      <c r="C426" s="29" t="s">
        <v>199</v>
      </c>
      <c r="D426" s="30">
        <v>933870.1394</v>
      </c>
      <c r="E426" s="30">
        <v>4404292.4355</v>
      </c>
      <c r="F426" s="31">
        <v>99769.5868</v>
      </c>
      <c r="G426" s="17">
        <f t="shared" si="6"/>
        <v>5437932.1617</v>
      </c>
    </row>
    <row r="427" ht="18.75" spans="1:7">
      <c r="A427" s="28">
        <v>422</v>
      </c>
      <c r="B427" s="29" t="s">
        <v>108</v>
      </c>
      <c r="C427" s="29" t="s">
        <v>201</v>
      </c>
      <c r="D427" s="30">
        <v>815507.1349</v>
      </c>
      <c r="E427" s="30">
        <v>3846072.1182</v>
      </c>
      <c r="F427" s="31">
        <v>87124.3297</v>
      </c>
      <c r="G427" s="17">
        <f t="shared" si="6"/>
        <v>4748703.5828</v>
      </c>
    </row>
    <row r="428" ht="18.75" spans="1:7">
      <c r="A428" s="28">
        <v>423</v>
      </c>
      <c r="B428" s="29" t="s">
        <v>108</v>
      </c>
      <c r="C428" s="29" t="s">
        <v>203</v>
      </c>
      <c r="D428" s="30">
        <v>918730.1969</v>
      </c>
      <c r="E428" s="30">
        <v>4332889.8587</v>
      </c>
      <c r="F428" s="31">
        <v>98152.118</v>
      </c>
      <c r="G428" s="17">
        <f t="shared" si="6"/>
        <v>5349772.1736</v>
      </c>
    </row>
    <row r="429" ht="18.75" spans="1:7">
      <c r="A429" s="28">
        <v>424</v>
      </c>
      <c r="B429" s="29" t="s">
        <v>108</v>
      </c>
      <c r="C429" s="29" t="s">
        <v>205</v>
      </c>
      <c r="D429" s="30">
        <v>948392.4823</v>
      </c>
      <c r="E429" s="30">
        <v>4472782.3061</v>
      </c>
      <c r="F429" s="31">
        <v>101321.0746</v>
      </c>
      <c r="G429" s="17">
        <f t="shared" si="6"/>
        <v>5522495.863</v>
      </c>
    </row>
    <row r="430" ht="18.75" spans="1:7">
      <c r="A430" s="28">
        <v>425</v>
      </c>
      <c r="B430" s="29" t="s">
        <v>108</v>
      </c>
      <c r="C430" s="29" t="s">
        <v>207</v>
      </c>
      <c r="D430" s="30">
        <v>907872.3511</v>
      </c>
      <c r="E430" s="30">
        <v>4281682.3877</v>
      </c>
      <c r="F430" s="31">
        <v>96992.125</v>
      </c>
      <c r="G430" s="17">
        <f t="shared" si="6"/>
        <v>5286546.8638</v>
      </c>
    </row>
    <row r="431" ht="18.75" spans="1:7">
      <c r="A431" s="28">
        <v>426</v>
      </c>
      <c r="B431" s="29" t="s">
        <v>108</v>
      </c>
      <c r="C431" s="29" t="s">
        <v>209</v>
      </c>
      <c r="D431" s="30">
        <v>995585.5848</v>
      </c>
      <c r="E431" s="30">
        <v>4695353.1065</v>
      </c>
      <c r="F431" s="31">
        <v>106362.928</v>
      </c>
      <c r="G431" s="17">
        <f t="shared" si="6"/>
        <v>5797301.6193</v>
      </c>
    </row>
    <row r="432" ht="18.75" spans="1:7">
      <c r="A432" s="28">
        <v>427</v>
      </c>
      <c r="B432" s="29" t="s">
        <v>108</v>
      </c>
      <c r="C432" s="29" t="s">
        <v>211</v>
      </c>
      <c r="D432" s="30">
        <v>792807.1939</v>
      </c>
      <c r="E432" s="30">
        <v>3739015.2868</v>
      </c>
      <c r="F432" s="31">
        <v>84699.1919</v>
      </c>
      <c r="G432" s="17">
        <f t="shared" si="6"/>
        <v>4616521.6726</v>
      </c>
    </row>
    <row r="433" ht="18.75" spans="1:7">
      <c r="A433" s="28">
        <v>428</v>
      </c>
      <c r="B433" s="29" t="s">
        <v>108</v>
      </c>
      <c r="C433" s="29" t="s">
        <v>108</v>
      </c>
      <c r="D433" s="30">
        <v>1091905.0354</v>
      </c>
      <c r="E433" s="30">
        <v>5149612.2265</v>
      </c>
      <c r="F433" s="31">
        <v>116653.1722</v>
      </c>
      <c r="G433" s="17">
        <f t="shared" si="6"/>
        <v>6358170.4341</v>
      </c>
    </row>
    <row r="434" ht="18.75" spans="1:7">
      <c r="A434" s="28">
        <v>429</v>
      </c>
      <c r="B434" s="29" t="s">
        <v>108</v>
      </c>
      <c r="C434" s="29" t="s">
        <v>215</v>
      </c>
      <c r="D434" s="30">
        <v>768311.3152</v>
      </c>
      <c r="E434" s="30">
        <v>3623488.5034</v>
      </c>
      <c r="F434" s="31">
        <v>82082.186</v>
      </c>
      <c r="G434" s="17">
        <f t="shared" si="6"/>
        <v>4473882.0046</v>
      </c>
    </row>
    <row r="435" ht="18.75" spans="1:7">
      <c r="A435" s="28">
        <v>430</v>
      </c>
      <c r="B435" s="29" t="s">
        <v>108</v>
      </c>
      <c r="C435" s="29" t="s">
        <v>217</v>
      </c>
      <c r="D435" s="30">
        <v>725850.5228</v>
      </c>
      <c r="E435" s="30">
        <v>3423236.0926</v>
      </c>
      <c r="F435" s="31">
        <v>77545.9067</v>
      </c>
      <c r="G435" s="17">
        <f t="shared" si="6"/>
        <v>4226632.5221</v>
      </c>
    </row>
    <row r="436" ht="18.75" spans="1:7">
      <c r="A436" s="28">
        <v>431</v>
      </c>
      <c r="B436" s="29" t="s">
        <v>108</v>
      </c>
      <c r="C436" s="29" t="s">
        <v>219</v>
      </c>
      <c r="D436" s="30">
        <v>882986.2813</v>
      </c>
      <c r="E436" s="30">
        <v>4164315.3962</v>
      </c>
      <c r="F436" s="31">
        <v>94333.4332</v>
      </c>
      <c r="G436" s="17">
        <f t="shared" si="6"/>
        <v>5141635.1107</v>
      </c>
    </row>
    <row r="437" ht="18.75" spans="1:7">
      <c r="A437" s="28">
        <v>432</v>
      </c>
      <c r="B437" s="29" t="s">
        <v>108</v>
      </c>
      <c r="C437" s="29" t="s">
        <v>221</v>
      </c>
      <c r="D437" s="30">
        <v>878677.3815</v>
      </c>
      <c r="E437" s="30">
        <v>4143993.8825</v>
      </c>
      <c r="F437" s="31">
        <v>93873.0939</v>
      </c>
      <c r="G437" s="17">
        <f t="shared" si="6"/>
        <v>5116544.3579</v>
      </c>
    </row>
    <row r="438" ht="18.75" spans="1:7">
      <c r="A438" s="28">
        <v>433</v>
      </c>
      <c r="B438" s="29" t="s">
        <v>108</v>
      </c>
      <c r="C438" s="29" t="s">
        <v>223</v>
      </c>
      <c r="D438" s="30">
        <v>833488.6417</v>
      </c>
      <c r="E438" s="30">
        <v>3930876.0019</v>
      </c>
      <c r="F438" s="31">
        <v>89045.3757</v>
      </c>
      <c r="G438" s="17">
        <f t="shared" si="6"/>
        <v>4853410.0193</v>
      </c>
    </row>
    <row r="439" ht="18.75" spans="1:7">
      <c r="A439" s="28">
        <v>434</v>
      </c>
      <c r="B439" s="29" t="s">
        <v>108</v>
      </c>
      <c r="C439" s="29" t="s">
        <v>225</v>
      </c>
      <c r="D439" s="30">
        <v>850993.7979</v>
      </c>
      <c r="E439" s="30">
        <v>4013433.3335</v>
      </c>
      <c r="F439" s="31">
        <v>90915.531</v>
      </c>
      <c r="G439" s="17">
        <f t="shared" si="6"/>
        <v>4955342.6624</v>
      </c>
    </row>
    <row r="440" ht="18.75" spans="1:7">
      <c r="A440" s="28">
        <v>435</v>
      </c>
      <c r="B440" s="29" t="s">
        <v>108</v>
      </c>
      <c r="C440" s="29" t="s">
        <v>227</v>
      </c>
      <c r="D440" s="30">
        <v>716804.4846</v>
      </c>
      <c r="E440" s="30">
        <v>3380573.4179</v>
      </c>
      <c r="F440" s="31">
        <v>76579.4774</v>
      </c>
      <c r="G440" s="17">
        <f t="shared" si="6"/>
        <v>4173957.3799</v>
      </c>
    </row>
    <row r="441" ht="18.75" spans="1:7">
      <c r="A441" s="28">
        <v>436</v>
      </c>
      <c r="B441" s="29" t="s">
        <v>108</v>
      </c>
      <c r="C441" s="29" t="s">
        <v>229</v>
      </c>
      <c r="D441" s="30">
        <v>857701.9162</v>
      </c>
      <c r="E441" s="30">
        <v>4045069.9749</v>
      </c>
      <c r="F441" s="31">
        <v>91632.1897</v>
      </c>
      <c r="G441" s="17">
        <f t="shared" si="6"/>
        <v>4994404.0808</v>
      </c>
    </row>
    <row r="442" ht="18.75" spans="1:7">
      <c r="A442" s="28">
        <v>437</v>
      </c>
      <c r="B442" s="29" t="s">
        <v>108</v>
      </c>
      <c r="C442" s="29" t="s">
        <v>231</v>
      </c>
      <c r="D442" s="30">
        <v>773698.7527</v>
      </c>
      <c r="E442" s="30">
        <v>3648896.5867</v>
      </c>
      <c r="F442" s="31">
        <v>82657.7504</v>
      </c>
      <c r="G442" s="17">
        <f t="shared" si="6"/>
        <v>4505253.0898</v>
      </c>
    </row>
    <row r="443" ht="18.75" spans="1:7">
      <c r="A443" s="28">
        <v>438</v>
      </c>
      <c r="B443" s="29" t="s">
        <v>108</v>
      </c>
      <c r="C443" s="29" t="s">
        <v>233</v>
      </c>
      <c r="D443" s="30">
        <v>801619.7312</v>
      </c>
      <c r="E443" s="30">
        <v>3780576.7306</v>
      </c>
      <c r="F443" s="31">
        <v>85640.6753</v>
      </c>
      <c r="G443" s="17">
        <f t="shared" si="6"/>
        <v>4667837.1371</v>
      </c>
    </row>
    <row r="444" ht="18.75" spans="1:7">
      <c r="A444" s="28">
        <v>439</v>
      </c>
      <c r="B444" s="29" t="s">
        <v>108</v>
      </c>
      <c r="C444" s="29" t="s">
        <v>235</v>
      </c>
      <c r="D444" s="30">
        <v>860121.5156</v>
      </c>
      <c r="E444" s="30">
        <v>4056481.2224</v>
      </c>
      <c r="F444" s="31">
        <v>91890.6865</v>
      </c>
      <c r="G444" s="17">
        <f t="shared" si="6"/>
        <v>5008493.4245</v>
      </c>
    </row>
    <row r="445" ht="18.75" spans="1:7">
      <c r="A445" s="28">
        <v>440</v>
      </c>
      <c r="B445" s="29" t="s">
        <v>108</v>
      </c>
      <c r="C445" s="29" t="s">
        <v>237</v>
      </c>
      <c r="D445" s="30">
        <v>833619.7742</v>
      </c>
      <c r="E445" s="30">
        <v>3931494.445</v>
      </c>
      <c r="F445" s="31">
        <v>89059.3851</v>
      </c>
      <c r="G445" s="17">
        <f t="shared" si="6"/>
        <v>4854173.6043</v>
      </c>
    </row>
    <row r="446" ht="18.75" spans="1:7">
      <c r="A446" s="28">
        <v>441</v>
      </c>
      <c r="B446" s="29" t="s">
        <v>108</v>
      </c>
      <c r="C446" s="29" t="s">
        <v>239</v>
      </c>
      <c r="D446" s="30">
        <v>817015.7753</v>
      </c>
      <c r="E446" s="30">
        <v>3853187.1264</v>
      </c>
      <c r="F446" s="31">
        <v>87285.5046</v>
      </c>
      <c r="G446" s="17">
        <f t="shared" si="6"/>
        <v>4757488.4063</v>
      </c>
    </row>
    <row r="447" ht="18.75" spans="1:7">
      <c r="A447" s="28">
        <v>442</v>
      </c>
      <c r="B447" s="29" t="s">
        <v>109</v>
      </c>
      <c r="C447" s="29" t="s">
        <v>243</v>
      </c>
      <c r="D447" s="30">
        <v>654154.9904</v>
      </c>
      <c r="E447" s="30">
        <v>3085107.6122</v>
      </c>
      <c r="F447" s="31">
        <v>69886.3475</v>
      </c>
      <c r="G447" s="17">
        <f t="shared" si="6"/>
        <v>3809148.9501</v>
      </c>
    </row>
    <row r="448" ht="18.75" spans="1:7">
      <c r="A448" s="28">
        <v>443</v>
      </c>
      <c r="B448" s="29" t="s">
        <v>109</v>
      </c>
      <c r="C448" s="29" t="s">
        <v>245</v>
      </c>
      <c r="D448" s="30">
        <v>1068863.3501</v>
      </c>
      <c r="E448" s="30">
        <v>5040943.6697</v>
      </c>
      <c r="F448" s="31">
        <v>114191.5244</v>
      </c>
      <c r="G448" s="17">
        <f t="shared" si="6"/>
        <v>6223998.5442</v>
      </c>
    </row>
    <row r="449" ht="18.75" spans="1:7">
      <c r="A449" s="28">
        <v>444</v>
      </c>
      <c r="B449" s="29" t="s">
        <v>109</v>
      </c>
      <c r="C449" s="29" t="s">
        <v>247</v>
      </c>
      <c r="D449" s="30">
        <v>900294.7864</v>
      </c>
      <c r="E449" s="30">
        <v>4245945.2873</v>
      </c>
      <c r="F449" s="31">
        <v>96182.5794</v>
      </c>
      <c r="G449" s="17">
        <f t="shared" si="6"/>
        <v>5242422.6531</v>
      </c>
    </row>
    <row r="450" ht="18.75" spans="1:7">
      <c r="A450" s="28">
        <v>445</v>
      </c>
      <c r="B450" s="29" t="s">
        <v>109</v>
      </c>
      <c r="C450" s="29" t="s">
        <v>249</v>
      </c>
      <c r="D450" s="30">
        <v>743344.9617</v>
      </c>
      <c r="E450" s="30">
        <v>3505742.8795</v>
      </c>
      <c r="F450" s="31">
        <v>79414.9171</v>
      </c>
      <c r="G450" s="17">
        <f t="shared" si="6"/>
        <v>4328502.7583</v>
      </c>
    </row>
    <row r="451" ht="18.75" spans="1:7">
      <c r="A451" s="28">
        <v>446</v>
      </c>
      <c r="B451" s="29" t="s">
        <v>109</v>
      </c>
      <c r="C451" s="29" t="s">
        <v>251</v>
      </c>
      <c r="D451" s="30">
        <v>989990.5852</v>
      </c>
      <c r="E451" s="30">
        <v>4668966.1246</v>
      </c>
      <c r="F451" s="31">
        <v>105765.1888</v>
      </c>
      <c r="G451" s="17">
        <f t="shared" si="6"/>
        <v>5764721.8986</v>
      </c>
    </row>
    <row r="452" ht="18.75" spans="1:7">
      <c r="A452" s="28">
        <v>447</v>
      </c>
      <c r="B452" s="29" t="s">
        <v>109</v>
      </c>
      <c r="C452" s="29" t="s">
        <v>253</v>
      </c>
      <c r="D452" s="30">
        <v>1211193.594</v>
      </c>
      <c r="E452" s="30">
        <v>5712197.6159</v>
      </c>
      <c r="F452" s="31">
        <v>129397.3105</v>
      </c>
      <c r="G452" s="17">
        <f t="shared" si="6"/>
        <v>7052788.5204</v>
      </c>
    </row>
    <row r="453" ht="18.75" spans="1:7">
      <c r="A453" s="28">
        <v>448</v>
      </c>
      <c r="B453" s="29" t="s">
        <v>109</v>
      </c>
      <c r="C453" s="29" t="s">
        <v>255</v>
      </c>
      <c r="D453" s="30">
        <v>825152.6781</v>
      </c>
      <c r="E453" s="30">
        <v>3891562.1614</v>
      </c>
      <c r="F453" s="31">
        <v>88154.8068</v>
      </c>
      <c r="G453" s="17">
        <f t="shared" si="6"/>
        <v>4804869.6463</v>
      </c>
    </row>
    <row r="454" ht="18.75" spans="1:7">
      <c r="A454" s="28">
        <v>449</v>
      </c>
      <c r="B454" s="29" t="s">
        <v>109</v>
      </c>
      <c r="C454" s="29" t="s">
        <v>257</v>
      </c>
      <c r="D454" s="30">
        <v>876604.8801</v>
      </c>
      <c r="E454" s="30">
        <v>4134219.6088</v>
      </c>
      <c r="F454" s="31">
        <v>93651.6792</v>
      </c>
      <c r="G454" s="17">
        <f t="shared" si="6"/>
        <v>5104476.1681</v>
      </c>
    </row>
    <row r="455" ht="37.5" spans="1:7">
      <c r="A455" s="28">
        <v>450</v>
      </c>
      <c r="B455" s="29" t="s">
        <v>109</v>
      </c>
      <c r="C455" s="29" t="s">
        <v>259</v>
      </c>
      <c r="D455" s="30">
        <v>1089018.4322</v>
      </c>
      <c r="E455" s="30">
        <v>5135998.5083</v>
      </c>
      <c r="F455" s="31">
        <v>116344.7833</v>
      </c>
      <c r="G455" s="17">
        <f t="shared" ref="G455:G518" si="7">D455+E455+F455</f>
        <v>6341361.7238</v>
      </c>
    </row>
    <row r="456" ht="18.75" spans="1:7">
      <c r="A456" s="28">
        <v>451</v>
      </c>
      <c r="B456" s="29" t="s">
        <v>109</v>
      </c>
      <c r="C456" s="29" t="s">
        <v>261</v>
      </c>
      <c r="D456" s="30">
        <v>758291.552</v>
      </c>
      <c r="E456" s="30">
        <v>3576233.5742</v>
      </c>
      <c r="F456" s="31">
        <v>81011.7292</v>
      </c>
      <c r="G456" s="17">
        <f t="shared" si="7"/>
        <v>4415536.8554</v>
      </c>
    </row>
    <row r="457" ht="18.75" spans="1:7">
      <c r="A457" s="28">
        <v>452</v>
      </c>
      <c r="B457" s="29" t="s">
        <v>109</v>
      </c>
      <c r="C457" s="29" t="s">
        <v>263</v>
      </c>
      <c r="D457" s="30">
        <v>800953.7816</v>
      </c>
      <c r="E457" s="30">
        <v>3777435.9975</v>
      </c>
      <c r="F457" s="31">
        <v>85569.5289</v>
      </c>
      <c r="G457" s="17">
        <f t="shared" si="7"/>
        <v>4663959.308</v>
      </c>
    </row>
    <row r="458" ht="18.75" spans="1:7">
      <c r="A458" s="28">
        <v>453</v>
      </c>
      <c r="B458" s="29" t="s">
        <v>109</v>
      </c>
      <c r="C458" s="29" t="s">
        <v>265</v>
      </c>
      <c r="D458" s="30">
        <v>883626.1192</v>
      </c>
      <c r="E458" s="30">
        <v>4167332.9816</v>
      </c>
      <c r="F458" s="31">
        <v>94401.79</v>
      </c>
      <c r="G458" s="17">
        <f t="shared" si="7"/>
        <v>5145360.8908</v>
      </c>
    </row>
    <row r="459" ht="18.75" spans="1:7">
      <c r="A459" s="28">
        <v>454</v>
      </c>
      <c r="B459" s="29" t="s">
        <v>109</v>
      </c>
      <c r="C459" s="29" t="s">
        <v>267</v>
      </c>
      <c r="D459" s="30">
        <v>735369.9432</v>
      </c>
      <c r="E459" s="30">
        <v>3468131.319</v>
      </c>
      <c r="F459" s="31">
        <v>78562.9096</v>
      </c>
      <c r="G459" s="17">
        <f t="shared" si="7"/>
        <v>4282064.1718</v>
      </c>
    </row>
    <row r="460" ht="18.75" spans="1:7">
      <c r="A460" s="28">
        <v>455</v>
      </c>
      <c r="B460" s="29" t="s">
        <v>109</v>
      </c>
      <c r="C460" s="29" t="s">
        <v>269</v>
      </c>
      <c r="D460" s="30">
        <v>843885.0685</v>
      </c>
      <c r="E460" s="30">
        <v>3979907.3414</v>
      </c>
      <c r="F460" s="31">
        <v>90156.0731</v>
      </c>
      <c r="G460" s="17">
        <f t="shared" si="7"/>
        <v>4913948.483</v>
      </c>
    </row>
    <row r="461" ht="18.75" spans="1:7">
      <c r="A461" s="28">
        <v>456</v>
      </c>
      <c r="B461" s="29" t="s">
        <v>109</v>
      </c>
      <c r="C461" s="29" t="s">
        <v>271</v>
      </c>
      <c r="D461" s="30">
        <v>976295.1185</v>
      </c>
      <c r="E461" s="30">
        <v>4604375.9448</v>
      </c>
      <c r="F461" s="31">
        <v>104302.0399</v>
      </c>
      <c r="G461" s="17">
        <f t="shared" si="7"/>
        <v>5684973.1032</v>
      </c>
    </row>
    <row r="462" ht="18.75" spans="1:7">
      <c r="A462" s="28">
        <v>457</v>
      </c>
      <c r="B462" s="29" t="s">
        <v>109</v>
      </c>
      <c r="C462" s="29" t="s">
        <v>273</v>
      </c>
      <c r="D462" s="30">
        <v>782201.5864</v>
      </c>
      <c r="E462" s="30">
        <v>3688997.4149</v>
      </c>
      <c r="F462" s="31">
        <v>83566.1467</v>
      </c>
      <c r="G462" s="17">
        <f t="shared" si="7"/>
        <v>4554765.148</v>
      </c>
    </row>
    <row r="463" ht="18.75" spans="1:7">
      <c r="A463" s="28">
        <v>458</v>
      </c>
      <c r="B463" s="29" t="s">
        <v>109</v>
      </c>
      <c r="C463" s="29" t="s">
        <v>275</v>
      </c>
      <c r="D463" s="30">
        <v>770835.2709</v>
      </c>
      <c r="E463" s="30">
        <v>3635391.9132</v>
      </c>
      <c r="F463" s="31">
        <v>82351.8316</v>
      </c>
      <c r="G463" s="17">
        <f t="shared" si="7"/>
        <v>4488579.0157</v>
      </c>
    </row>
    <row r="464" ht="18.75" spans="1:7">
      <c r="A464" s="28">
        <v>459</v>
      </c>
      <c r="B464" s="29" t="s">
        <v>109</v>
      </c>
      <c r="C464" s="29" t="s">
        <v>278</v>
      </c>
      <c r="D464" s="30">
        <v>799933.7607</v>
      </c>
      <c r="E464" s="30">
        <v>3772625.4033</v>
      </c>
      <c r="F464" s="31">
        <v>85460.5554</v>
      </c>
      <c r="G464" s="17">
        <f t="shared" si="7"/>
        <v>4658019.7194</v>
      </c>
    </row>
    <row r="465" ht="18.75" spans="1:7">
      <c r="A465" s="28">
        <v>460</v>
      </c>
      <c r="B465" s="29" t="s">
        <v>109</v>
      </c>
      <c r="C465" s="29" t="s">
        <v>280</v>
      </c>
      <c r="D465" s="30">
        <v>967812.8363</v>
      </c>
      <c r="E465" s="30">
        <v>4564372.0406</v>
      </c>
      <c r="F465" s="31">
        <v>103395.8392</v>
      </c>
      <c r="G465" s="17">
        <f t="shared" si="7"/>
        <v>5635580.7161</v>
      </c>
    </row>
    <row r="466" ht="18.75" spans="1:7">
      <c r="A466" s="28">
        <v>461</v>
      </c>
      <c r="B466" s="29" t="s">
        <v>109</v>
      </c>
      <c r="C466" s="29" t="s">
        <v>282</v>
      </c>
      <c r="D466" s="30">
        <v>743697.2557</v>
      </c>
      <c r="E466" s="30">
        <v>3507404.3591</v>
      </c>
      <c r="F466" s="31">
        <v>79452.5542</v>
      </c>
      <c r="G466" s="17">
        <f t="shared" si="7"/>
        <v>4330554.169</v>
      </c>
    </row>
    <row r="467" ht="18.75" spans="1:7">
      <c r="A467" s="28">
        <v>462</v>
      </c>
      <c r="B467" s="29" t="s">
        <v>109</v>
      </c>
      <c r="C467" s="29" t="s">
        <v>284</v>
      </c>
      <c r="D467" s="30">
        <v>888307.6012</v>
      </c>
      <c r="E467" s="30">
        <v>4189411.6571</v>
      </c>
      <c r="F467" s="31">
        <v>94901.934</v>
      </c>
      <c r="G467" s="17">
        <f t="shared" si="7"/>
        <v>5172621.1923</v>
      </c>
    </row>
    <row r="468" ht="18.75" spans="1:7">
      <c r="A468" s="28">
        <v>463</v>
      </c>
      <c r="B468" s="29" t="s">
        <v>110</v>
      </c>
      <c r="C468" s="29" t="s">
        <v>288</v>
      </c>
      <c r="D468" s="30">
        <v>948840.039</v>
      </c>
      <c r="E468" s="30">
        <v>4474893.0607</v>
      </c>
      <c r="F468" s="31">
        <v>101368.8891</v>
      </c>
      <c r="G468" s="17">
        <f t="shared" si="7"/>
        <v>5525101.9888</v>
      </c>
    </row>
    <row r="469" ht="18.75" spans="1:7">
      <c r="A469" s="28">
        <v>464</v>
      </c>
      <c r="B469" s="29" t="s">
        <v>110</v>
      </c>
      <c r="C469" s="29" t="s">
        <v>290</v>
      </c>
      <c r="D469" s="30">
        <v>838988.7148</v>
      </c>
      <c r="E469" s="30">
        <v>3956815.294</v>
      </c>
      <c r="F469" s="31">
        <v>89632.9734</v>
      </c>
      <c r="G469" s="17">
        <f t="shared" si="7"/>
        <v>4885436.9822</v>
      </c>
    </row>
    <row r="470" ht="18.75" spans="1:7">
      <c r="A470" s="28">
        <v>465</v>
      </c>
      <c r="B470" s="29" t="s">
        <v>110</v>
      </c>
      <c r="C470" s="29" t="s">
        <v>292</v>
      </c>
      <c r="D470" s="30">
        <v>1058844.4171</v>
      </c>
      <c r="E470" s="30">
        <v>4993692.6559</v>
      </c>
      <c r="F470" s="31">
        <v>113121.1563</v>
      </c>
      <c r="G470" s="17">
        <f t="shared" si="7"/>
        <v>6165658.2293</v>
      </c>
    </row>
    <row r="471" ht="18.75" spans="1:7">
      <c r="A471" s="28">
        <v>466</v>
      </c>
      <c r="B471" s="29" t="s">
        <v>110</v>
      </c>
      <c r="C471" s="29" t="s">
        <v>294</v>
      </c>
      <c r="D471" s="30">
        <v>838382.1651</v>
      </c>
      <c r="E471" s="30">
        <v>3953954.7009</v>
      </c>
      <c r="F471" s="31">
        <v>89568.173</v>
      </c>
      <c r="G471" s="17">
        <f t="shared" si="7"/>
        <v>4881905.039</v>
      </c>
    </row>
    <row r="472" ht="18.75" spans="1:7">
      <c r="A472" s="28">
        <v>467</v>
      </c>
      <c r="B472" s="29" t="s">
        <v>110</v>
      </c>
      <c r="C472" s="29" t="s">
        <v>296</v>
      </c>
      <c r="D472" s="30">
        <v>1146328.8281</v>
      </c>
      <c r="E472" s="30">
        <v>5406284.2073</v>
      </c>
      <c r="F472" s="31">
        <v>122467.5131</v>
      </c>
      <c r="G472" s="17">
        <f t="shared" si="7"/>
        <v>6675080.5485</v>
      </c>
    </row>
    <row r="473" ht="18.75" spans="1:7">
      <c r="A473" s="28">
        <v>468</v>
      </c>
      <c r="B473" s="29" t="s">
        <v>110</v>
      </c>
      <c r="C473" s="29" t="s">
        <v>298</v>
      </c>
      <c r="D473" s="30">
        <v>891279.0534</v>
      </c>
      <c r="E473" s="30">
        <v>4203425.5376</v>
      </c>
      <c r="F473" s="31">
        <v>95219.3877</v>
      </c>
      <c r="G473" s="17">
        <f t="shared" si="7"/>
        <v>5189923.9787</v>
      </c>
    </row>
    <row r="474" ht="18.75" spans="1:7">
      <c r="A474" s="28">
        <v>469</v>
      </c>
      <c r="B474" s="29" t="s">
        <v>110</v>
      </c>
      <c r="C474" s="29" t="s">
        <v>300</v>
      </c>
      <c r="D474" s="30">
        <v>747864.0691</v>
      </c>
      <c r="E474" s="30">
        <v>3527055.7686</v>
      </c>
      <c r="F474" s="31">
        <v>79897.7138</v>
      </c>
      <c r="G474" s="17">
        <f t="shared" si="7"/>
        <v>4354817.5515</v>
      </c>
    </row>
    <row r="475" ht="18.75" spans="1:7">
      <c r="A475" s="28">
        <v>470</v>
      </c>
      <c r="B475" s="29" t="s">
        <v>110</v>
      </c>
      <c r="C475" s="29" t="s">
        <v>302</v>
      </c>
      <c r="D475" s="30">
        <v>876348.3473</v>
      </c>
      <c r="E475" s="30">
        <v>4133009.7558</v>
      </c>
      <c r="F475" s="31">
        <v>93624.2726</v>
      </c>
      <c r="G475" s="17">
        <f t="shared" si="7"/>
        <v>5102982.3757</v>
      </c>
    </row>
    <row r="476" ht="18.75" spans="1:7">
      <c r="A476" s="28">
        <v>471</v>
      </c>
      <c r="B476" s="29" t="s">
        <v>110</v>
      </c>
      <c r="C476" s="29" t="s">
        <v>304</v>
      </c>
      <c r="D476" s="30">
        <v>859438.227</v>
      </c>
      <c r="E476" s="30">
        <v>4053258.7157</v>
      </c>
      <c r="F476" s="31">
        <v>91817.6877</v>
      </c>
      <c r="G476" s="17">
        <f t="shared" si="7"/>
        <v>5004514.6304</v>
      </c>
    </row>
    <row r="477" ht="18.75" spans="1:7">
      <c r="A477" s="28">
        <v>472</v>
      </c>
      <c r="B477" s="29" t="s">
        <v>110</v>
      </c>
      <c r="C477" s="29" t="s">
        <v>306</v>
      </c>
      <c r="D477" s="30">
        <v>908621.193</v>
      </c>
      <c r="E477" s="30">
        <v>4285214.0552</v>
      </c>
      <c r="F477" s="31">
        <v>97072.1272</v>
      </c>
      <c r="G477" s="17">
        <f t="shared" si="7"/>
        <v>5290907.3754</v>
      </c>
    </row>
    <row r="478" ht="18.75" spans="1:7">
      <c r="A478" s="28">
        <v>473</v>
      </c>
      <c r="B478" s="29" t="s">
        <v>110</v>
      </c>
      <c r="C478" s="29" t="s">
        <v>110</v>
      </c>
      <c r="D478" s="30">
        <v>799848.8986</v>
      </c>
      <c r="E478" s="30">
        <v>3772225.1788</v>
      </c>
      <c r="F478" s="31">
        <v>85451.4892</v>
      </c>
      <c r="G478" s="17">
        <f t="shared" si="7"/>
        <v>4657525.5666</v>
      </c>
    </row>
    <row r="479" ht="18.75" spans="1:7">
      <c r="A479" s="28">
        <v>474</v>
      </c>
      <c r="B479" s="29" t="s">
        <v>110</v>
      </c>
      <c r="C479" s="29" t="s">
        <v>309</v>
      </c>
      <c r="D479" s="30">
        <v>1021172.9118</v>
      </c>
      <c r="E479" s="30">
        <v>4816027.3479</v>
      </c>
      <c r="F479" s="31">
        <v>109096.5383</v>
      </c>
      <c r="G479" s="17">
        <f t="shared" si="7"/>
        <v>5946296.798</v>
      </c>
    </row>
    <row r="480" ht="18.75" spans="1:7">
      <c r="A480" s="28">
        <v>475</v>
      </c>
      <c r="B480" s="29" t="s">
        <v>110</v>
      </c>
      <c r="C480" s="29" t="s">
        <v>311</v>
      </c>
      <c r="D480" s="30">
        <v>674035.0669</v>
      </c>
      <c r="E480" s="30">
        <v>3178865.4775</v>
      </c>
      <c r="F480" s="31">
        <v>72010.2263</v>
      </c>
      <c r="G480" s="17">
        <f t="shared" si="7"/>
        <v>3924910.7707</v>
      </c>
    </row>
    <row r="481" ht="18.75" spans="1:7">
      <c r="A481" s="28">
        <v>476</v>
      </c>
      <c r="B481" s="29" t="s">
        <v>110</v>
      </c>
      <c r="C481" s="29" t="s">
        <v>313</v>
      </c>
      <c r="D481" s="30">
        <v>979945.7804</v>
      </c>
      <c r="E481" s="30">
        <v>4621593.0952</v>
      </c>
      <c r="F481" s="31">
        <v>104692.0567</v>
      </c>
      <c r="G481" s="17">
        <f t="shared" si="7"/>
        <v>5706230.9323</v>
      </c>
    </row>
    <row r="482" ht="37.5" spans="1:7">
      <c r="A482" s="28">
        <v>477</v>
      </c>
      <c r="B482" s="29" t="s">
        <v>110</v>
      </c>
      <c r="C482" s="29" t="s">
        <v>315</v>
      </c>
      <c r="D482" s="30">
        <v>654368.9572</v>
      </c>
      <c r="E482" s="30">
        <v>3086116.7166</v>
      </c>
      <c r="F482" s="31">
        <v>69909.2066</v>
      </c>
      <c r="G482" s="17">
        <f t="shared" si="7"/>
        <v>3810394.8804</v>
      </c>
    </row>
    <row r="483" ht="18.75" spans="1:7">
      <c r="A483" s="28">
        <v>478</v>
      </c>
      <c r="B483" s="29" t="s">
        <v>110</v>
      </c>
      <c r="C483" s="29" t="s">
        <v>317</v>
      </c>
      <c r="D483" s="30">
        <v>948685.8558</v>
      </c>
      <c r="E483" s="30">
        <v>4474165.9059</v>
      </c>
      <c r="F483" s="31">
        <v>101352.417</v>
      </c>
      <c r="G483" s="17">
        <f t="shared" si="7"/>
        <v>5524204.1787</v>
      </c>
    </row>
    <row r="484" ht="18.75" spans="1:7">
      <c r="A484" s="28">
        <v>479</v>
      </c>
      <c r="B484" s="29" t="s">
        <v>110</v>
      </c>
      <c r="C484" s="29" t="s">
        <v>319</v>
      </c>
      <c r="D484" s="30">
        <v>1186485.3635</v>
      </c>
      <c r="E484" s="30">
        <v>5595669.3451</v>
      </c>
      <c r="F484" s="31">
        <v>126757.6181</v>
      </c>
      <c r="G484" s="17">
        <f t="shared" si="7"/>
        <v>6908912.3267</v>
      </c>
    </row>
    <row r="485" ht="18.75" spans="1:7">
      <c r="A485" s="28">
        <v>480</v>
      </c>
      <c r="B485" s="29" t="s">
        <v>110</v>
      </c>
      <c r="C485" s="29" t="s">
        <v>322</v>
      </c>
      <c r="D485" s="30">
        <v>896243.171</v>
      </c>
      <c r="E485" s="30">
        <v>4226837.1712</v>
      </c>
      <c r="F485" s="31">
        <v>95749.7269</v>
      </c>
      <c r="G485" s="17">
        <f t="shared" si="7"/>
        <v>5218830.0691</v>
      </c>
    </row>
    <row r="486" ht="18.75" spans="1:7">
      <c r="A486" s="28">
        <v>481</v>
      </c>
      <c r="B486" s="29" t="s">
        <v>110</v>
      </c>
      <c r="C486" s="29" t="s">
        <v>323</v>
      </c>
      <c r="D486" s="30">
        <v>848604.2113</v>
      </c>
      <c r="E486" s="30">
        <v>4002163.6314</v>
      </c>
      <c r="F486" s="31">
        <v>90660.2406</v>
      </c>
      <c r="G486" s="17">
        <f t="shared" si="7"/>
        <v>4941428.0833</v>
      </c>
    </row>
    <row r="487" ht="18.75" spans="1:7">
      <c r="A487" s="28">
        <v>482</v>
      </c>
      <c r="B487" s="29" t="s">
        <v>110</v>
      </c>
      <c r="C487" s="29" t="s">
        <v>325</v>
      </c>
      <c r="D487" s="30">
        <v>909908.8794</v>
      </c>
      <c r="E487" s="30">
        <v>4291287.0061</v>
      </c>
      <c r="F487" s="31">
        <v>97209.6966</v>
      </c>
      <c r="G487" s="17">
        <f t="shared" si="7"/>
        <v>5298405.5821</v>
      </c>
    </row>
    <row r="488" ht="18.75" spans="1:7">
      <c r="A488" s="28">
        <v>483</v>
      </c>
      <c r="B488" s="29" t="s">
        <v>110</v>
      </c>
      <c r="C488" s="29" t="s">
        <v>327</v>
      </c>
      <c r="D488" s="30">
        <v>890314.4134</v>
      </c>
      <c r="E488" s="30">
        <v>4198876.1292</v>
      </c>
      <c r="F488" s="31">
        <v>95116.3308</v>
      </c>
      <c r="G488" s="17">
        <f t="shared" si="7"/>
        <v>5184306.8734</v>
      </c>
    </row>
    <row r="489" ht="18.75" spans="1:7">
      <c r="A489" s="28">
        <v>484</v>
      </c>
      <c r="B489" s="29" t="s">
        <v>111</v>
      </c>
      <c r="C489" s="29" t="s">
        <v>331</v>
      </c>
      <c r="D489" s="30">
        <v>768922.2737</v>
      </c>
      <c r="E489" s="30">
        <v>3626369.8886</v>
      </c>
      <c r="F489" s="31">
        <v>82147.4574</v>
      </c>
      <c r="G489" s="17">
        <f t="shared" si="7"/>
        <v>4477439.6197</v>
      </c>
    </row>
    <row r="490" ht="18.75" spans="1:7">
      <c r="A490" s="28">
        <v>485</v>
      </c>
      <c r="B490" s="29" t="s">
        <v>111</v>
      </c>
      <c r="C490" s="29" t="s">
        <v>333</v>
      </c>
      <c r="D490" s="30">
        <v>1264448.1035</v>
      </c>
      <c r="E490" s="30">
        <v>5963355.0559</v>
      </c>
      <c r="F490" s="31">
        <v>135086.7315</v>
      </c>
      <c r="G490" s="17">
        <f t="shared" si="7"/>
        <v>7362889.8909</v>
      </c>
    </row>
    <row r="491" ht="18.75" spans="1:7">
      <c r="A491" s="28">
        <v>486</v>
      </c>
      <c r="B491" s="29" t="s">
        <v>111</v>
      </c>
      <c r="C491" s="29" t="s">
        <v>335</v>
      </c>
      <c r="D491" s="30">
        <v>969120.1008</v>
      </c>
      <c r="E491" s="30">
        <v>4570537.3254</v>
      </c>
      <c r="F491" s="31">
        <v>103535.5002</v>
      </c>
      <c r="G491" s="17">
        <f t="shared" si="7"/>
        <v>5643192.9264</v>
      </c>
    </row>
    <row r="492" ht="18.75" spans="1:7">
      <c r="A492" s="28">
        <v>487</v>
      </c>
      <c r="B492" s="29" t="s">
        <v>111</v>
      </c>
      <c r="C492" s="29" t="s">
        <v>101</v>
      </c>
      <c r="D492" s="30">
        <v>590172.582</v>
      </c>
      <c r="E492" s="30">
        <v>2783355.5535</v>
      </c>
      <c r="F492" s="31">
        <v>63050.8163</v>
      </c>
      <c r="G492" s="17">
        <f t="shared" si="7"/>
        <v>3436578.9518</v>
      </c>
    </row>
    <row r="493" ht="18.75" spans="1:7">
      <c r="A493" s="28">
        <v>488</v>
      </c>
      <c r="B493" s="29" t="s">
        <v>111</v>
      </c>
      <c r="C493" s="29" t="s">
        <v>338</v>
      </c>
      <c r="D493" s="30">
        <v>1024011.0191</v>
      </c>
      <c r="E493" s="30">
        <v>4829412.3511</v>
      </c>
      <c r="F493" s="31">
        <v>109399.7462</v>
      </c>
      <c r="G493" s="17">
        <f t="shared" si="7"/>
        <v>5962823.1164</v>
      </c>
    </row>
    <row r="494" ht="18.75" spans="1:7">
      <c r="A494" s="28">
        <v>489</v>
      </c>
      <c r="B494" s="29" t="s">
        <v>111</v>
      </c>
      <c r="C494" s="29" t="s">
        <v>340</v>
      </c>
      <c r="D494" s="30">
        <v>880124.4474</v>
      </c>
      <c r="E494" s="30">
        <v>4150818.4945</v>
      </c>
      <c r="F494" s="31">
        <v>94027.6905</v>
      </c>
      <c r="G494" s="17">
        <f t="shared" si="7"/>
        <v>5124970.6324</v>
      </c>
    </row>
    <row r="495" ht="18.75" spans="1:7">
      <c r="A495" s="28">
        <v>490</v>
      </c>
      <c r="B495" s="29" t="s">
        <v>111</v>
      </c>
      <c r="C495" s="29" t="s">
        <v>342</v>
      </c>
      <c r="D495" s="30">
        <v>889609.7411</v>
      </c>
      <c r="E495" s="30">
        <v>4195552.7733</v>
      </c>
      <c r="F495" s="31">
        <v>95041.0475</v>
      </c>
      <c r="G495" s="17">
        <f t="shared" si="7"/>
        <v>5180203.5619</v>
      </c>
    </row>
    <row r="496" ht="18.75" spans="1:7">
      <c r="A496" s="28">
        <v>491</v>
      </c>
      <c r="B496" s="29" t="s">
        <v>111</v>
      </c>
      <c r="C496" s="29" t="s">
        <v>344</v>
      </c>
      <c r="D496" s="30">
        <v>1049045.0622</v>
      </c>
      <c r="E496" s="30">
        <v>4947477.21</v>
      </c>
      <c r="F496" s="31">
        <v>112074.2467</v>
      </c>
      <c r="G496" s="17">
        <f t="shared" si="7"/>
        <v>6108596.5189</v>
      </c>
    </row>
    <row r="497" ht="18.75" spans="1:7">
      <c r="A497" s="28">
        <v>492</v>
      </c>
      <c r="B497" s="29" t="s">
        <v>111</v>
      </c>
      <c r="C497" s="29" t="s">
        <v>346</v>
      </c>
      <c r="D497" s="30">
        <v>758390.8034</v>
      </c>
      <c r="E497" s="30">
        <v>3576701.6608</v>
      </c>
      <c r="F497" s="31">
        <v>81022.3327</v>
      </c>
      <c r="G497" s="17">
        <f t="shared" si="7"/>
        <v>4416114.7969</v>
      </c>
    </row>
    <row r="498" ht="18.75" spans="1:7">
      <c r="A498" s="28">
        <v>493</v>
      </c>
      <c r="B498" s="29" t="s">
        <v>111</v>
      </c>
      <c r="C498" s="29" t="s">
        <v>348</v>
      </c>
      <c r="D498" s="30">
        <v>1008528.6303</v>
      </c>
      <c r="E498" s="30">
        <v>4756394.7385</v>
      </c>
      <c r="F498" s="31">
        <v>107745.6923</v>
      </c>
      <c r="G498" s="17">
        <f t="shared" si="7"/>
        <v>5872669.0611</v>
      </c>
    </row>
    <row r="499" ht="18.75" spans="1:7">
      <c r="A499" s="28">
        <v>494</v>
      </c>
      <c r="B499" s="29" t="s">
        <v>111</v>
      </c>
      <c r="C499" s="29" t="s">
        <v>350</v>
      </c>
      <c r="D499" s="30">
        <v>799490.2495</v>
      </c>
      <c r="E499" s="30">
        <v>3770533.7279</v>
      </c>
      <c r="F499" s="31">
        <v>85413.1731</v>
      </c>
      <c r="G499" s="17">
        <f t="shared" si="7"/>
        <v>4655437.1505</v>
      </c>
    </row>
    <row r="500" ht="18.75" spans="1:7">
      <c r="A500" s="28">
        <v>495</v>
      </c>
      <c r="B500" s="29" t="s">
        <v>111</v>
      </c>
      <c r="C500" s="29" t="s">
        <v>352</v>
      </c>
      <c r="D500" s="30">
        <v>710133.4845</v>
      </c>
      <c r="E500" s="30">
        <v>3349111.8328</v>
      </c>
      <c r="F500" s="31">
        <v>75866.7842</v>
      </c>
      <c r="G500" s="17">
        <f t="shared" si="7"/>
        <v>4135112.1015</v>
      </c>
    </row>
    <row r="501" ht="18.75" spans="1:7">
      <c r="A501" s="28">
        <v>496</v>
      </c>
      <c r="B501" s="29" t="s">
        <v>111</v>
      </c>
      <c r="C501" s="29" t="s">
        <v>354</v>
      </c>
      <c r="D501" s="30">
        <v>594180.6406</v>
      </c>
      <c r="E501" s="30">
        <v>2802258.2482</v>
      </c>
      <c r="F501" s="31">
        <v>63479.0154</v>
      </c>
      <c r="G501" s="17">
        <f t="shared" si="7"/>
        <v>3459917.9042</v>
      </c>
    </row>
    <row r="502" ht="18.75" spans="1:7">
      <c r="A502" s="28">
        <v>497</v>
      </c>
      <c r="B502" s="29" t="s">
        <v>111</v>
      </c>
      <c r="C502" s="29" t="s">
        <v>356</v>
      </c>
      <c r="D502" s="30">
        <v>591661.0288</v>
      </c>
      <c r="E502" s="30">
        <v>2790375.3248</v>
      </c>
      <c r="F502" s="31">
        <v>63209.8339</v>
      </c>
      <c r="G502" s="17">
        <f t="shared" si="7"/>
        <v>3445246.1875</v>
      </c>
    </row>
    <row r="503" ht="18.75" spans="1:7">
      <c r="A503" s="28">
        <v>498</v>
      </c>
      <c r="B503" s="29" t="s">
        <v>111</v>
      </c>
      <c r="C503" s="29" t="s">
        <v>358</v>
      </c>
      <c r="D503" s="30">
        <v>675578.4682</v>
      </c>
      <c r="E503" s="30">
        <v>3186144.4237</v>
      </c>
      <c r="F503" s="31">
        <v>72175.1149</v>
      </c>
      <c r="G503" s="17">
        <f t="shared" si="7"/>
        <v>3933898.0068</v>
      </c>
    </row>
    <row r="504" ht="18.75" spans="1:7">
      <c r="A504" s="28">
        <v>499</v>
      </c>
      <c r="B504" s="29" t="s">
        <v>111</v>
      </c>
      <c r="C504" s="29" t="s">
        <v>360</v>
      </c>
      <c r="D504" s="30">
        <v>817683.7235</v>
      </c>
      <c r="E504" s="30">
        <v>3856337.2853</v>
      </c>
      <c r="F504" s="31">
        <v>87356.8645</v>
      </c>
      <c r="G504" s="17">
        <f t="shared" si="7"/>
        <v>4761377.8733</v>
      </c>
    </row>
    <row r="505" ht="18.75" spans="1:7">
      <c r="A505" s="28">
        <v>500</v>
      </c>
      <c r="B505" s="29" t="s">
        <v>112</v>
      </c>
      <c r="C505" s="29" t="s">
        <v>365</v>
      </c>
      <c r="D505" s="30">
        <v>1147465.6869</v>
      </c>
      <c r="E505" s="30">
        <v>5411645.8292</v>
      </c>
      <c r="F505" s="31">
        <v>122588.9689</v>
      </c>
      <c r="G505" s="17">
        <f t="shared" si="7"/>
        <v>6681700.485</v>
      </c>
    </row>
    <row r="506" ht="37.5" spans="1:7">
      <c r="A506" s="28">
        <v>501</v>
      </c>
      <c r="B506" s="29" t="s">
        <v>112</v>
      </c>
      <c r="C506" s="29" t="s">
        <v>367</v>
      </c>
      <c r="D506" s="30">
        <v>1474915.4812</v>
      </c>
      <c r="E506" s="30">
        <v>6955955.4619</v>
      </c>
      <c r="F506" s="31">
        <v>157571.917</v>
      </c>
      <c r="G506" s="17">
        <f t="shared" si="7"/>
        <v>8588442.8601</v>
      </c>
    </row>
    <row r="507" ht="18.75" spans="1:7">
      <c r="A507" s="28">
        <v>502</v>
      </c>
      <c r="B507" s="29" t="s">
        <v>112</v>
      </c>
      <c r="C507" s="29" t="s">
        <v>369</v>
      </c>
      <c r="D507" s="30">
        <v>2378582.4735</v>
      </c>
      <c r="E507" s="30">
        <v>11217804.6532</v>
      </c>
      <c r="F507" s="31">
        <v>254114.7645</v>
      </c>
      <c r="G507" s="17">
        <f t="shared" si="7"/>
        <v>13850501.8912</v>
      </c>
    </row>
    <row r="508" ht="37.5" spans="1:7">
      <c r="A508" s="28">
        <v>503</v>
      </c>
      <c r="B508" s="29" t="s">
        <v>112</v>
      </c>
      <c r="C508" s="29" t="s">
        <v>371</v>
      </c>
      <c r="D508" s="30">
        <v>929653.5129</v>
      </c>
      <c r="E508" s="30">
        <v>4384406.0985</v>
      </c>
      <c r="F508" s="31">
        <v>99319.1054</v>
      </c>
      <c r="G508" s="17">
        <f t="shared" si="7"/>
        <v>5413378.7168</v>
      </c>
    </row>
    <row r="509" ht="18.75" spans="1:7">
      <c r="A509" s="28">
        <v>504</v>
      </c>
      <c r="B509" s="29" t="s">
        <v>112</v>
      </c>
      <c r="C509" s="29" t="s">
        <v>373</v>
      </c>
      <c r="D509" s="30">
        <v>781602.5332</v>
      </c>
      <c r="E509" s="30">
        <v>3686172.1766</v>
      </c>
      <c r="F509" s="31">
        <v>83502.1471</v>
      </c>
      <c r="G509" s="17">
        <f t="shared" si="7"/>
        <v>4551276.8569</v>
      </c>
    </row>
    <row r="510" ht="18.75" spans="1:7">
      <c r="A510" s="28">
        <v>505</v>
      </c>
      <c r="B510" s="29" t="s">
        <v>112</v>
      </c>
      <c r="C510" s="29" t="s">
        <v>375</v>
      </c>
      <c r="D510" s="30">
        <v>873802.7961</v>
      </c>
      <c r="E510" s="30">
        <v>4121004.4981</v>
      </c>
      <c r="F510" s="31">
        <v>93352.3198</v>
      </c>
      <c r="G510" s="17">
        <f t="shared" si="7"/>
        <v>5088159.614</v>
      </c>
    </row>
    <row r="511" ht="18.75" spans="1:7">
      <c r="A511" s="28">
        <v>506</v>
      </c>
      <c r="B511" s="29" t="s">
        <v>112</v>
      </c>
      <c r="C511" s="29" t="s">
        <v>377</v>
      </c>
      <c r="D511" s="30">
        <v>802284.4645</v>
      </c>
      <c r="E511" s="30">
        <v>3783711.7272</v>
      </c>
      <c r="F511" s="31">
        <v>85711.6917</v>
      </c>
      <c r="G511" s="17">
        <f t="shared" si="7"/>
        <v>4671707.8834</v>
      </c>
    </row>
    <row r="512" ht="18.75" spans="1:7">
      <c r="A512" s="28">
        <v>507</v>
      </c>
      <c r="B512" s="29" t="s">
        <v>112</v>
      </c>
      <c r="C512" s="29" t="s">
        <v>379</v>
      </c>
      <c r="D512" s="30">
        <v>967870.8556</v>
      </c>
      <c r="E512" s="30">
        <v>4564645.6697</v>
      </c>
      <c r="F512" s="31">
        <v>103402.0377</v>
      </c>
      <c r="G512" s="17">
        <f t="shared" si="7"/>
        <v>5635918.563</v>
      </c>
    </row>
    <row r="513" ht="18.75" spans="1:7">
      <c r="A513" s="28">
        <v>508</v>
      </c>
      <c r="B513" s="29" t="s">
        <v>112</v>
      </c>
      <c r="C513" s="29" t="s">
        <v>382</v>
      </c>
      <c r="D513" s="30">
        <v>646282.7681</v>
      </c>
      <c r="E513" s="30">
        <v>3047980.8558</v>
      </c>
      <c r="F513" s="31">
        <v>69045.3223</v>
      </c>
      <c r="G513" s="17">
        <f t="shared" si="7"/>
        <v>3763308.9462</v>
      </c>
    </row>
    <row r="514" ht="18.75" spans="1:7">
      <c r="A514" s="28">
        <v>509</v>
      </c>
      <c r="B514" s="29" t="s">
        <v>112</v>
      </c>
      <c r="C514" s="29" t="s">
        <v>384</v>
      </c>
      <c r="D514" s="30">
        <v>1101977.189</v>
      </c>
      <c r="E514" s="30">
        <v>5197114.2377</v>
      </c>
      <c r="F514" s="31">
        <v>117729.2261</v>
      </c>
      <c r="G514" s="17">
        <f t="shared" si="7"/>
        <v>6416820.6528</v>
      </c>
    </row>
    <row r="515" ht="18.75" spans="1:7">
      <c r="A515" s="28">
        <v>510</v>
      </c>
      <c r="B515" s="29" t="s">
        <v>112</v>
      </c>
      <c r="C515" s="29" t="s">
        <v>386</v>
      </c>
      <c r="D515" s="30">
        <v>952604.7652</v>
      </c>
      <c r="E515" s="30">
        <v>4492648.1577</v>
      </c>
      <c r="F515" s="31">
        <v>101771.0919</v>
      </c>
      <c r="G515" s="17">
        <f t="shared" si="7"/>
        <v>5547024.0148</v>
      </c>
    </row>
    <row r="516" ht="18.75" spans="1:7">
      <c r="A516" s="28">
        <v>511</v>
      </c>
      <c r="B516" s="29" t="s">
        <v>112</v>
      </c>
      <c r="C516" s="29" t="s">
        <v>388</v>
      </c>
      <c r="D516" s="30">
        <v>1309784.3036</v>
      </c>
      <c r="E516" s="30">
        <v>6177168.3849</v>
      </c>
      <c r="F516" s="31">
        <v>139930.2036</v>
      </c>
      <c r="G516" s="17">
        <f t="shared" si="7"/>
        <v>7626882.8921</v>
      </c>
    </row>
    <row r="517" ht="18.75" spans="1:7">
      <c r="A517" s="28">
        <v>512</v>
      </c>
      <c r="B517" s="29" t="s">
        <v>112</v>
      </c>
      <c r="C517" s="29" t="s">
        <v>390</v>
      </c>
      <c r="D517" s="30">
        <v>1417101.9854</v>
      </c>
      <c r="E517" s="30">
        <v>6683297.0574</v>
      </c>
      <c r="F517" s="31">
        <v>151395.4388</v>
      </c>
      <c r="G517" s="17">
        <f t="shared" si="7"/>
        <v>8251794.4816</v>
      </c>
    </row>
    <row r="518" ht="18.75" spans="1:7">
      <c r="A518" s="28">
        <v>513</v>
      </c>
      <c r="B518" s="29" t="s">
        <v>112</v>
      </c>
      <c r="C518" s="29" t="s">
        <v>392</v>
      </c>
      <c r="D518" s="30">
        <v>762847.9099</v>
      </c>
      <c r="E518" s="30">
        <v>3597722.1426</v>
      </c>
      <c r="F518" s="31">
        <v>81498.5056</v>
      </c>
      <c r="G518" s="17">
        <f t="shared" si="7"/>
        <v>4442068.5581</v>
      </c>
    </row>
    <row r="519" ht="37.5" spans="1:7">
      <c r="A519" s="28">
        <v>514</v>
      </c>
      <c r="B519" s="29" t="s">
        <v>112</v>
      </c>
      <c r="C519" s="29" t="s">
        <v>394</v>
      </c>
      <c r="D519" s="30">
        <v>920498.5183</v>
      </c>
      <c r="E519" s="30">
        <v>4341229.5671</v>
      </c>
      <c r="F519" s="31">
        <v>98341.0358</v>
      </c>
      <c r="G519" s="17">
        <f t="shared" ref="G519:G582" si="8">D519+E519+F519</f>
        <v>5360069.1212</v>
      </c>
    </row>
    <row r="520" ht="18.75" spans="1:7">
      <c r="A520" s="28">
        <v>515</v>
      </c>
      <c r="B520" s="29" t="s">
        <v>112</v>
      </c>
      <c r="C520" s="29" t="s">
        <v>396</v>
      </c>
      <c r="D520" s="30">
        <v>1378055.4388</v>
      </c>
      <c r="E520" s="30">
        <v>6499146.8179</v>
      </c>
      <c r="F520" s="31">
        <v>147223.919</v>
      </c>
      <c r="G520" s="17">
        <f t="shared" si="8"/>
        <v>8024426.1757</v>
      </c>
    </row>
    <row r="521" ht="18.75" spans="1:7">
      <c r="A521" s="28">
        <v>516</v>
      </c>
      <c r="B521" s="29" t="s">
        <v>112</v>
      </c>
      <c r="C521" s="29" t="s">
        <v>398</v>
      </c>
      <c r="D521" s="30">
        <v>1337153.3808</v>
      </c>
      <c r="E521" s="30">
        <v>6306245.6671</v>
      </c>
      <c r="F521" s="31">
        <v>142854.1664</v>
      </c>
      <c r="G521" s="17">
        <f t="shared" si="8"/>
        <v>7786253.2143</v>
      </c>
    </row>
    <row r="522" ht="18.75" spans="1:7">
      <c r="A522" s="28">
        <v>517</v>
      </c>
      <c r="B522" s="29" t="s">
        <v>112</v>
      </c>
      <c r="C522" s="29" t="s">
        <v>400</v>
      </c>
      <c r="D522" s="30">
        <v>1365345.4255</v>
      </c>
      <c r="E522" s="30">
        <v>6439204.2061</v>
      </c>
      <c r="F522" s="31">
        <v>145866.0505</v>
      </c>
      <c r="G522" s="17">
        <f t="shared" si="8"/>
        <v>7950415.6821</v>
      </c>
    </row>
    <row r="523" ht="18.75" spans="1:7">
      <c r="A523" s="28">
        <v>518</v>
      </c>
      <c r="B523" s="29" t="s">
        <v>112</v>
      </c>
      <c r="C523" s="29" t="s">
        <v>402</v>
      </c>
      <c r="D523" s="30">
        <v>1055967.0205</v>
      </c>
      <c r="E523" s="30">
        <v>4980122.3579</v>
      </c>
      <c r="F523" s="31">
        <v>112813.7509</v>
      </c>
      <c r="G523" s="17">
        <f t="shared" si="8"/>
        <v>6148903.1293</v>
      </c>
    </row>
    <row r="524" ht="18.75" spans="1:7">
      <c r="A524" s="28">
        <v>519</v>
      </c>
      <c r="B524" s="29" t="s">
        <v>112</v>
      </c>
      <c r="C524" s="29" t="s">
        <v>404</v>
      </c>
      <c r="D524" s="30">
        <v>1207891.9069</v>
      </c>
      <c r="E524" s="30">
        <v>5696626.2912</v>
      </c>
      <c r="F524" s="31">
        <v>129044.5763</v>
      </c>
      <c r="G524" s="17">
        <f t="shared" si="8"/>
        <v>7033562.7744</v>
      </c>
    </row>
    <row r="525" ht="37.5" spans="1:7">
      <c r="A525" s="28">
        <v>520</v>
      </c>
      <c r="B525" s="29" t="s">
        <v>113</v>
      </c>
      <c r="C525" s="29" t="s">
        <v>408</v>
      </c>
      <c r="D525" s="30">
        <v>790325.2344</v>
      </c>
      <c r="E525" s="30">
        <v>3727309.9383</v>
      </c>
      <c r="F525" s="31">
        <v>84434.0329</v>
      </c>
      <c r="G525" s="17">
        <f t="shared" si="8"/>
        <v>4602069.2056</v>
      </c>
    </row>
    <row r="526" ht="37.5" spans="1:7">
      <c r="A526" s="28">
        <v>521</v>
      </c>
      <c r="B526" s="29" t="s">
        <v>113</v>
      </c>
      <c r="C526" s="29" t="s">
        <v>410</v>
      </c>
      <c r="D526" s="30">
        <v>890839.2405</v>
      </c>
      <c r="E526" s="30">
        <v>4201351.3042</v>
      </c>
      <c r="F526" s="31">
        <v>95172.4005</v>
      </c>
      <c r="G526" s="17">
        <f t="shared" si="8"/>
        <v>5187362.9452</v>
      </c>
    </row>
    <row r="527" ht="37.5" spans="1:7">
      <c r="A527" s="28">
        <v>522</v>
      </c>
      <c r="B527" s="29" t="s">
        <v>113</v>
      </c>
      <c r="C527" s="29" t="s">
        <v>412</v>
      </c>
      <c r="D527" s="30">
        <v>912140.3027</v>
      </c>
      <c r="E527" s="30">
        <v>4301810.7829</v>
      </c>
      <c r="F527" s="31">
        <v>97448.0897</v>
      </c>
      <c r="G527" s="17">
        <f t="shared" si="8"/>
        <v>5311399.1753</v>
      </c>
    </row>
    <row r="528" ht="37.5" spans="1:7">
      <c r="A528" s="28">
        <v>523</v>
      </c>
      <c r="B528" s="29" t="s">
        <v>113</v>
      </c>
      <c r="C528" s="29" t="s">
        <v>414</v>
      </c>
      <c r="D528" s="30">
        <v>1076201.2555</v>
      </c>
      <c r="E528" s="30">
        <v>5075550.4953</v>
      </c>
      <c r="F528" s="31">
        <v>114975.4661</v>
      </c>
      <c r="G528" s="17">
        <f t="shared" si="8"/>
        <v>6266727.2169</v>
      </c>
    </row>
    <row r="529" ht="37.5" spans="1:7">
      <c r="A529" s="28">
        <v>524</v>
      </c>
      <c r="B529" s="29" t="s">
        <v>113</v>
      </c>
      <c r="C529" s="29" t="s">
        <v>416</v>
      </c>
      <c r="D529" s="30">
        <v>768454.01</v>
      </c>
      <c r="E529" s="30">
        <v>3624161.4765</v>
      </c>
      <c r="F529" s="31">
        <v>82097.4307</v>
      </c>
      <c r="G529" s="17">
        <f t="shared" si="8"/>
        <v>4474712.9172</v>
      </c>
    </row>
    <row r="530" ht="37.5" spans="1:7">
      <c r="A530" s="28">
        <v>525</v>
      </c>
      <c r="B530" s="29" t="s">
        <v>113</v>
      </c>
      <c r="C530" s="29" t="s">
        <v>418</v>
      </c>
      <c r="D530" s="30">
        <v>722603.6717</v>
      </c>
      <c r="E530" s="30">
        <v>3407923.3835</v>
      </c>
      <c r="F530" s="31">
        <v>77199.0309</v>
      </c>
      <c r="G530" s="17">
        <f t="shared" si="8"/>
        <v>4207726.0861</v>
      </c>
    </row>
    <row r="531" ht="37.5" spans="1:7">
      <c r="A531" s="28">
        <v>526</v>
      </c>
      <c r="B531" s="29" t="s">
        <v>113</v>
      </c>
      <c r="C531" s="29" t="s">
        <v>420</v>
      </c>
      <c r="D531" s="30">
        <v>825639.5973</v>
      </c>
      <c r="E531" s="30">
        <v>3893858.5564</v>
      </c>
      <c r="F531" s="31">
        <v>88206.8266</v>
      </c>
      <c r="G531" s="17">
        <f t="shared" si="8"/>
        <v>4807704.9803</v>
      </c>
    </row>
    <row r="532" ht="37.5" spans="1:7">
      <c r="A532" s="28">
        <v>527</v>
      </c>
      <c r="B532" s="29" t="s">
        <v>113</v>
      </c>
      <c r="C532" s="29" t="s">
        <v>422</v>
      </c>
      <c r="D532" s="30">
        <v>1291926.8723</v>
      </c>
      <c r="E532" s="30">
        <v>6092949.663</v>
      </c>
      <c r="F532" s="31">
        <v>138022.4132</v>
      </c>
      <c r="G532" s="17">
        <f t="shared" si="8"/>
        <v>7522898.9485</v>
      </c>
    </row>
    <row r="533" ht="37.5" spans="1:7">
      <c r="A533" s="28">
        <v>528</v>
      </c>
      <c r="B533" s="29" t="s">
        <v>113</v>
      </c>
      <c r="C533" s="29" t="s">
        <v>424</v>
      </c>
      <c r="D533" s="30">
        <v>1197286.1863</v>
      </c>
      <c r="E533" s="30">
        <v>5646607.8858</v>
      </c>
      <c r="F533" s="31">
        <v>127911.519</v>
      </c>
      <c r="G533" s="17">
        <f t="shared" si="8"/>
        <v>6971805.5911</v>
      </c>
    </row>
    <row r="534" ht="37.5" spans="1:7">
      <c r="A534" s="28">
        <v>529</v>
      </c>
      <c r="B534" s="29" t="s">
        <v>113</v>
      </c>
      <c r="C534" s="29" t="s">
        <v>426</v>
      </c>
      <c r="D534" s="30">
        <v>915905.7038</v>
      </c>
      <c r="E534" s="30">
        <v>4319569.0627</v>
      </c>
      <c r="F534" s="31">
        <v>97850.3646</v>
      </c>
      <c r="G534" s="17">
        <f t="shared" si="8"/>
        <v>5333325.1311</v>
      </c>
    </row>
    <row r="535" ht="37.5" spans="1:7">
      <c r="A535" s="28">
        <v>530</v>
      </c>
      <c r="B535" s="29" t="s">
        <v>113</v>
      </c>
      <c r="C535" s="29" t="s">
        <v>407</v>
      </c>
      <c r="D535" s="30">
        <v>876698.7543</v>
      </c>
      <c r="E535" s="30">
        <v>4134662.3355</v>
      </c>
      <c r="F535" s="31">
        <v>93661.7082</v>
      </c>
      <c r="G535" s="17">
        <f t="shared" si="8"/>
        <v>5105022.798</v>
      </c>
    </row>
    <row r="536" ht="37.5" spans="1:7">
      <c r="A536" s="28">
        <v>531</v>
      </c>
      <c r="B536" s="29" t="s">
        <v>113</v>
      </c>
      <c r="C536" s="29" t="s">
        <v>430</v>
      </c>
      <c r="D536" s="30">
        <v>931429.5006</v>
      </c>
      <c r="E536" s="30">
        <v>4392781.9624</v>
      </c>
      <c r="F536" s="31">
        <v>99508.8423</v>
      </c>
      <c r="G536" s="17">
        <f t="shared" si="8"/>
        <v>5423720.3053</v>
      </c>
    </row>
    <row r="537" ht="37.5" spans="1:7">
      <c r="A537" s="28">
        <v>532</v>
      </c>
      <c r="B537" s="29" t="s">
        <v>113</v>
      </c>
      <c r="C537" s="29" t="s">
        <v>432</v>
      </c>
      <c r="D537" s="30">
        <v>747719.2054</v>
      </c>
      <c r="E537" s="30">
        <v>3526372.5663</v>
      </c>
      <c r="F537" s="31">
        <v>79882.2374</v>
      </c>
      <c r="G537" s="17">
        <f t="shared" si="8"/>
        <v>4353974.0091</v>
      </c>
    </row>
    <row r="538" ht="18.75" spans="1:7">
      <c r="A538" s="28">
        <v>533</v>
      </c>
      <c r="B538" s="29" t="s">
        <v>114</v>
      </c>
      <c r="C538" s="29" t="s">
        <v>436</v>
      </c>
      <c r="D538" s="30">
        <v>822172.835</v>
      </c>
      <c r="E538" s="30">
        <v>3877508.7084</v>
      </c>
      <c r="F538" s="31">
        <v>87836.4567</v>
      </c>
      <c r="G538" s="17">
        <f t="shared" si="8"/>
        <v>4787518.0001</v>
      </c>
    </row>
    <row r="539" ht="18.75" spans="1:7">
      <c r="A539" s="28">
        <v>534</v>
      </c>
      <c r="B539" s="29" t="s">
        <v>114</v>
      </c>
      <c r="C539" s="29" t="s">
        <v>438</v>
      </c>
      <c r="D539" s="30">
        <v>705891.4375</v>
      </c>
      <c r="E539" s="30">
        <v>3329105.6081</v>
      </c>
      <c r="F539" s="31">
        <v>75413.587</v>
      </c>
      <c r="G539" s="17">
        <f t="shared" si="8"/>
        <v>4110410.6326</v>
      </c>
    </row>
    <row r="540" ht="18.75" spans="1:7">
      <c r="A540" s="28">
        <v>535</v>
      </c>
      <c r="B540" s="29" t="s">
        <v>114</v>
      </c>
      <c r="C540" s="29" t="s">
        <v>440</v>
      </c>
      <c r="D540" s="30">
        <v>808392.2422</v>
      </c>
      <c r="E540" s="30">
        <v>3812517.0587</v>
      </c>
      <c r="F540" s="31">
        <v>86364.2134</v>
      </c>
      <c r="G540" s="17">
        <f t="shared" si="8"/>
        <v>4707273.5143</v>
      </c>
    </row>
    <row r="541" ht="18.75" spans="1:7">
      <c r="A541" s="28">
        <v>536</v>
      </c>
      <c r="B541" s="29" t="s">
        <v>114</v>
      </c>
      <c r="C541" s="29" t="s">
        <v>442</v>
      </c>
      <c r="D541" s="30">
        <v>1315943.8199</v>
      </c>
      <c r="E541" s="30">
        <v>6206217.7244</v>
      </c>
      <c r="F541" s="31">
        <v>140588.2527</v>
      </c>
      <c r="G541" s="17">
        <f t="shared" si="8"/>
        <v>7662749.797</v>
      </c>
    </row>
    <row r="542" ht="18.75" spans="1:7">
      <c r="A542" s="28">
        <v>537</v>
      </c>
      <c r="B542" s="29" t="s">
        <v>114</v>
      </c>
      <c r="C542" s="29" t="s">
        <v>444</v>
      </c>
      <c r="D542" s="30">
        <v>789902.7818</v>
      </c>
      <c r="E542" s="30">
        <v>3725317.5789</v>
      </c>
      <c r="F542" s="31">
        <v>84388.9004</v>
      </c>
      <c r="G542" s="17">
        <f t="shared" si="8"/>
        <v>4599609.2611</v>
      </c>
    </row>
    <row r="543" ht="18.75" spans="1:7">
      <c r="A543" s="28">
        <v>538</v>
      </c>
      <c r="B543" s="29" t="s">
        <v>114</v>
      </c>
      <c r="C543" s="29" t="s">
        <v>446</v>
      </c>
      <c r="D543" s="30">
        <v>831935.0425</v>
      </c>
      <c r="E543" s="30">
        <v>3923548.9602</v>
      </c>
      <c r="F543" s="31">
        <v>88879.3976</v>
      </c>
      <c r="G543" s="17">
        <f t="shared" si="8"/>
        <v>4844363.4003</v>
      </c>
    </row>
    <row r="544" ht="18.75" spans="1:7">
      <c r="A544" s="28">
        <v>539</v>
      </c>
      <c r="B544" s="29" t="s">
        <v>114</v>
      </c>
      <c r="C544" s="29" t="s">
        <v>448</v>
      </c>
      <c r="D544" s="30">
        <v>787998.6227</v>
      </c>
      <c r="E544" s="30">
        <v>3716337.2367</v>
      </c>
      <c r="F544" s="31">
        <v>84185.4704</v>
      </c>
      <c r="G544" s="17">
        <f t="shared" si="8"/>
        <v>4588521.3298</v>
      </c>
    </row>
    <row r="545" ht="18.75" spans="1:7">
      <c r="A545" s="28">
        <v>540</v>
      </c>
      <c r="B545" s="29" t="s">
        <v>114</v>
      </c>
      <c r="C545" s="29" t="s">
        <v>450</v>
      </c>
      <c r="D545" s="30">
        <v>704126.6951</v>
      </c>
      <c r="E545" s="30">
        <v>3320782.7792</v>
      </c>
      <c r="F545" s="31">
        <v>75225.0516</v>
      </c>
      <c r="G545" s="17">
        <f t="shared" si="8"/>
        <v>4100134.5259</v>
      </c>
    </row>
    <row r="546" ht="18.75" spans="1:7">
      <c r="A546" s="28">
        <v>541</v>
      </c>
      <c r="B546" s="29" t="s">
        <v>114</v>
      </c>
      <c r="C546" s="29" t="s">
        <v>452</v>
      </c>
      <c r="D546" s="30">
        <v>759793.2384</v>
      </c>
      <c r="E546" s="30">
        <v>3583315.7857</v>
      </c>
      <c r="F546" s="31">
        <v>81172.1611</v>
      </c>
      <c r="G546" s="17">
        <f t="shared" si="8"/>
        <v>4424281.1852</v>
      </c>
    </row>
    <row r="547" ht="18.75" spans="1:7">
      <c r="A547" s="28">
        <v>542</v>
      </c>
      <c r="B547" s="29" t="s">
        <v>114</v>
      </c>
      <c r="C547" s="29" t="s">
        <v>454</v>
      </c>
      <c r="D547" s="30">
        <v>836745.7869</v>
      </c>
      <c r="E547" s="30">
        <v>3946237.2594</v>
      </c>
      <c r="F547" s="31">
        <v>89393.3513</v>
      </c>
      <c r="G547" s="17">
        <f t="shared" si="8"/>
        <v>4872376.3976</v>
      </c>
    </row>
    <row r="548" ht="18.75" spans="1:7">
      <c r="A548" s="28">
        <v>543</v>
      </c>
      <c r="B548" s="29" t="s">
        <v>114</v>
      </c>
      <c r="C548" s="29" t="s">
        <v>456</v>
      </c>
      <c r="D548" s="30">
        <v>817328.8549</v>
      </c>
      <c r="E548" s="30">
        <v>3854663.6639</v>
      </c>
      <c r="F548" s="31">
        <v>87318.9523</v>
      </c>
      <c r="G548" s="17">
        <f t="shared" si="8"/>
        <v>4759311.4711</v>
      </c>
    </row>
    <row r="549" ht="18.75" spans="1:7">
      <c r="A549" s="28">
        <v>544</v>
      </c>
      <c r="B549" s="29" t="s">
        <v>114</v>
      </c>
      <c r="C549" s="29" t="s">
        <v>458</v>
      </c>
      <c r="D549" s="30">
        <v>951060.8779</v>
      </c>
      <c r="E549" s="30">
        <v>4485366.9196</v>
      </c>
      <c r="F549" s="31">
        <v>101606.1514</v>
      </c>
      <c r="G549" s="17">
        <f t="shared" si="8"/>
        <v>5538033.9489</v>
      </c>
    </row>
    <row r="550" ht="18.75" spans="1:7">
      <c r="A550" s="28">
        <v>545</v>
      </c>
      <c r="B550" s="29" t="s">
        <v>114</v>
      </c>
      <c r="C550" s="29" t="s">
        <v>460</v>
      </c>
      <c r="D550" s="30">
        <v>974239.2431</v>
      </c>
      <c r="E550" s="30">
        <v>4594680.0821</v>
      </c>
      <c r="F550" s="31">
        <v>104082.4014</v>
      </c>
      <c r="G550" s="17">
        <f t="shared" si="8"/>
        <v>5673001.7266</v>
      </c>
    </row>
    <row r="551" ht="18.75" spans="1:7">
      <c r="A551" s="28">
        <v>546</v>
      </c>
      <c r="B551" s="29" t="s">
        <v>114</v>
      </c>
      <c r="C551" s="29" t="s">
        <v>462</v>
      </c>
      <c r="D551" s="30">
        <v>1078741.4043</v>
      </c>
      <c r="E551" s="30">
        <v>5087530.2748</v>
      </c>
      <c r="F551" s="31">
        <v>115246.8418</v>
      </c>
      <c r="G551" s="17">
        <f t="shared" si="8"/>
        <v>6281518.5209</v>
      </c>
    </row>
    <row r="552" ht="18.75" spans="1:7">
      <c r="A552" s="28">
        <v>547</v>
      </c>
      <c r="B552" s="29" t="s">
        <v>114</v>
      </c>
      <c r="C552" s="29" t="s">
        <v>464</v>
      </c>
      <c r="D552" s="30">
        <v>1272847.7861</v>
      </c>
      <c r="E552" s="30">
        <v>6002969.406</v>
      </c>
      <c r="F552" s="31">
        <v>135984.1078</v>
      </c>
      <c r="G552" s="17">
        <f t="shared" si="8"/>
        <v>7411801.2999</v>
      </c>
    </row>
    <row r="553" ht="18.75" spans="1:7">
      <c r="A553" s="28">
        <v>548</v>
      </c>
      <c r="B553" s="29" t="s">
        <v>114</v>
      </c>
      <c r="C553" s="29" t="s">
        <v>466</v>
      </c>
      <c r="D553" s="30">
        <v>806135.4958</v>
      </c>
      <c r="E553" s="30">
        <v>3801873.8543</v>
      </c>
      <c r="F553" s="31">
        <v>86123.1149</v>
      </c>
      <c r="G553" s="17">
        <f t="shared" si="8"/>
        <v>4694132.465</v>
      </c>
    </row>
    <row r="554" ht="18.75" spans="1:7">
      <c r="A554" s="28">
        <v>549</v>
      </c>
      <c r="B554" s="29" t="s">
        <v>114</v>
      </c>
      <c r="C554" s="29" t="s">
        <v>468</v>
      </c>
      <c r="D554" s="30">
        <v>1094168.4235</v>
      </c>
      <c r="E554" s="30">
        <v>5160286.7545</v>
      </c>
      <c r="F554" s="31">
        <v>116894.9803</v>
      </c>
      <c r="G554" s="17">
        <f t="shared" si="8"/>
        <v>6371350.1583</v>
      </c>
    </row>
    <row r="555" ht="18.75" spans="1:7">
      <c r="A555" s="28">
        <v>550</v>
      </c>
      <c r="B555" s="29" t="s">
        <v>114</v>
      </c>
      <c r="C555" s="29" t="s">
        <v>470</v>
      </c>
      <c r="D555" s="30">
        <v>739087.261</v>
      </c>
      <c r="E555" s="30">
        <v>3485662.83</v>
      </c>
      <c r="F555" s="31">
        <v>78960.0476</v>
      </c>
      <c r="G555" s="17">
        <f t="shared" si="8"/>
        <v>4303710.1386</v>
      </c>
    </row>
    <row r="556" ht="18.75" spans="1:7">
      <c r="A556" s="28">
        <v>551</v>
      </c>
      <c r="B556" s="29" t="s">
        <v>114</v>
      </c>
      <c r="C556" s="29" t="s">
        <v>472</v>
      </c>
      <c r="D556" s="30">
        <v>850604.3123</v>
      </c>
      <c r="E556" s="30">
        <v>4011596.4524</v>
      </c>
      <c r="F556" s="31">
        <v>90873.9205</v>
      </c>
      <c r="G556" s="17">
        <f t="shared" si="8"/>
        <v>4953074.6852</v>
      </c>
    </row>
    <row r="557" ht="18.75" spans="1:7">
      <c r="A557" s="28">
        <v>552</v>
      </c>
      <c r="B557" s="29" t="s">
        <v>114</v>
      </c>
      <c r="C557" s="29" t="s">
        <v>474</v>
      </c>
      <c r="D557" s="30">
        <v>981076.8121</v>
      </c>
      <c r="E557" s="30">
        <v>4626927.2353</v>
      </c>
      <c r="F557" s="31">
        <v>104812.89</v>
      </c>
      <c r="G557" s="17">
        <f t="shared" si="8"/>
        <v>5712816.9374</v>
      </c>
    </row>
    <row r="558" ht="18.75" spans="1:7">
      <c r="A558" s="28">
        <v>553</v>
      </c>
      <c r="B558" s="29" t="s">
        <v>114</v>
      </c>
      <c r="C558" s="29" t="s">
        <v>476</v>
      </c>
      <c r="D558" s="30">
        <v>922928.8822</v>
      </c>
      <c r="E558" s="30">
        <v>4352691.5818</v>
      </c>
      <c r="F558" s="31">
        <v>98600.6826</v>
      </c>
      <c r="G558" s="17">
        <f t="shared" si="8"/>
        <v>5374221.1466</v>
      </c>
    </row>
    <row r="559" ht="18.75" spans="1:7">
      <c r="A559" s="28">
        <v>554</v>
      </c>
      <c r="B559" s="29" t="s">
        <v>114</v>
      </c>
      <c r="C559" s="29" t="s">
        <v>478</v>
      </c>
      <c r="D559" s="30">
        <v>1091043.3482</v>
      </c>
      <c r="E559" s="30">
        <v>5145548.3613</v>
      </c>
      <c r="F559" s="31">
        <v>116561.1143</v>
      </c>
      <c r="G559" s="17">
        <f t="shared" si="8"/>
        <v>6353152.8238</v>
      </c>
    </row>
    <row r="560" ht="18.75" spans="1:7">
      <c r="A560" s="28">
        <v>555</v>
      </c>
      <c r="B560" s="29" t="s">
        <v>114</v>
      </c>
      <c r="C560" s="29" t="s">
        <v>480</v>
      </c>
      <c r="D560" s="30">
        <v>797907.3974</v>
      </c>
      <c r="E560" s="30">
        <v>3763068.7247</v>
      </c>
      <c r="F560" s="31">
        <v>85244.0698</v>
      </c>
      <c r="G560" s="17">
        <f t="shared" si="8"/>
        <v>4646220.1919</v>
      </c>
    </row>
    <row r="561" ht="18.75" spans="1:7">
      <c r="A561" s="28">
        <v>556</v>
      </c>
      <c r="B561" s="29" t="s">
        <v>114</v>
      </c>
      <c r="C561" s="29" t="s">
        <v>482</v>
      </c>
      <c r="D561" s="30">
        <v>649369.9717</v>
      </c>
      <c r="E561" s="30">
        <v>3062540.6399</v>
      </c>
      <c r="F561" s="31">
        <v>69375.1422</v>
      </c>
      <c r="G561" s="17">
        <f t="shared" si="8"/>
        <v>3781285.7538</v>
      </c>
    </row>
    <row r="562" ht="18.75" spans="1:7">
      <c r="A562" s="28">
        <v>557</v>
      </c>
      <c r="B562" s="29" t="s">
        <v>114</v>
      </c>
      <c r="C562" s="29" t="s">
        <v>484</v>
      </c>
      <c r="D562" s="30">
        <v>723846.6658</v>
      </c>
      <c r="E562" s="30">
        <v>3413785.5579</v>
      </c>
      <c r="F562" s="31">
        <v>77331.8256</v>
      </c>
      <c r="G562" s="17">
        <f t="shared" si="8"/>
        <v>4214964.0493</v>
      </c>
    </row>
    <row r="563" ht="37.5" spans="1:7">
      <c r="A563" s="28">
        <v>558</v>
      </c>
      <c r="B563" s="29" t="s">
        <v>115</v>
      </c>
      <c r="C563" s="29" t="s">
        <v>489</v>
      </c>
      <c r="D563" s="30">
        <v>812673.3282</v>
      </c>
      <c r="E563" s="30">
        <v>3832707.398</v>
      </c>
      <c r="F563" s="31">
        <v>86821.5812</v>
      </c>
      <c r="G563" s="17">
        <f t="shared" si="8"/>
        <v>4732202.3074</v>
      </c>
    </row>
    <row r="564" ht="37.5" spans="1:7">
      <c r="A564" s="28">
        <v>559</v>
      </c>
      <c r="B564" s="29" t="s">
        <v>115</v>
      </c>
      <c r="C564" s="29" t="s">
        <v>491</v>
      </c>
      <c r="D564" s="30">
        <v>838960.8635</v>
      </c>
      <c r="E564" s="30">
        <v>3956683.9423</v>
      </c>
      <c r="F564" s="31">
        <v>89629.998</v>
      </c>
      <c r="G564" s="17">
        <f t="shared" si="8"/>
        <v>4885274.8038</v>
      </c>
    </row>
    <row r="565" ht="18.75" spans="1:7">
      <c r="A565" s="28">
        <v>560</v>
      </c>
      <c r="B565" s="29" t="s">
        <v>115</v>
      </c>
      <c r="C565" s="29" t="s">
        <v>493</v>
      </c>
      <c r="D565" s="30">
        <v>1289510.6206</v>
      </c>
      <c r="E565" s="30">
        <v>6081554.2034</v>
      </c>
      <c r="F565" s="31">
        <v>137764.274</v>
      </c>
      <c r="G565" s="17">
        <f t="shared" si="8"/>
        <v>7508829.098</v>
      </c>
    </row>
    <row r="566" ht="18.75" spans="1:7">
      <c r="A566" s="28">
        <v>561</v>
      </c>
      <c r="B566" s="29" t="s">
        <v>115</v>
      </c>
      <c r="C566" s="29" t="s">
        <v>495</v>
      </c>
      <c r="D566" s="30">
        <v>847864.0582</v>
      </c>
      <c r="E566" s="30">
        <v>3998672.9421</v>
      </c>
      <c r="F566" s="31">
        <v>90581.1667</v>
      </c>
      <c r="G566" s="17">
        <f t="shared" si="8"/>
        <v>4937118.167</v>
      </c>
    </row>
    <row r="567" ht="18.75" spans="1:7">
      <c r="A567" s="28">
        <v>562</v>
      </c>
      <c r="B567" s="29" t="s">
        <v>115</v>
      </c>
      <c r="C567" s="29" t="s">
        <v>497</v>
      </c>
      <c r="D567" s="30">
        <v>759837.6791</v>
      </c>
      <c r="E567" s="30">
        <v>3583525.3758</v>
      </c>
      <c r="F567" s="31">
        <v>81176.909</v>
      </c>
      <c r="G567" s="17">
        <f t="shared" si="8"/>
        <v>4424539.9639</v>
      </c>
    </row>
    <row r="568" ht="18.75" spans="1:7">
      <c r="A568" s="28">
        <v>563</v>
      </c>
      <c r="B568" s="29" t="s">
        <v>115</v>
      </c>
      <c r="C568" s="29" t="s">
        <v>499</v>
      </c>
      <c r="D568" s="30">
        <v>577989.3676</v>
      </c>
      <c r="E568" s="30">
        <v>2725897.4158</v>
      </c>
      <c r="F568" s="31">
        <v>61749.2282</v>
      </c>
      <c r="G568" s="17">
        <f t="shared" si="8"/>
        <v>3365636.0116</v>
      </c>
    </row>
    <row r="569" ht="18.75" spans="1:7">
      <c r="A569" s="28">
        <v>564</v>
      </c>
      <c r="B569" s="29" t="s">
        <v>115</v>
      </c>
      <c r="C569" s="29" t="s">
        <v>501</v>
      </c>
      <c r="D569" s="30">
        <v>563063.7819</v>
      </c>
      <c r="E569" s="30">
        <v>2655505.7827</v>
      </c>
      <c r="F569" s="31">
        <v>60154.6602</v>
      </c>
      <c r="G569" s="17">
        <f t="shared" si="8"/>
        <v>3278724.2248</v>
      </c>
    </row>
    <row r="570" ht="18.75" spans="1:7">
      <c r="A570" s="28">
        <v>565</v>
      </c>
      <c r="B570" s="29" t="s">
        <v>115</v>
      </c>
      <c r="C570" s="29" t="s">
        <v>503</v>
      </c>
      <c r="D570" s="30">
        <v>1264335.8603</v>
      </c>
      <c r="E570" s="30">
        <v>5962825.6979</v>
      </c>
      <c r="F570" s="31">
        <v>135074.7401</v>
      </c>
      <c r="G570" s="17">
        <f t="shared" si="8"/>
        <v>7362236.2983</v>
      </c>
    </row>
    <row r="571" ht="18.75" spans="1:7">
      <c r="A571" s="28">
        <v>566</v>
      </c>
      <c r="B571" s="29" t="s">
        <v>115</v>
      </c>
      <c r="C571" s="29" t="s">
        <v>505</v>
      </c>
      <c r="D571" s="30">
        <v>752437.0544</v>
      </c>
      <c r="E571" s="30">
        <v>3548622.7552</v>
      </c>
      <c r="F571" s="31">
        <v>80386.2666</v>
      </c>
      <c r="G571" s="17">
        <f t="shared" si="8"/>
        <v>4381446.0762</v>
      </c>
    </row>
    <row r="572" ht="18.75" spans="1:7">
      <c r="A572" s="28">
        <v>567</v>
      </c>
      <c r="B572" s="29" t="s">
        <v>115</v>
      </c>
      <c r="C572" s="29" t="s">
        <v>507</v>
      </c>
      <c r="D572" s="30">
        <v>940096.5254</v>
      </c>
      <c r="E572" s="30">
        <v>4433657.1444</v>
      </c>
      <c r="F572" s="31">
        <v>100434.7799</v>
      </c>
      <c r="G572" s="17">
        <f t="shared" si="8"/>
        <v>5474188.4497</v>
      </c>
    </row>
    <row r="573" ht="18.75" spans="1:7">
      <c r="A573" s="28">
        <v>568</v>
      </c>
      <c r="B573" s="29" t="s">
        <v>115</v>
      </c>
      <c r="C573" s="29" t="s">
        <v>509</v>
      </c>
      <c r="D573" s="30">
        <v>725284.8807</v>
      </c>
      <c r="E573" s="30">
        <v>3420568.4271</v>
      </c>
      <c r="F573" s="31">
        <v>77485.4766</v>
      </c>
      <c r="G573" s="17">
        <f t="shared" si="8"/>
        <v>4223338.7844</v>
      </c>
    </row>
    <row r="574" ht="18.75" spans="1:7">
      <c r="A574" s="28">
        <v>569</v>
      </c>
      <c r="B574" s="29" t="s">
        <v>115</v>
      </c>
      <c r="C574" s="29" t="s">
        <v>511</v>
      </c>
      <c r="D574" s="30">
        <v>655263.1636</v>
      </c>
      <c r="E574" s="30">
        <v>3090333.9479</v>
      </c>
      <c r="F574" s="31">
        <v>70004.7387</v>
      </c>
      <c r="G574" s="17">
        <f t="shared" si="8"/>
        <v>3815601.8502</v>
      </c>
    </row>
    <row r="575" ht="37.5" spans="1:7">
      <c r="A575" s="28">
        <v>570</v>
      </c>
      <c r="B575" s="29" t="s">
        <v>115</v>
      </c>
      <c r="C575" s="29" t="s">
        <v>513</v>
      </c>
      <c r="D575" s="30">
        <v>590888.7866</v>
      </c>
      <c r="E575" s="30">
        <v>2786733.2974</v>
      </c>
      <c r="F575" s="31">
        <v>63127.3317</v>
      </c>
      <c r="G575" s="17">
        <f t="shared" si="8"/>
        <v>3440749.4157</v>
      </c>
    </row>
    <row r="576" ht="18.75" spans="1:7">
      <c r="A576" s="28">
        <v>571</v>
      </c>
      <c r="B576" s="29" t="s">
        <v>115</v>
      </c>
      <c r="C576" s="29" t="s">
        <v>515</v>
      </c>
      <c r="D576" s="30">
        <v>679301.6996</v>
      </c>
      <c r="E576" s="30">
        <v>3203703.8245</v>
      </c>
      <c r="F576" s="31">
        <v>72572.8846</v>
      </c>
      <c r="G576" s="17">
        <f t="shared" si="8"/>
        <v>3955578.4087</v>
      </c>
    </row>
    <row r="577" ht="18.75" spans="1:7">
      <c r="A577" s="28">
        <v>572</v>
      </c>
      <c r="B577" s="29" t="s">
        <v>115</v>
      </c>
      <c r="C577" s="29" t="s">
        <v>517</v>
      </c>
      <c r="D577" s="30">
        <v>711512.9216</v>
      </c>
      <c r="E577" s="30">
        <v>3355617.4957</v>
      </c>
      <c r="F577" s="31">
        <v>76014.1557</v>
      </c>
      <c r="G577" s="17">
        <f t="shared" si="8"/>
        <v>4143144.573</v>
      </c>
    </row>
    <row r="578" ht="37.5" spans="1:7">
      <c r="A578" s="28">
        <v>573</v>
      </c>
      <c r="B578" s="29" t="s">
        <v>115</v>
      </c>
      <c r="C578" s="29" t="s">
        <v>519</v>
      </c>
      <c r="D578" s="30">
        <v>862711.5577</v>
      </c>
      <c r="E578" s="30">
        <v>4068696.307</v>
      </c>
      <c r="F578" s="31">
        <v>92167.3925</v>
      </c>
      <c r="G578" s="17">
        <f t="shared" si="8"/>
        <v>5023575.2572</v>
      </c>
    </row>
    <row r="579" ht="18.75" spans="1:7">
      <c r="A579" s="28">
        <v>574</v>
      </c>
      <c r="B579" s="29" t="s">
        <v>115</v>
      </c>
      <c r="C579" s="29" t="s">
        <v>521</v>
      </c>
      <c r="D579" s="30">
        <v>724229.1236</v>
      </c>
      <c r="E579" s="30">
        <v>3415589.2944</v>
      </c>
      <c r="F579" s="31">
        <v>77372.6853</v>
      </c>
      <c r="G579" s="17">
        <f t="shared" si="8"/>
        <v>4217191.1033</v>
      </c>
    </row>
    <row r="580" ht="18.75" spans="1:7">
      <c r="A580" s="28">
        <v>575</v>
      </c>
      <c r="B580" s="29" t="s">
        <v>115</v>
      </c>
      <c r="C580" s="29" t="s">
        <v>523</v>
      </c>
      <c r="D580" s="30">
        <v>673095.6308</v>
      </c>
      <c r="E580" s="30">
        <v>3174434.9348</v>
      </c>
      <c r="F580" s="31">
        <v>71909.8621</v>
      </c>
      <c r="G580" s="17">
        <f t="shared" si="8"/>
        <v>3919440.4277</v>
      </c>
    </row>
    <row r="581" ht="37.5" spans="1:7">
      <c r="A581" s="28">
        <v>576</v>
      </c>
      <c r="B581" s="29" t="s">
        <v>115</v>
      </c>
      <c r="C581" s="29" t="s">
        <v>526</v>
      </c>
      <c r="D581" s="30">
        <v>639334.6339</v>
      </c>
      <c r="E581" s="30">
        <v>3015212.2583</v>
      </c>
      <c r="F581" s="31">
        <v>68303.0215</v>
      </c>
      <c r="G581" s="17">
        <f t="shared" si="8"/>
        <v>3722849.9137</v>
      </c>
    </row>
    <row r="582" ht="18.75" spans="1:7">
      <c r="A582" s="28">
        <v>577</v>
      </c>
      <c r="B582" s="29" t="s">
        <v>115</v>
      </c>
      <c r="C582" s="29" t="s">
        <v>528</v>
      </c>
      <c r="D582" s="30">
        <v>867149.0516</v>
      </c>
      <c r="E582" s="30">
        <v>4089624.2928</v>
      </c>
      <c r="F582" s="31">
        <v>92641.4701</v>
      </c>
      <c r="G582" s="17">
        <f t="shared" si="8"/>
        <v>5049414.8145</v>
      </c>
    </row>
    <row r="583" ht="37.5" spans="1:7">
      <c r="A583" s="28">
        <v>578</v>
      </c>
      <c r="B583" s="29" t="s">
        <v>116</v>
      </c>
      <c r="C583" s="29" t="s">
        <v>532</v>
      </c>
      <c r="D583" s="30">
        <v>835861.9726</v>
      </c>
      <c r="E583" s="30">
        <v>3942069.039</v>
      </c>
      <c r="F583" s="31">
        <v>89298.9294</v>
      </c>
      <c r="G583" s="17">
        <f t="shared" ref="G583:G646" si="9">D583+E583+F583</f>
        <v>4867229.941</v>
      </c>
    </row>
    <row r="584" ht="37.5" spans="1:7">
      <c r="A584" s="28">
        <v>579</v>
      </c>
      <c r="B584" s="29" t="s">
        <v>116</v>
      </c>
      <c r="C584" s="29" t="s">
        <v>534</v>
      </c>
      <c r="D584" s="30">
        <v>884207.9143</v>
      </c>
      <c r="E584" s="30">
        <v>4170076.8276</v>
      </c>
      <c r="F584" s="31">
        <v>94463.9458</v>
      </c>
      <c r="G584" s="17">
        <f t="shared" si="9"/>
        <v>5148748.6877</v>
      </c>
    </row>
    <row r="585" ht="37.5" spans="1:7">
      <c r="A585" s="28">
        <v>580</v>
      </c>
      <c r="B585" s="29" t="s">
        <v>116</v>
      </c>
      <c r="C585" s="29" t="s">
        <v>536</v>
      </c>
      <c r="D585" s="30">
        <v>900196.437</v>
      </c>
      <c r="E585" s="30">
        <v>4245481.4548</v>
      </c>
      <c r="F585" s="31">
        <v>96172.0723</v>
      </c>
      <c r="G585" s="17">
        <f t="shared" si="9"/>
        <v>5241849.9641</v>
      </c>
    </row>
    <row r="586" ht="37.5" spans="1:7">
      <c r="A586" s="28">
        <v>581</v>
      </c>
      <c r="B586" s="29" t="s">
        <v>116</v>
      </c>
      <c r="C586" s="29" t="s">
        <v>538</v>
      </c>
      <c r="D586" s="30">
        <v>667691.1426</v>
      </c>
      <c r="E586" s="30">
        <v>3148946.4374</v>
      </c>
      <c r="F586" s="31">
        <v>71332.4761</v>
      </c>
      <c r="G586" s="17">
        <f t="shared" si="9"/>
        <v>3887970.0561</v>
      </c>
    </row>
    <row r="587" ht="18.75" spans="1:7">
      <c r="A587" s="28">
        <v>582</v>
      </c>
      <c r="B587" s="29" t="s">
        <v>116</v>
      </c>
      <c r="C587" s="29" t="s">
        <v>540</v>
      </c>
      <c r="D587" s="30">
        <v>699659.512</v>
      </c>
      <c r="E587" s="30">
        <v>3299714.7742</v>
      </c>
      <c r="F587" s="31">
        <v>74747.8022</v>
      </c>
      <c r="G587" s="17">
        <f t="shared" si="9"/>
        <v>4074122.0884</v>
      </c>
    </row>
    <row r="588" ht="18.75" spans="1:7">
      <c r="A588" s="28">
        <v>583</v>
      </c>
      <c r="B588" s="29" t="s">
        <v>116</v>
      </c>
      <c r="C588" s="29" t="s">
        <v>542</v>
      </c>
      <c r="D588" s="30">
        <v>1075212.1362</v>
      </c>
      <c r="E588" s="30">
        <v>5070885.6384</v>
      </c>
      <c r="F588" s="31">
        <v>114869.794</v>
      </c>
      <c r="G588" s="17">
        <f t="shared" si="9"/>
        <v>6260967.5686</v>
      </c>
    </row>
    <row r="589" ht="18.75" spans="1:7">
      <c r="A589" s="28">
        <v>584</v>
      </c>
      <c r="B589" s="29" t="s">
        <v>116</v>
      </c>
      <c r="C589" s="29" t="s">
        <v>544</v>
      </c>
      <c r="D589" s="30">
        <v>757252.0919</v>
      </c>
      <c r="E589" s="30">
        <v>3571331.3014</v>
      </c>
      <c r="F589" s="31">
        <v>80900.6789</v>
      </c>
      <c r="G589" s="17">
        <f t="shared" si="9"/>
        <v>4409484.0722</v>
      </c>
    </row>
    <row r="590" ht="18.75" spans="1:7">
      <c r="A590" s="28">
        <v>585</v>
      </c>
      <c r="B590" s="29" t="s">
        <v>116</v>
      </c>
      <c r="C590" s="29" t="s">
        <v>546</v>
      </c>
      <c r="D590" s="30">
        <v>762934.9508</v>
      </c>
      <c r="E590" s="30">
        <v>3598132.6425</v>
      </c>
      <c r="F590" s="31">
        <v>81507.8045</v>
      </c>
      <c r="G590" s="17">
        <f t="shared" si="9"/>
        <v>4442575.3978</v>
      </c>
    </row>
    <row r="591" ht="18.75" spans="1:7">
      <c r="A591" s="28">
        <v>586</v>
      </c>
      <c r="B591" s="29" t="s">
        <v>116</v>
      </c>
      <c r="C591" s="29" t="s">
        <v>548</v>
      </c>
      <c r="D591" s="30">
        <v>917234.1056</v>
      </c>
      <c r="E591" s="30">
        <v>4325834.0346</v>
      </c>
      <c r="F591" s="31">
        <v>97992.2838</v>
      </c>
      <c r="G591" s="17">
        <f t="shared" si="9"/>
        <v>5341060.424</v>
      </c>
    </row>
    <row r="592" ht="18.75" spans="1:7">
      <c r="A592" s="28">
        <v>587</v>
      </c>
      <c r="B592" s="29" t="s">
        <v>116</v>
      </c>
      <c r="C592" s="29" t="s">
        <v>550</v>
      </c>
      <c r="D592" s="30">
        <v>995311.5639</v>
      </c>
      <c r="E592" s="30">
        <v>4694060.7769</v>
      </c>
      <c r="F592" s="31">
        <v>106333.6531</v>
      </c>
      <c r="G592" s="17">
        <f t="shared" si="9"/>
        <v>5795705.9939</v>
      </c>
    </row>
    <row r="593" ht="18.75" spans="1:7">
      <c r="A593" s="28">
        <v>588</v>
      </c>
      <c r="B593" s="29" t="s">
        <v>116</v>
      </c>
      <c r="C593" s="29" t="s">
        <v>552</v>
      </c>
      <c r="D593" s="30">
        <v>761561.9235</v>
      </c>
      <c r="E593" s="30">
        <v>3591657.2094</v>
      </c>
      <c r="F593" s="31">
        <v>81361.1178</v>
      </c>
      <c r="G593" s="17">
        <f t="shared" si="9"/>
        <v>4434580.2507</v>
      </c>
    </row>
    <row r="594" ht="37.5" spans="1:7">
      <c r="A594" s="28">
        <v>589</v>
      </c>
      <c r="B594" s="29" t="s">
        <v>116</v>
      </c>
      <c r="C594" s="29" t="s">
        <v>554</v>
      </c>
      <c r="D594" s="30">
        <v>788266.5099</v>
      </c>
      <c r="E594" s="30">
        <v>3717600.6388</v>
      </c>
      <c r="F594" s="31">
        <v>84214.09</v>
      </c>
      <c r="G594" s="17">
        <f t="shared" si="9"/>
        <v>4590081.2387</v>
      </c>
    </row>
    <row r="595" ht="18.75" spans="1:7">
      <c r="A595" s="28">
        <v>590</v>
      </c>
      <c r="B595" s="29" t="s">
        <v>116</v>
      </c>
      <c r="C595" s="29" t="s">
        <v>556</v>
      </c>
      <c r="D595" s="30">
        <v>732548.9884</v>
      </c>
      <c r="E595" s="30">
        <v>3454827.2103</v>
      </c>
      <c r="F595" s="31">
        <v>78261.5342</v>
      </c>
      <c r="G595" s="17">
        <f t="shared" si="9"/>
        <v>4265637.7329</v>
      </c>
    </row>
    <row r="596" ht="18.75" spans="1:7">
      <c r="A596" s="28">
        <v>591</v>
      </c>
      <c r="B596" s="29" t="s">
        <v>116</v>
      </c>
      <c r="C596" s="29" t="s">
        <v>558</v>
      </c>
      <c r="D596" s="30">
        <v>916152.4735</v>
      </c>
      <c r="E596" s="30">
        <v>4320732.8715</v>
      </c>
      <c r="F596" s="31">
        <v>97876.7281</v>
      </c>
      <c r="G596" s="17">
        <f t="shared" si="9"/>
        <v>5334762.0731</v>
      </c>
    </row>
    <row r="597" ht="18.75" spans="1:7">
      <c r="A597" s="28">
        <v>592</v>
      </c>
      <c r="B597" s="29" t="s">
        <v>116</v>
      </c>
      <c r="C597" s="29" t="s">
        <v>560</v>
      </c>
      <c r="D597" s="30">
        <v>608021.5258</v>
      </c>
      <c r="E597" s="30">
        <v>2867534.2465</v>
      </c>
      <c r="F597" s="31">
        <v>64957.7</v>
      </c>
      <c r="G597" s="17">
        <f t="shared" si="9"/>
        <v>3540513.4723</v>
      </c>
    </row>
    <row r="598" ht="18.75" spans="1:7">
      <c r="A598" s="28">
        <v>593</v>
      </c>
      <c r="B598" s="29" t="s">
        <v>116</v>
      </c>
      <c r="C598" s="29" t="s">
        <v>562</v>
      </c>
      <c r="D598" s="30">
        <v>1004894.0858</v>
      </c>
      <c r="E598" s="30">
        <v>4739253.6004</v>
      </c>
      <c r="F598" s="31">
        <v>107357.3974</v>
      </c>
      <c r="G598" s="17">
        <f t="shared" si="9"/>
        <v>5851505.0836</v>
      </c>
    </row>
    <row r="599" ht="18.75" spans="1:7">
      <c r="A599" s="28">
        <v>594</v>
      </c>
      <c r="B599" s="29" t="s">
        <v>116</v>
      </c>
      <c r="C599" s="29" t="s">
        <v>564</v>
      </c>
      <c r="D599" s="30">
        <v>809672.013</v>
      </c>
      <c r="E599" s="30">
        <v>3818552.6782</v>
      </c>
      <c r="F599" s="31">
        <v>86500.9371</v>
      </c>
      <c r="G599" s="17">
        <f t="shared" si="9"/>
        <v>4714725.6283</v>
      </c>
    </row>
    <row r="600" ht="18.75" spans="1:7">
      <c r="A600" s="28">
        <v>595</v>
      </c>
      <c r="B600" s="29" t="s">
        <v>116</v>
      </c>
      <c r="C600" s="29" t="s">
        <v>566</v>
      </c>
      <c r="D600" s="30">
        <v>949959.7888</v>
      </c>
      <c r="E600" s="30">
        <v>4480173.9933</v>
      </c>
      <c r="F600" s="31">
        <v>101488.5171</v>
      </c>
      <c r="G600" s="17">
        <f t="shared" si="9"/>
        <v>5531622.2992</v>
      </c>
    </row>
    <row r="601" ht="37.5" spans="1:7">
      <c r="A601" s="28">
        <v>596</v>
      </c>
      <c r="B601" s="29" t="s">
        <v>117</v>
      </c>
      <c r="C601" s="29" t="s">
        <v>570</v>
      </c>
      <c r="D601" s="30">
        <v>593680.4322</v>
      </c>
      <c r="E601" s="30">
        <v>2799899.179</v>
      </c>
      <c r="F601" s="31">
        <v>63425.5759</v>
      </c>
      <c r="G601" s="17">
        <f t="shared" si="9"/>
        <v>3457005.1871</v>
      </c>
    </row>
    <row r="602" ht="37.5" spans="1:7">
      <c r="A602" s="28">
        <v>597</v>
      </c>
      <c r="B602" s="29" t="s">
        <v>117</v>
      </c>
      <c r="C602" s="29" t="s">
        <v>572</v>
      </c>
      <c r="D602" s="30">
        <v>595345.788</v>
      </c>
      <c r="E602" s="30">
        <v>2807753.2837</v>
      </c>
      <c r="F602" s="31">
        <v>63603.4934</v>
      </c>
      <c r="G602" s="17">
        <f t="shared" si="9"/>
        <v>3466702.5651</v>
      </c>
    </row>
    <row r="603" ht="18.75" spans="1:7">
      <c r="A603" s="28">
        <v>598</v>
      </c>
      <c r="B603" s="29" t="s">
        <v>117</v>
      </c>
      <c r="C603" s="29" t="s">
        <v>574</v>
      </c>
      <c r="D603" s="30">
        <v>741700.8492</v>
      </c>
      <c r="E603" s="30">
        <v>3497988.962</v>
      </c>
      <c r="F603" s="31">
        <v>79239.2691</v>
      </c>
      <c r="G603" s="17">
        <f t="shared" si="9"/>
        <v>4318929.0803</v>
      </c>
    </row>
    <row r="604" ht="18.75" spans="1:7">
      <c r="A604" s="28">
        <v>599</v>
      </c>
      <c r="B604" s="29" t="s">
        <v>117</v>
      </c>
      <c r="C604" s="29" t="s">
        <v>576</v>
      </c>
      <c r="D604" s="30">
        <v>655647.1567</v>
      </c>
      <c r="E604" s="30">
        <v>3092144.9255</v>
      </c>
      <c r="F604" s="31">
        <v>70045.7624</v>
      </c>
      <c r="G604" s="17">
        <f t="shared" si="9"/>
        <v>3817837.8446</v>
      </c>
    </row>
    <row r="605" ht="18.75" spans="1:7">
      <c r="A605" s="28">
        <v>600</v>
      </c>
      <c r="B605" s="29" t="s">
        <v>117</v>
      </c>
      <c r="C605" s="29" t="s">
        <v>579</v>
      </c>
      <c r="D605" s="30">
        <v>620447.9289</v>
      </c>
      <c r="E605" s="30">
        <v>2926139.3044</v>
      </c>
      <c r="F605" s="31">
        <v>66285.2691</v>
      </c>
      <c r="G605" s="17">
        <f t="shared" si="9"/>
        <v>3612872.5024</v>
      </c>
    </row>
    <row r="606" ht="18.75" spans="1:7">
      <c r="A606" s="28">
        <v>601</v>
      </c>
      <c r="B606" s="29" t="s">
        <v>117</v>
      </c>
      <c r="C606" s="29" t="s">
        <v>581</v>
      </c>
      <c r="D606" s="30">
        <v>706659.7165</v>
      </c>
      <c r="E606" s="30">
        <v>3332728.9442</v>
      </c>
      <c r="F606" s="31">
        <v>75495.6658</v>
      </c>
      <c r="G606" s="17">
        <f t="shared" si="9"/>
        <v>4114884.3265</v>
      </c>
    </row>
    <row r="607" ht="18.75" spans="1:7">
      <c r="A607" s="28">
        <v>602</v>
      </c>
      <c r="B607" s="29" t="s">
        <v>117</v>
      </c>
      <c r="C607" s="29" t="s">
        <v>583</v>
      </c>
      <c r="D607" s="30">
        <v>592285.8354</v>
      </c>
      <c r="E607" s="30">
        <v>2793322.0204</v>
      </c>
      <c r="F607" s="31">
        <v>63276.5848</v>
      </c>
      <c r="G607" s="17">
        <f t="shared" si="9"/>
        <v>3448884.4406</v>
      </c>
    </row>
    <row r="608" ht="18.75" spans="1:7">
      <c r="A608" s="28">
        <v>603</v>
      </c>
      <c r="B608" s="29" t="s">
        <v>117</v>
      </c>
      <c r="C608" s="29" t="s">
        <v>584</v>
      </c>
      <c r="D608" s="30">
        <v>615119.2469</v>
      </c>
      <c r="E608" s="30">
        <v>2901008.3219</v>
      </c>
      <c r="F608" s="31">
        <v>65715.9818</v>
      </c>
      <c r="G608" s="17">
        <f t="shared" si="9"/>
        <v>3581843.5506</v>
      </c>
    </row>
    <row r="609" ht="18.75" spans="1:7">
      <c r="A609" s="28">
        <v>604</v>
      </c>
      <c r="B609" s="29" t="s">
        <v>117</v>
      </c>
      <c r="C609" s="29" t="s">
        <v>586</v>
      </c>
      <c r="D609" s="30">
        <v>605000.3007</v>
      </c>
      <c r="E609" s="30">
        <v>2853285.6286</v>
      </c>
      <c r="F609" s="31">
        <v>64634.9288</v>
      </c>
      <c r="G609" s="17">
        <f t="shared" si="9"/>
        <v>3522920.8581</v>
      </c>
    </row>
    <row r="610" ht="18.75" spans="1:7">
      <c r="A610" s="28">
        <v>605</v>
      </c>
      <c r="B610" s="29" t="s">
        <v>117</v>
      </c>
      <c r="C610" s="29" t="s">
        <v>588</v>
      </c>
      <c r="D610" s="30">
        <v>686794.8937</v>
      </c>
      <c r="E610" s="30">
        <v>3239043.0186</v>
      </c>
      <c r="F610" s="31">
        <v>73373.4166</v>
      </c>
      <c r="G610" s="17">
        <f t="shared" si="9"/>
        <v>3999211.3289</v>
      </c>
    </row>
    <row r="611" ht="18.75" spans="1:7">
      <c r="A611" s="28">
        <v>606</v>
      </c>
      <c r="B611" s="29" t="s">
        <v>117</v>
      </c>
      <c r="C611" s="29" t="s">
        <v>590</v>
      </c>
      <c r="D611" s="30">
        <v>727199.4609</v>
      </c>
      <c r="E611" s="30">
        <v>3429597.9167</v>
      </c>
      <c r="F611" s="31">
        <v>77690.0199</v>
      </c>
      <c r="G611" s="17">
        <f t="shared" si="9"/>
        <v>4234487.3975</v>
      </c>
    </row>
    <row r="612" ht="18.75" spans="1:7">
      <c r="A612" s="28">
        <v>607</v>
      </c>
      <c r="B612" s="29" t="s">
        <v>117</v>
      </c>
      <c r="C612" s="29" t="s">
        <v>592</v>
      </c>
      <c r="D612" s="30">
        <v>840474.9957</v>
      </c>
      <c r="E612" s="30">
        <v>3963824.8508</v>
      </c>
      <c r="F612" s="31">
        <v>89791.7596</v>
      </c>
      <c r="G612" s="17">
        <f t="shared" si="9"/>
        <v>4894091.6061</v>
      </c>
    </row>
    <row r="613" ht="18.75" spans="1:7">
      <c r="A613" s="28">
        <v>608</v>
      </c>
      <c r="B613" s="29" t="s">
        <v>117</v>
      </c>
      <c r="C613" s="29" t="s">
        <v>594</v>
      </c>
      <c r="D613" s="30">
        <v>783443.9273</v>
      </c>
      <c r="E613" s="30">
        <v>3694856.5085</v>
      </c>
      <c r="F613" s="31">
        <v>83698.8716</v>
      </c>
      <c r="G613" s="17">
        <f t="shared" si="9"/>
        <v>4561999.3074</v>
      </c>
    </row>
    <row r="614" ht="18.75" spans="1:7">
      <c r="A614" s="28">
        <v>609</v>
      </c>
      <c r="B614" s="29" t="s">
        <v>117</v>
      </c>
      <c r="C614" s="29" t="s">
        <v>596</v>
      </c>
      <c r="D614" s="30">
        <v>682920.4611</v>
      </c>
      <c r="E614" s="30">
        <v>3220770.5268</v>
      </c>
      <c r="F614" s="31">
        <v>72959.4933</v>
      </c>
      <c r="G614" s="17">
        <f t="shared" si="9"/>
        <v>3976650.4812</v>
      </c>
    </row>
    <row r="615" ht="18.75" spans="1:7">
      <c r="A615" s="28">
        <v>610</v>
      </c>
      <c r="B615" s="29" t="s">
        <v>117</v>
      </c>
      <c r="C615" s="29" t="s">
        <v>598</v>
      </c>
      <c r="D615" s="30">
        <v>536653.4142</v>
      </c>
      <c r="E615" s="30">
        <v>2530949.9396</v>
      </c>
      <c r="F615" s="31">
        <v>57333.1207</v>
      </c>
      <c r="G615" s="17">
        <f t="shared" si="9"/>
        <v>3124936.4745</v>
      </c>
    </row>
    <row r="616" ht="18.75" spans="1:7">
      <c r="A616" s="28">
        <v>611</v>
      </c>
      <c r="B616" s="29" t="s">
        <v>117</v>
      </c>
      <c r="C616" s="29" t="s">
        <v>338</v>
      </c>
      <c r="D616" s="30">
        <v>691528.7142</v>
      </c>
      <c r="E616" s="30">
        <v>3261368.5314</v>
      </c>
      <c r="F616" s="31">
        <v>73879.1521</v>
      </c>
      <c r="G616" s="17">
        <f t="shared" si="9"/>
        <v>4026776.3977</v>
      </c>
    </row>
    <row r="617" ht="18.75" spans="1:7">
      <c r="A617" s="28">
        <v>612</v>
      </c>
      <c r="B617" s="29" t="s">
        <v>117</v>
      </c>
      <c r="C617" s="29" t="s">
        <v>601</v>
      </c>
      <c r="D617" s="30">
        <v>609677.1109</v>
      </c>
      <c r="E617" s="30">
        <v>2875342.2714</v>
      </c>
      <c r="F617" s="31">
        <v>65134.5737</v>
      </c>
      <c r="G617" s="17">
        <f t="shared" si="9"/>
        <v>3550153.956</v>
      </c>
    </row>
    <row r="618" ht="18.75" spans="1:7">
      <c r="A618" s="28">
        <v>613</v>
      </c>
      <c r="B618" s="29" t="s">
        <v>117</v>
      </c>
      <c r="C618" s="29" t="s">
        <v>603</v>
      </c>
      <c r="D618" s="30">
        <v>635594.9886</v>
      </c>
      <c r="E618" s="30">
        <v>2997575.4466</v>
      </c>
      <c r="F618" s="31">
        <v>67903.4983</v>
      </c>
      <c r="G618" s="17">
        <f t="shared" si="9"/>
        <v>3701073.9335</v>
      </c>
    </row>
    <row r="619" ht="18.75" spans="1:7">
      <c r="A619" s="28">
        <v>614</v>
      </c>
      <c r="B619" s="29" t="s">
        <v>117</v>
      </c>
      <c r="C619" s="29" t="s">
        <v>606</v>
      </c>
      <c r="D619" s="30">
        <v>673536.444</v>
      </c>
      <c r="E619" s="30">
        <v>3176513.8857</v>
      </c>
      <c r="F619" s="31">
        <v>71956.9562</v>
      </c>
      <c r="G619" s="17">
        <f t="shared" si="9"/>
        <v>3922007.2859</v>
      </c>
    </row>
    <row r="620" ht="18.75" spans="1:7">
      <c r="A620" s="28">
        <v>615</v>
      </c>
      <c r="B620" s="29" t="s">
        <v>117</v>
      </c>
      <c r="C620" s="29" t="s">
        <v>346</v>
      </c>
      <c r="D620" s="30">
        <v>666563.8439</v>
      </c>
      <c r="E620" s="30">
        <v>3143629.9027</v>
      </c>
      <c r="F620" s="31">
        <v>71212.0417</v>
      </c>
      <c r="G620" s="17">
        <f t="shared" si="9"/>
        <v>3881405.7883</v>
      </c>
    </row>
    <row r="621" ht="18.75" spans="1:7">
      <c r="A621" s="28">
        <v>616</v>
      </c>
      <c r="B621" s="29" t="s">
        <v>117</v>
      </c>
      <c r="C621" s="29" t="s">
        <v>609</v>
      </c>
      <c r="D621" s="30">
        <v>721196.9576</v>
      </c>
      <c r="E621" s="30">
        <v>3401289.0775</v>
      </c>
      <c r="F621" s="31">
        <v>77048.7452</v>
      </c>
      <c r="G621" s="17">
        <f t="shared" si="9"/>
        <v>4199534.7803</v>
      </c>
    </row>
    <row r="622" ht="18.75" spans="1:7">
      <c r="A622" s="28">
        <v>617</v>
      </c>
      <c r="B622" s="29" t="s">
        <v>117</v>
      </c>
      <c r="C622" s="29" t="s">
        <v>611</v>
      </c>
      <c r="D622" s="30">
        <v>654605.8531</v>
      </c>
      <c r="E622" s="30">
        <v>3087233.9583</v>
      </c>
      <c r="F622" s="31">
        <v>69934.5152</v>
      </c>
      <c r="G622" s="17">
        <f t="shared" si="9"/>
        <v>3811774.3266</v>
      </c>
    </row>
    <row r="623" ht="18.75" spans="1:7">
      <c r="A623" s="28">
        <v>618</v>
      </c>
      <c r="B623" s="29" t="s">
        <v>117</v>
      </c>
      <c r="C623" s="29" t="s">
        <v>613</v>
      </c>
      <c r="D623" s="30">
        <v>804929.7577</v>
      </c>
      <c r="E623" s="30">
        <v>3796187.3855</v>
      </c>
      <c r="F623" s="31">
        <v>85994.3004</v>
      </c>
      <c r="G623" s="17">
        <f t="shared" si="9"/>
        <v>4687111.4436</v>
      </c>
    </row>
    <row r="624" ht="18.75" spans="1:7">
      <c r="A624" s="28">
        <v>619</v>
      </c>
      <c r="B624" s="29" t="s">
        <v>117</v>
      </c>
      <c r="C624" s="29" t="s">
        <v>615</v>
      </c>
      <c r="D624" s="30">
        <v>667498.8725</v>
      </c>
      <c r="E624" s="30">
        <v>3148039.6587</v>
      </c>
      <c r="F624" s="31">
        <v>71311.935</v>
      </c>
      <c r="G624" s="17">
        <f t="shared" si="9"/>
        <v>3886850.4662</v>
      </c>
    </row>
    <row r="625" ht="18.75" spans="1:7">
      <c r="A625" s="28">
        <v>620</v>
      </c>
      <c r="B625" s="29" t="s">
        <v>117</v>
      </c>
      <c r="C625" s="29" t="s">
        <v>617</v>
      </c>
      <c r="D625" s="30">
        <v>879421.4584</v>
      </c>
      <c r="E625" s="30">
        <v>4147503.0774</v>
      </c>
      <c r="F625" s="31">
        <v>93952.587</v>
      </c>
      <c r="G625" s="17">
        <f t="shared" si="9"/>
        <v>5120877.1228</v>
      </c>
    </row>
    <row r="626" ht="18.75" spans="1:7">
      <c r="A626" s="28">
        <v>621</v>
      </c>
      <c r="B626" s="29" t="s">
        <v>117</v>
      </c>
      <c r="C626" s="29" t="s">
        <v>619</v>
      </c>
      <c r="D626" s="30">
        <v>601943.4832</v>
      </c>
      <c r="E626" s="30">
        <v>2838869.151</v>
      </c>
      <c r="F626" s="31">
        <v>64308.3552</v>
      </c>
      <c r="G626" s="17">
        <f t="shared" si="9"/>
        <v>3505120.9894</v>
      </c>
    </row>
    <row r="627" ht="18.75" spans="1:7">
      <c r="A627" s="28">
        <v>622</v>
      </c>
      <c r="B627" s="29" t="s">
        <v>117</v>
      </c>
      <c r="C627" s="29" t="s">
        <v>621</v>
      </c>
      <c r="D627" s="30">
        <v>728079.3441</v>
      </c>
      <c r="E627" s="30">
        <v>3433747.5978</v>
      </c>
      <c r="F627" s="31">
        <v>77784.0218</v>
      </c>
      <c r="G627" s="17">
        <f t="shared" si="9"/>
        <v>4239610.9637</v>
      </c>
    </row>
    <row r="628" ht="18.75" spans="1:7">
      <c r="A628" s="28">
        <v>623</v>
      </c>
      <c r="B628" s="29" t="s">
        <v>117</v>
      </c>
      <c r="C628" s="29" t="s">
        <v>623</v>
      </c>
      <c r="D628" s="30">
        <v>730413.8249</v>
      </c>
      <c r="E628" s="30">
        <v>3444757.4112</v>
      </c>
      <c r="F628" s="31">
        <v>78033.425</v>
      </c>
      <c r="G628" s="17">
        <f t="shared" si="9"/>
        <v>4253204.6611</v>
      </c>
    </row>
    <row r="629" ht="18.75" spans="1:7">
      <c r="A629" s="28">
        <v>624</v>
      </c>
      <c r="B629" s="29" t="s">
        <v>117</v>
      </c>
      <c r="C629" s="29" t="s">
        <v>625</v>
      </c>
      <c r="D629" s="30">
        <v>643659.3559</v>
      </c>
      <c r="E629" s="30">
        <v>3035608.3918</v>
      </c>
      <c r="F629" s="31">
        <v>68765.0512</v>
      </c>
      <c r="G629" s="17">
        <f t="shared" si="9"/>
        <v>3748032.7989</v>
      </c>
    </row>
    <row r="630" ht="18.75" spans="1:7">
      <c r="A630" s="28">
        <v>625</v>
      </c>
      <c r="B630" s="29" t="s">
        <v>117</v>
      </c>
      <c r="C630" s="29" t="s">
        <v>627</v>
      </c>
      <c r="D630" s="30">
        <v>716119.2257</v>
      </c>
      <c r="E630" s="30">
        <v>3377341.6191</v>
      </c>
      <c r="F630" s="31">
        <v>76506.2681</v>
      </c>
      <c r="G630" s="17">
        <f t="shared" si="9"/>
        <v>4169967.1129</v>
      </c>
    </row>
    <row r="631" ht="18.75" spans="1:7">
      <c r="A631" s="28">
        <v>626</v>
      </c>
      <c r="B631" s="29" t="s">
        <v>118</v>
      </c>
      <c r="C631" s="29" t="s">
        <v>631</v>
      </c>
      <c r="D631" s="30">
        <v>704797.4553</v>
      </c>
      <c r="E631" s="30">
        <v>3323946.1998</v>
      </c>
      <c r="F631" s="31">
        <v>75296.712</v>
      </c>
      <c r="G631" s="17">
        <f t="shared" si="9"/>
        <v>4104040.3671</v>
      </c>
    </row>
    <row r="632" ht="18.75" spans="1:7">
      <c r="A632" s="28">
        <v>627</v>
      </c>
      <c r="B632" s="29" t="s">
        <v>118</v>
      </c>
      <c r="C632" s="29" t="s">
        <v>633</v>
      </c>
      <c r="D632" s="30">
        <v>818480.1005</v>
      </c>
      <c r="E632" s="30">
        <v>3860093.1361</v>
      </c>
      <c r="F632" s="31">
        <v>87441.9451</v>
      </c>
      <c r="G632" s="17">
        <f t="shared" si="9"/>
        <v>4766015.1817</v>
      </c>
    </row>
    <row r="633" ht="18.75" spans="1:7">
      <c r="A633" s="28">
        <v>628</v>
      </c>
      <c r="B633" s="29" t="s">
        <v>118</v>
      </c>
      <c r="C633" s="29" t="s">
        <v>635</v>
      </c>
      <c r="D633" s="30">
        <v>815295.6148</v>
      </c>
      <c r="E633" s="30">
        <v>3845074.5532</v>
      </c>
      <c r="F633" s="31">
        <v>87101.732</v>
      </c>
      <c r="G633" s="17">
        <f t="shared" si="9"/>
        <v>4747471.9</v>
      </c>
    </row>
    <row r="634" ht="18.75" spans="1:7">
      <c r="A634" s="28">
        <v>629</v>
      </c>
      <c r="B634" s="29" t="s">
        <v>118</v>
      </c>
      <c r="C634" s="29" t="s">
        <v>637</v>
      </c>
      <c r="D634" s="30">
        <v>873493.3273</v>
      </c>
      <c r="E634" s="30">
        <v>4119544.9897</v>
      </c>
      <c r="F634" s="31">
        <v>93319.2578</v>
      </c>
      <c r="G634" s="17">
        <f t="shared" si="9"/>
        <v>5086357.5748</v>
      </c>
    </row>
    <row r="635" ht="18.75" spans="1:7">
      <c r="A635" s="28">
        <v>630</v>
      </c>
      <c r="B635" s="29" t="s">
        <v>118</v>
      </c>
      <c r="C635" s="29" t="s">
        <v>639</v>
      </c>
      <c r="D635" s="30">
        <v>886246.6055</v>
      </c>
      <c r="E635" s="30">
        <v>4179691.6466</v>
      </c>
      <c r="F635" s="31">
        <v>94681.7485</v>
      </c>
      <c r="G635" s="17">
        <f t="shared" si="9"/>
        <v>5160620.0006</v>
      </c>
    </row>
    <row r="636" ht="18.75" spans="1:7">
      <c r="A636" s="28">
        <v>631</v>
      </c>
      <c r="B636" s="29" t="s">
        <v>118</v>
      </c>
      <c r="C636" s="29" t="s">
        <v>640</v>
      </c>
      <c r="D636" s="30">
        <v>910881.1137</v>
      </c>
      <c r="E636" s="30">
        <v>4295872.2305</v>
      </c>
      <c r="F636" s="31">
        <v>97313.5648</v>
      </c>
      <c r="G636" s="17">
        <f t="shared" si="9"/>
        <v>5304066.909</v>
      </c>
    </row>
    <row r="637" ht="37.5" spans="1:7">
      <c r="A637" s="28">
        <v>632</v>
      </c>
      <c r="B637" s="29" t="s">
        <v>118</v>
      </c>
      <c r="C637" s="29" t="s">
        <v>643</v>
      </c>
      <c r="D637" s="30">
        <v>987522.9619</v>
      </c>
      <c r="E637" s="30">
        <v>4657328.388</v>
      </c>
      <c r="F637" s="31">
        <v>105501.5614</v>
      </c>
      <c r="G637" s="17">
        <f t="shared" si="9"/>
        <v>5750352.9113</v>
      </c>
    </row>
    <row r="638" ht="37.5" spans="1:7">
      <c r="A638" s="28">
        <v>633</v>
      </c>
      <c r="B638" s="29" t="s">
        <v>118</v>
      </c>
      <c r="C638" s="29" t="s">
        <v>645</v>
      </c>
      <c r="D638" s="30">
        <v>726780.6591</v>
      </c>
      <c r="E638" s="30">
        <v>3427622.7755</v>
      </c>
      <c r="F638" s="31">
        <v>77645.2774</v>
      </c>
      <c r="G638" s="17">
        <f t="shared" si="9"/>
        <v>4232048.712</v>
      </c>
    </row>
    <row r="639" ht="37.5" spans="1:7">
      <c r="A639" s="28">
        <v>634</v>
      </c>
      <c r="B639" s="29" t="s">
        <v>118</v>
      </c>
      <c r="C639" s="29" t="s">
        <v>647</v>
      </c>
      <c r="D639" s="30">
        <v>862535.2622</v>
      </c>
      <c r="E639" s="30">
        <v>4067864.8674</v>
      </c>
      <c r="F639" s="31">
        <v>92148.558</v>
      </c>
      <c r="G639" s="17">
        <f t="shared" si="9"/>
        <v>5022548.6876</v>
      </c>
    </row>
    <row r="640" ht="37.5" spans="1:7">
      <c r="A640" s="28">
        <v>635</v>
      </c>
      <c r="B640" s="29" t="s">
        <v>118</v>
      </c>
      <c r="C640" s="29" t="s">
        <v>649</v>
      </c>
      <c r="D640" s="30">
        <v>903034.7842</v>
      </c>
      <c r="E640" s="30">
        <v>4258867.5891</v>
      </c>
      <c r="F640" s="31">
        <v>96475.3058</v>
      </c>
      <c r="G640" s="17">
        <f t="shared" si="9"/>
        <v>5258377.6791</v>
      </c>
    </row>
    <row r="641" ht="37.5" spans="1:7">
      <c r="A641" s="28">
        <v>636</v>
      </c>
      <c r="B641" s="29" t="s">
        <v>118</v>
      </c>
      <c r="C641" s="29" t="s">
        <v>651</v>
      </c>
      <c r="D641" s="30">
        <v>653107.0737</v>
      </c>
      <c r="E641" s="30">
        <v>3080165.4568</v>
      </c>
      <c r="F641" s="31">
        <v>69774.3938</v>
      </c>
      <c r="G641" s="17">
        <f t="shared" si="9"/>
        <v>3803046.9243</v>
      </c>
    </row>
    <row r="642" ht="18.75" spans="1:7">
      <c r="A642" s="28">
        <v>637</v>
      </c>
      <c r="B642" s="29" t="s">
        <v>118</v>
      </c>
      <c r="C642" s="29" t="s">
        <v>653</v>
      </c>
      <c r="D642" s="30">
        <v>681112.5623</v>
      </c>
      <c r="E642" s="30">
        <v>3212244.1646</v>
      </c>
      <c r="F642" s="31">
        <v>72766.3473</v>
      </c>
      <c r="G642" s="17">
        <f t="shared" si="9"/>
        <v>3966123.0742</v>
      </c>
    </row>
    <row r="643" ht="18.75" spans="1:7">
      <c r="A643" s="28">
        <v>638</v>
      </c>
      <c r="B643" s="29" t="s">
        <v>118</v>
      </c>
      <c r="C643" s="29" t="s">
        <v>655</v>
      </c>
      <c r="D643" s="30">
        <v>667696.8134</v>
      </c>
      <c r="E643" s="30">
        <v>3148973.1819</v>
      </c>
      <c r="F643" s="31">
        <v>71333.0819</v>
      </c>
      <c r="G643" s="17">
        <f t="shared" si="9"/>
        <v>3888003.0772</v>
      </c>
    </row>
    <row r="644" ht="18.75" spans="1:7">
      <c r="A644" s="28">
        <v>639</v>
      </c>
      <c r="B644" s="29" t="s">
        <v>118</v>
      </c>
      <c r="C644" s="29" t="s">
        <v>657</v>
      </c>
      <c r="D644" s="30">
        <v>991706.0132</v>
      </c>
      <c r="E644" s="30">
        <v>4677056.3785</v>
      </c>
      <c r="F644" s="31">
        <v>105948.4558</v>
      </c>
      <c r="G644" s="17">
        <f t="shared" si="9"/>
        <v>5774710.8475</v>
      </c>
    </row>
    <row r="645" ht="18.75" spans="1:7">
      <c r="A645" s="28">
        <v>640</v>
      </c>
      <c r="B645" s="29" t="s">
        <v>118</v>
      </c>
      <c r="C645" s="29" t="s">
        <v>659</v>
      </c>
      <c r="D645" s="30">
        <v>676250.853</v>
      </c>
      <c r="E645" s="30">
        <v>3189315.5064</v>
      </c>
      <c r="F645" s="31">
        <v>72246.9488</v>
      </c>
      <c r="G645" s="17">
        <f t="shared" si="9"/>
        <v>3937813.3082</v>
      </c>
    </row>
    <row r="646" ht="18.75" spans="1:7">
      <c r="A646" s="28">
        <v>641</v>
      </c>
      <c r="B646" s="29" t="s">
        <v>118</v>
      </c>
      <c r="C646" s="29" t="s">
        <v>661</v>
      </c>
      <c r="D646" s="30">
        <v>709629.282</v>
      </c>
      <c r="E646" s="30">
        <v>3346733.9268</v>
      </c>
      <c r="F646" s="31">
        <v>75812.9179</v>
      </c>
      <c r="G646" s="17">
        <f t="shared" si="9"/>
        <v>4132176.1267</v>
      </c>
    </row>
    <row r="647" ht="18.75" spans="1:7">
      <c r="A647" s="28">
        <v>642</v>
      </c>
      <c r="B647" s="29" t="s">
        <v>118</v>
      </c>
      <c r="C647" s="29" t="s">
        <v>663</v>
      </c>
      <c r="D647" s="30">
        <v>927142.6256</v>
      </c>
      <c r="E647" s="30">
        <v>4372564.3218</v>
      </c>
      <c r="F647" s="31">
        <v>99050.856</v>
      </c>
      <c r="G647" s="17">
        <f t="shared" ref="G647:G710" si="10">D647+E647+F647</f>
        <v>5398757.8034</v>
      </c>
    </row>
    <row r="648" ht="18.75" spans="1:7">
      <c r="A648" s="28">
        <v>643</v>
      </c>
      <c r="B648" s="29" t="s">
        <v>118</v>
      </c>
      <c r="C648" s="29" t="s">
        <v>665</v>
      </c>
      <c r="D648" s="30">
        <v>801677.222</v>
      </c>
      <c r="E648" s="30">
        <v>3780847.8668</v>
      </c>
      <c r="F648" s="31">
        <v>85646.8173</v>
      </c>
      <c r="G648" s="17">
        <f t="shared" si="10"/>
        <v>4668171.9061</v>
      </c>
    </row>
    <row r="649" ht="18.75" spans="1:7">
      <c r="A649" s="28">
        <v>644</v>
      </c>
      <c r="B649" s="29" t="s">
        <v>118</v>
      </c>
      <c r="C649" s="29" t="s">
        <v>667</v>
      </c>
      <c r="D649" s="30">
        <v>735951.4111</v>
      </c>
      <c r="E649" s="30">
        <v>3470873.6216</v>
      </c>
      <c r="F649" s="31">
        <v>78625.0305</v>
      </c>
      <c r="G649" s="17">
        <f t="shared" si="10"/>
        <v>4285450.0632</v>
      </c>
    </row>
    <row r="650" ht="18.75" spans="1:7">
      <c r="A650" s="28">
        <v>645</v>
      </c>
      <c r="B650" s="29" t="s">
        <v>118</v>
      </c>
      <c r="C650" s="29" t="s">
        <v>669</v>
      </c>
      <c r="D650" s="30">
        <v>664522.1597</v>
      </c>
      <c r="E650" s="30">
        <v>3134000.9684</v>
      </c>
      <c r="F650" s="31">
        <v>70993.9193</v>
      </c>
      <c r="G650" s="17">
        <f t="shared" si="10"/>
        <v>3869517.0474</v>
      </c>
    </row>
    <row r="651" ht="18.75" spans="1:7">
      <c r="A651" s="28">
        <v>646</v>
      </c>
      <c r="B651" s="29" t="s">
        <v>118</v>
      </c>
      <c r="C651" s="29" t="s">
        <v>671</v>
      </c>
      <c r="D651" s="30">
        <v>820680.9535</v>
      </c>
      <c r="E651" s="30">
        <v>3870472.7382</v>
      </c>
      <c r="F651" s="31">
        <v>87677.0722</v>
      </c>
      <c r="G651" s="17">
        <f t="shared" si="10"/>
        <v>4778830.7639</v>
      </c>
    </row>
    <row r="652" ht="18.75" spans="1:7">
      <c r="A652" s="28">
        <v>647</v>
      </c>
      <c r="B652" s="29" t="s">
        <v>118</v>
      </c>
      <c r="C652" s="29" t="s">
        <v>673</v>
      </c>
      <c r="D652" s="30">
        <v>760167.7387</v>
      </c>
      <c r="E652" s="30">
        <v>3585081.9938</v>
      </c>
      <c r="F652" s="31">
        <v>81212.1707</v>
      </c>
      <c r="G652" s="17">
        <f t="shared" si="10"/>
        <v>4426461.9032</v>
      </c>
    </row>
    <row r="653" ht="37.5" spans="1:7">
      <c r="A653" s="28">
        <v>648</v>
      </c>
      <c r="B653" s="29" t="s">
        <v>118</v>
      </c>
      <c r="C653" s="29" t="s">
        <v>675</v>
      </c>
      <c r="D653" s="30">
        <v>786964.5737</v>
      </c>
      <c r="E653" s="30">
        <v>3711460.4835</v>
      </c>
      <c r="F653" s="31">
        <v>84074.9983</v>
      </c>
      <c r="G653" s="17">
        <f t="shared" si="10"/>
        <v>4582500.0555</v>
      </c>
    </row>
    <row r="654" ht="37.5" spans="1:7">
      <c r="A654" s="28">
        <v>649</v>
      </c>
      <c r="B654" s="29" t="s">
        <v>118</v>
      </c>
      <c r="C654" s="29" t="s">
        <v>677</v>
      </c>
      <c r="D654" s="30">
        <v>673699.0668</v>
      </c>
      <c r="E654" s="30">
        <v>3177280.8428</v>
      </c>
      <c r="F654" s="31">
        <v>71974.3299</v>
      </c>
      <c r="G654" s="17">
        <f t="shared" si="10"/>
        <v>3922954.2395</v>
      </c>
    </row>
    <row r="655" ht="18.75" spans="1:7">
      <c r="A655" s="28">
        <v>650</v>
      </c>
      <c r="B655" s="29" t="s">
        <v>118</v>
      </c>
      <c r="C655" s="29" t="s">
        <v>679</v>
      </c>
      <c r="D655" s="30">
        <v>616500.997</v>
      </c>
      <c r="E655" s="30">
        <v>2907524.8934</v>
      </c>
      <c r="F655" s="31">
        <v>65863.6004</v>
      </c>
      <c r="G655" s="17">
        <f t="shared" si="10"/>
        <v>3589889.4908</v>
      </c>
    </row>
    <row r="656" ht="18.75" spans="1:7">
      <c r="A656" s="28">
        <v>651</v>
      </c>
      <c r="B656" s="29" t="s">
        <v>118</v>
      </c>
      <c r="C656" s="29" t="s">
        <v>681</v>
      </c>
      <c r="D656" s="30">
        <v>817207.1861</v>
      </c>
      <c r="E656" s="30">
        <v>3854089.8528</v>
      </c>
      <c r="F656" s="31">
        <v>87305.9538</v>
      </c>
      <c r="G656" s="17">
        <f t="shared" si="10"/>
        <v>4758602.9927</v>
      </c>
    </row>
    <row r="657" ht="18.75" spans="1:7">
      <c r="A657" s="28">
        <v>652</v>
      </c>
      <c r="B657" s="29" t="s">
        <v>118</v>
      </c>
      <c r="C657" s="29" t="s">
        <v>683</v>
      </c>
      <c r="D657" s="30">
        <v>890370.07</v>
      </c>
      <c r="E657" s="30">
        <v>4199138.6155</v>
      </c>
      <c r="F657" s="31">
        <v>95122.2769</v>
      </c>
      <c r="G657" s="17">
        <f t="shared" si="10"/>
        <v>5184630.9624</v>
      </c>
    </row>
    <row r="658" ht="18.75" spans="1:7">
      <c r="A658" s="28">
        <v>653</v>
      </c>
      <c r="B658" s="29" t="s">
        <v>118</v>
      </c>
      <c r="C658" s="29" t="s">
        <v>685</v>
      </c>
      <c r="D658" s="30">
        <v>681938.8247</v>
      </c>
      <c r="E658" s="30">
        <v>3216140.9605</v>
      </c>
      <c r="F658" s="31">
        <v>72854.6207</v>
      </c>
      <c r="G658" s="17">
        <f t="shared" si="10"/>
        <v>3970934.4059</v>
      </c>
    </row>
    <row r="659" ht="18.75" spans="1:7">
      <c r="A659" s="28">
        <v>654</v>
      </c>
      <c r="B659" s="29" t="s">
        <v>118</v>
      </c>
      <c r="C659" s="29" t="s">
        <v>687</v>
      </c>
      <c r="D659" s="30">
        <v>820110.467</v>
      </c>
      <c r="E659" s="30">
        <v>3867782.2254</v>
      </c>
      <c r="F659" s="31">
        <v>87616.1245</v>
      </c>
      <c r="G659" s="17">
        <f t="shared" si="10"/>
        <v>4775508.8169</v>
      </c>
    </row>
    <row r="660" ht="18.75" spans="1:7">
      <c r="A660" s="28">
        <v>655</v>
      </c>
      <c r="B660" s="29" t="s">
        <v>118</v>
      </c>
      <c r="C660" s="29" t="s">
        <v>689</v>
      </c>
      <c r="D660" s="30">
        <v>692446.8754</v>
      </c>
      <c r="E660" s="30">
        <v>3265698.7376</v>
      </c>
      <c r="F660" s="31">
        <v>73977.2434</v>
      </c>
      <c r="G660" s="17">
        <f t="shared" si="10"/>
        <v>4032122.8564</v>
      </c>
    </row>
    <row r="661" ht="18.75" spans="1:7">
      <c r="A661" s="28">
        <v>656</v>
      </c>
      <c r="B661" s="29" t="s">
        <v>118</v>
      </c>
      <c r="C661" s="29" t="s">
        <v>691</v>
      </c>
      <c r="D661" s="30">
        <v>695469.7154</v>
      </c>
      <c r="E661" s="30">
        <v>3279954.9716</v>
      </c>
      <c r="F661" s="31">
        <v>74300.1872</v>
      </c>
      <c r="G661" s="17">
        <f t="shared" si="10"/>
        <v>4049724.8742</v>
      </c>
    </row>
    <row r="662" ht="18.75" spans="1:7">
      <c r="A662" s="28">
        <v>657</v>
      </c>
      <c r="B662" s="29" t="s">
        <v>118</v>
      </c>
      <c r="C662" s="29" t="s">
        <v>693</v>
      </c>
      <c r="D662" s="30">
        <v>692092.5614</v>
      </c>
      <c r="E662" s="30">
        <v>3264027.7317</v>
      </c>
      <c r="F662" s="31">
        <v>73939.3905</v>
      </c>
      <c r="G662" s="17">
        <f t="shared" si="10"/>
        <v>4030059.6836</v>
      </c>
    </row>
    <row r="663" ht="18.75" spans="1:7">
      <c r="A663" s="28">
        <v>658</v>
      </c>
      <c r="B663" s="29" t="s">
        <v>118</v>
      </c>
      <c r="C663" s="29" t="s">
        <v>695</v>
      </c>
      <c r="D663" s="30">
        <v>797767.9425</v>
      </c>
      <c r="E663" s="30">
        <v>3762411.0317</v>
      </c>
      <c r="F663" s="31">
        <v>85229.1712</v>
      </c>
      <c r="G663" s="17">
        <f t="shared" si="10"/>
        <v>4645408.1454</v>
      </c>
    </row>
    <row r="664" ht="18.75" spans="1:7">
      <c r="A664" s="28">
        <v>659</v>
      </c>
      <c r="B664" s="29" t="s">
        <v>119</v>
      </c>
      <c r="C664" s="29" t="s">
        <v>699</v>
      </c>
      <c r="D664" s="30">
        <v>941036.4849</v>
      </c>
      <c r="E664" s="30">
        <v>4438090.1551</v>
      </c>
      <c r="F664" s="31">
        <v>100535.2</v>
      </c>
      <c r="G664" s="17">
        <f t="shared" si="10"/>
        <v>5479661.84</v>
      </c>
    </row>
    <row r="665" ht="18.75" spans="1:7">
      <c r="A665" s="28">
        <v>660</v>
      </c>
      <c r="B665" s="29" t="s">
        <v>119</v>
      </c>
      <c r="C665" s="29" t="s">
        <v>294</v>
      </c>
      <c r="D665" s="30">
        <v>949274.1209</v>
      </c>
      <c r="E665" s="30">
        <v>4476940.2658</v>
      </c>
      <c r="F665" s="31">
        <v>101415.2641</v>
      </c>
      <c r="G665" s="17">
        <f t="shared" si="10"/>
        <v>5527629.6508</v>
      </c>
    </row>
    <row r="666" ht="18.75" spans="1:7">
      <c r="A666" s="28">
        <v>661</v>
      </c>
      <c r="B666" s="29" t="s">
        <v>119</v>
      </c>
      <c r="C666" s="29" t="s">
        <v>702</v>
      </c>
      <c r="D666" s="30">
        <v>945137.556</v>
      </c>
      <c r="E666" s="30">
        <v>4457431.5128</v>
      </c>
      <c r="F666" s="31">
        <v>100973.3361</v>
      </c>
      <c r="G666" s="17">
        <f t="shared" si="10"/>
        <v>5503542.4049</v>
      </c>
    </row>
    <row r="667" ht="18.75" spans="1:7">
      <c r="A667" s="28">
        <v>662</v>
      </c>
      <c r="B667" s="29" t="s">
        <v>119</v>
      </c>
      <c r="C667" s="29" t="s">
        <v>704</v>
      </c>
      <c r="D667" s="30">
        <v>717541.3598</v>
      </c>
      <c r="E667" s="30">
        <v>3384048.6484</v>
      </c>
      <c r="F667" s="31">
        <v>76658.2011</v>
      </c>
      <c r="G667" s="17">
        <f t="shared" si="10"/>
        <v>4178248.2093</v>
      </c>
    </row>
    <row r="668" ht="18.75" spans="1:7">
      <c r="A668" s="28">
        <v>663</v>
      </c>
      <c r="B668" s="29" t="s">
        <v>119</v>
      </c>
      <c r="C668" s="29" t="s">
        <v>706</v>
      </c>
      <c r="D668" s="30">
        <v>1248424.0381</v>
      </c>
      <c r="E668" s="30">
        <v>5887782.8034</v>
      </c>
      <c r="F668" s="31">
        <v>133374.8079</v>
      </c>
      <c r="G668" s="17">
        <f t="shared" si="10"/>
        <v>7269581.6494</v>
      </c>
    </row>
    <row r="669" ht="18.75" spans="1:7">
      <c r="A669" s="28">
        <v>664</v>
      </c>
      <c r="B669" s="29" t="s">
        <v>119</v>
      </c>
      <c r="C669" s="29" t="s">
        <v>708</v>
      </c>
      <c r="D669" s="30">
        <v>1079569.1632</v>
      </c>
      <c r="E669" s="30">
        <v>5091434.1285</v>
      </c>
      <c r="F669" s="31">
        <v>115335.275</v>
      </c>
      <c r="G669" s="17">
        <f t="shared" si="10"/>
        <v>6286338.5667</v>
      </c>
    </row>
    <row r="670" ht="18.75" spans="1:7">
      <c r="A670" s="28">
        <v>665</v>
      </c>
      <c r="B670" s="29" t="s">
        <v>119</v>
      </c>
      <c r="C670" s="29" t="s">
        <v>710</v>
      </c>
      <c r="D670" s="30">
        <v>947692.7729</v>
      </c>
      <c r="E670" s="30">
        <v>4469482.3562</v>
      </c>
      <c r="F670" s="31">
        <v>101246.3215</v>
      </c>
      <c r="G670" s="17">
        <f t="shared" si="10"/>
        <v>5518421.4506</v>
      </c>
    </row>
    <row r="671" ht="18.75" spans="1:7">
      <c r="A671" s="28">
        <v>666</v>
      </c>
      <c r="B671" s="29" t="s">
        <v>119</v>
      </c>
      <c r="C671" s="29" t="s">
        <v>713</v>
      </c>
      <c r="D671" s="30">
        <v>836965.5936</v>
      </c>
      <c r="E671" s="30">
        <v>3947273.9057</v>
      </c>
      <c r="F671" s="31">
        <v>89416.8342</v>
      </c>
      <c r="G671" s="17">
        <f t="shared" si="10"/>
        <v>4873656.3335</v>
      </c>
    </row>
    <row r="672" ht="37.5" spans="1:7">
      <c r="A672" s="28">
        <v>667</v>
      </c>
      <c r="B672" s="29" t="s">
        <v>119</v>
      </c>
      <c r="C672" s="29" t="s">
        <v>715</v>
      </c>
      <c r="D672" s="30">
        <v>858455.2906</v>
      </c>
      <c r="E672" s="30">
        <v>4048623.0185</v>
      </c>
      <c r="F672" s="31">
        <v>91712.6761</v>
      </c>
      <c r="G672" s="17">
        <f t="shared" si="10"/>
        <v>4998790.9852</v>
      </c>
    </row>
    <row r="673" ht="37.5" spans="1:7">
      <c r="A673" s="28">
        <v>668</v>
      </c>
      <c r="B673" s="29" t="s">
        <v>119</v>
      </c>
      <c r="C673" s="29" t="s">
        <v>717</v>
      </c>
      <c r="D673" s="30">
        <v>814369.2531</v>
      </c>
      <c r="E673" s="30">
        <v>3840705.672</v>
      </c>
      <c r="F673" s="31">
        <v>87002.7646</v>
      </c>
      <c r="G673" s="17">
        <f t="shared" si="10"/>
        <v>4742077.6897</v>
      </c>
    </row>
    <row r="674" ht="18.75" spans="1:7">
      <c r="A674" s="28">
        <v>669</v>
      </c>
      <c r="B674" s="29" t="s">
        <v>119</v>
      </c>
      <c r="C674" s="29" t="s">
        <v>719</v>
      </c>
      <c r="D674" s="30">
        <v>1125156.7407</v>
      </c>
      <c r="E674" s="30">
        <v>5306432.996</v>
      </c>
      <c r="F674" s="31">
        <v>120205.6029</v>
      </c>
      <c r="G674" s="17">
        <f t="shared" si="10"/>
        <v>6551795.3396</v>
      </c>
    </row>
    <row r="675" ht="18.75" spans="1:7">
      <c r="A675" s="28">
        <v>670</v>
      </c>
      <c r="B675" s="29" t="s">
        <v>119</v>
      </c>
      <c r="C675" s="29" t="s">
        <v>721</v>
      </c>
      <c r="D675" s="30">
        <v>757514.4033</v>
      </c>
      <c r="E675" s="30">
        <v>3572568.407</v>
      </c>
      <c r="F675" s="31">
        <v>80928.7029</v>
      </c>
      <c r="G675" s="17">
        <f t="shared" si="10"/>
        <v>4411011.5132</v>
      </c>
    </row>
    <row r="676" ht="18.75" spans="1:7">
      <c r="A676" s="28">
        <v>671</v>
      </c>
      <c r="B676" s="29" t="s">
        <v>119</v>
      </c>
      <c r="C676" s="29" t="s">
        <v>722</v>
      </c>
      <c r="D676" s="30">
        <v>1011296.3866</v>
      </c>
      <c r="E676" s="30">
        <v>4769447.954</v>
      </c>
      <c r="F676" s="31">
        <v>108041.3843</v>
      </c>
      <c r="G676" s="17">
        <f t="shared" si="10"/>
        <v>5888785.7249</v>
      </c>
    </row>
    <row r="677" ht="18.75" spans="1:7">
      <c r="A677" s="28">
        <v>672</v>
      </c>
      <c r="B677" s="29" t="s">
        <v>119</v>
      </c>
      <c r="C677" s="29" t="s">
        <v>724</v>
      </c>
      <c r="D677" s="30">
        <v>1009833.7176</v>
      </c>
      <c r="E677" s="30">
        <v>4762549.7551</v>
      </c>
      <c r="F677" s="31">
        <v>107885.1207</v>
      </c>
      <c r="G677" s="17">
        <f t="shared" si="10"/>
        <v>5880268.5934</v>
      </c>
    </row>
    <row r="678" ht="18.75" spans="1:7">
      <c r="A678" s="28">
        <v>673</v>
      </c>
      <c r="B678" s="29" t="s">
        <v>119</v>
      </c>
      <c r="C678" s="29" t="s">
        <v>726</v>
      </c>
      <c r="D678" s="30">
        <v>798047.6227</v>
      </c>
      <c r="E678" s="30">
        <v>3763730.0515</v>
      </c>
      <c r="F678" s="31">
        <v>85259.0507</v>
      </c>
      <c r="G678" s="17">
        <f t="shared" si="10"/>
        <v>4647036.7249</v>
      </c>
    </row>
    <row r="679" ht="18.75" spans="1:7">
      <c r="A679" s="28">
        <v>674</v>
      </c>
      <c r="B679" s="29" t="s">
        <v>119</v>
      </c>
      <c r="C679" s="29" t="s">
        <v>728</v>
      </c>
      <c r="D679" s="30">
        <v>1016857.6187</v>
      </c>
      <c r="E679" s="30">
        <v>4795675.6826</v>
      </c>
      <c r="F679" s="31">
        <v>108635.516</v>
      </c>
      <c r="G679" s="17">
        <f t="shared" si="10"/>
        <v>5921168.8173</v>
      </c>
    </row>
    <row r="680" ht="18.75" spans="1:7">
      <c r="A680" s="28">
        <v>675</v>
      </c>
      <c r="B680" s="29" t="s">
        <v>119</v>
      </c>
      <c r="C680" s="29" t="s">
        <v>730</v>
      </c>
      <c r="D680" s="30">
        <v>1080415.7465</v>
      </c>
      <c r="E680" s="30">
        <v>5095426.761</v>
      </c>
      <c r="F680" s="31">
        <v>115425.7193</v>
      </c>
      <c r="G680" s="17">
        <f t="shared" si="10"/>
        <v>6291268.2268</v>
      </c>
    </row>
    <row r="681" ht="18.75" spans="1:7">
      <c r="A681" s="28">
        <v>676</v>
      </c>
      <c r="B681" s="29" t="s">
        <v>120</v>
      </c>
      <c r="C681" s="29" t="s">
        <v>734</v>
      </c>
      <c r="D681" s="30">
        <v>718861.7185</v>
      </c>
      <c r="E681" s="30">
        <v>3390275.6877</v>
      </c>
      <c r="F681" s="31">
        <v>76799.2611</v>
      </c>
      <c r="G681" s="17">
        <f t="shared" si="10"/>
        <v>4185936.6673</v>
      </c>
    </row>
    <row r="682" ht="18.75" spans="1:7">
      <c r="A682" s="28">
        <v>677</v>
      </c>
      <c r="B682" s="29" t="s">
        <v>120</v>
      </c>
      <c r="C682" s="29" t="s">
        <v>737</v>
      </c>
      <c r="D682" s="30">
        <v>898161.8887</v>
      </c>
      <c r="E682" s="30">
        <v>4235886.1744</v>
      </c>
      <c r="F682" s="31">
        <v>95954.7123</v>
      </c>
      <c r="G682" s="17">
        <f t="shared" si="10"/>
        <v>5230002.7754</v>
      </c>
    </row>
    <row r="683" ht="18.75" spans="1:7">
      <c r="A683" s="28">
        <v>678</v>
      </c>
      <c r="B683" s="29" t="s">
        <v>120</v>
      </c>
      <c r="C683" s="29" t="s">
        <v>739</v>
      </c>
      <c r="D683" s="30">
        <v>827395.4957</v>
      </c>
      <c r="E683" s="30">
        <v>3902139.6759</v>
      </c>
      <c r="F683" s="31">
        <v>88394.4172</v>
      </c>
      <c r="G683" s="17">
        <f t="shared" si="10"/>
        <v>4817929.5888</v>
      </c>
    </row>
    <row r="684" ht="18.75" spans="1:7">
      <c r="A684" s="28">
        <v>679</v>
      </c>
      <c r="B684" s="29" t="s">
        <v>120</v>
      </c>
      <c r="C684" s="29" t="s">
        <v>741</v>
      </c>
      <c r="D684" s="30">
        <v>883228.1139</v>
      </c>
      <c r="E684" s="30">
        <v>4165455.9203</v>
      </c>
      <c r="F684" s="31">
        <v>94359.2693</v>
      </c>
      <c r="G684" s="17">
        <f t="shared" si="10"/>
        <v>5143043.3035</v>
      </c>
    </row>
    <row r="685" ht="18.75" spans="1:7">
      <c r="A685" s="28">
        <v>680</v>
      </c>
      <c r="B685" s="29" t="s">
        <v>120</v>
      </c>
      <c r="C685" s="29" t="s">
        <v>743</v>
      </c>
      <c r="D685" s="30">
        <v>819856.6572</v>
      </c>
      <c r="E685" s="30">
        <v>3866585.2148</v>
      </c>
      <c r="F685" s="31">
        <v>87589.0089</v>
      </c>
      <c r="G685" s="17">
        <f t="shared" si="10"/>
        <v>4774030.8809</v>
      </c>
    </row>
    <row r="686" ht="18.75" spans="1:7">
      <c r="A686" s="28">
        <v>681</v>
      </c>
      <c r="B686" s="29" t="s">
        <v>120</v>
      </c>
      <c r="C686" s="29" t="s">
        <v>745</v>
      </c>
      <c r="D686" s="30">
        <v>819719.6605</v>
      </c>
      <c r="E686" s="30">
        <v>3865939.1149</v>
      </c>
      <c r="F686" s="31">
        <v>87574.3729</v>
      </c>
      <c r="G686" s="17">
        <f t="shared" si="10"/>
        <v>4773233.1483</v>
      </c>
    </row>
    <row r="687" ht="18.75" spans="1:7">
      <c r="A687" s="28">
        <v>682</v>
      </c>
      <c r="B687" s="29" t="s">
        <v>120</v>
      </c>
      <c r="C687" s="29" t="s">
        <v>747</v>
      </c>
      <c r="D687" s="30">
        <v>888388.5431</v>
      </c>
      <c r="E687" s="30">
        <v>4189793.393</v>
      </c>
      <c r="F687" s="31">
        <v>94910.5814</v>
      </c>
      <c r="G687" s="17">
        <f t="shared" si="10"/>
        <v>5173092.5175</v>
      </c>
    </row>
    <row r="688" ht="18.75" spans="1:7">
      <c r="A688" s="28">
        <v>683</v>
      </c>
      <c r="B688" s="29" t="s">
        <v>120</v>
      </c>
      <c r="C688" s="29" t="s">
        <v>749</v>
      </c>
      <c r="D688" s="30">
        <v>860680.4495</v>
      </c>
      <c r="E688" s="30">
        <v>4059117.2509</v>
      </c>
      <c r="F688" s="31">
        <v>91950.3999</v>
      </c>
      <c r="G688" s="17">
        <f t="shared" si="10"/>
        <v>5011748.1003</v>
      </c>
    </row>
    <row r="689" ht="18.75" spans="1:7">
      <c r="A689" s="28">
        <v>684</v>
      </c>
      <c r="B689" s="29" t="s">
        <v>120</v>
      </c>
      <c r="C689" s="29" t="s">
        <v>751</v>
      </c>
      <c r="D689" s="30">
        <v>820940.0104</v>
      </c>
      <c r="E689" s="30">
        <v>3871694.495</v>
      </c>
      <c r="F689" s="31">
        <v>87704.7484</v>
      </c>
      <c r="G689" s="17">
        <f t="shared" si="10"/>
        <v>4780339.2538</v>
      </c>
    </row>
    <row r="690" ht="18.75" spans="1:7">
      <c r="A690" s="28">
        <v>685</v>
      </c>
      <c r="B690" s="29" t="s">
        <v>120</v>
      </c>
      <c r="C690" s="29" t="s">
        <v>753</v>
      </c>
      <c r="D690" s="30">
        <v>962684.2899</v>
      </c>
      <c r="E690" s="30">
        <v>4540184.9325</v>
      </c>
      <c r="F690" s="31">
        <v>102847.9333</v>
      </c>
      <c r="G690" s="17">
        <f t="shared" si="10"/>
        <v>5605717.1557</v>
      </c>
    </row>
    <row r="691" ht="18.75" spans="1:7">
      <c r="A691" s="28">
        <v>686</v>
      </c>
      <c r="B691" s="29" t="s">
        <v>120</v>
      </c>
      <c r="C691" s="29" t="s">
        <v>755</v>
      </c>
      <c r="D691" s="30">
        <v>857366.909</v>
      </c>
      <c r="E691" s="30">
        <v>4043490.0234</v>
      </c>
      <c r="F691" s="31">
        <v>91596.3994</v>
      </c>
      <c r="G691" s="17">
        <f t="shared" si="10"/>
        <v>4992453.3318</v>
      </c>
    </row>
    <row r="692" ht="18.75" spans="1:7">
      <c r="A692" s="28">
        <v>687</v>
      </c>
      <c r="B692" s="29" t="s">
        <v>120</v>
      </c>
      <c r="C692" s="29" t="s">
        <v>757</v>
      </c>
      <c r="D692" s="30">
        <v>820573.6808</v>
      </c>
      <c r="E692" s="30">
        <v>3869966.8218</v>
      </c>
      <c r="F692" s="31">
        <v>87665.6118</v>
      </c>
      <c r="G692" s="17">
        <f t="shared" si="10"/>
        <v>4778206.1144</v>
      </c>
    </row>
    <row r="693" ht="18.75" spans="1:7">
      <c r="A693" s="28">
        <v>688</v>
      </c>
      <c r="B693" s="29" t="s">
        <v>120</v>
      </c>
      <c r="C693" s="29" t="s">
        <v>759</v>
      </c>
      <c r="D693" s="30">
        <v>974163.5862</v>
      </c>
      <c r="E693" s="30">
        <v>4594323.2711</v>
      </c>
      <c r="F693" s="31">
        <v>104074.3187</v>
      </c>
      <c r="G693" s="17">
        <f t="shared" si="10"/>
        <v>5672561.176</v>
      </c>
    </row>
    <row r="694" ht="18.75" spans="1:7">
      <c r="A694" s="28">
        <v>689</v>
      </c>
      <c r="B694" s="29" t="s">
        <v>120</v>
      </c>
      <c r="C694" s="29" t="s">
        <v>761</v>
      </c>
      <c r="D694" s="30">
        <v>1192968.967</v>
      </c>
      <c r="E694" s="30">
        <v>5626247.1358</v>
      </c>
      <c r="F694" s="31">
        <v>127450.2909</v>
      </c>
      <c r="G694" s="17">
        <f t="shared" si="10"/>
        <v>6946666.3937</v>
      </c>
    </row>
    <row r="695" ht="18.75" spans="1:7">
      <c r="A695" s="28">
        <v>690</v>
      </c>
      <c r="B695" s="29" t="s">
        <v>120</v>
      </c>
      <c r="C695" s="29" t="s">
        <v>763</v>
      </c>
      <c r="D695" s="30">
        <v>963135.4837</v>
      </c>
      <c r="E695" s="30">
        <v>4542312.8401</v>
      </c>
      <c r="F695" s="31">
        <v>102896.1364</v>
      </c>
      <c r="G695" s="17">
        <f t="shared" si="10"/>
        <v>5608344.4602</v>
      </c>
    </row>
    <row r="696" ht="37.5" spans="1:7">
      <c r="A696" s="28">
        <v>691</v>
      </c>
      <c r="B696" s="29" t="s">
        <v>120</v>
      </c>
      <c r="C696" s="29" t="s">
        <v>765</v>
      </c>
      <c r="D696" s="30">
        <v>971888.1512</v>
      </c>
      <c r="E696" s="30">
        <v>4583591.928</v>
      </c>
      <c r="F696" s="31">
        <v>103831.2236</v>
      </c>
      <c r="G696" s="17">
        <f t="shared" si="10"/>
        <v>5659311.3028</v>
      </c>
    </row>
    <row r="697" ht="18.75" spans="1:7">
      <c r="A697" s="28">
        <v>692</v>
      </c>
      <c r="B697" s="29" t="s">
        <v>120</v>
      </c>
      <c r="C697" s="29" t="s">
        <v>767</v>
      </c>
      <c r="D697" s="30">
        <v>667730.5719</v>
      </c>
      <c r="E697" s="30">
        <v>3149132.3932</v>
      </c>
      <c r="F697" s="31">
        <v>71336.6885</v>
      </c>
      <c r="G697" s="17">
        <f t="shared" si="10"/>
        <v>3888199.6536</v>
      </c>
    </row>
    <row r="698" ht="18.75" spans="1:7">
      <c r="A698" s="28">
        <v>693</v>
      </c>
      <c r="B698" s="29" t="s">
        <v>120</v>
      </c>
      <c r="C698" s="29" t="s">
        <v>769</v>
      </c>
      <c r="D698" s="30">
        <v>821645.321</v>
      </c>
      <c r="E698" s="30">
        <v>3875020.8612</v>
      </c>
      <c r="F698" s="31">
        <v>87780.0999</v>
      </c>
      <c r="G698" s="17">
        <f t="shared" si="10"/>
        <v>4784446.2821</v>
      </c>
    </row>
    <row r="699" ht="18.75" spans="1:7">
      <c r="A699" s="28">
        <v>694</v>
      </c>
      <c r="B699" s="29" t="s">
        <v>120</v>
      </c>
      <c r="C699" s="29" t="s">
        <v>771</v>
      </c>
      <c r="D699" s="30">
        <v>651234.9292</v>
      </c>
      <c r="E699" s="30">
        <v>3071336.1006</v>
      </c>
      <c r="F699" s="31">
        <v>69574.3841</v>
      </c>
      <c r="G699" s="17">
        <f t="shared" si="10"/>
        <v>3792145.4139</v>
      </c>
    </row>
    <row r="700" ht="18.75" spans="1:7">
      <c r="A700" s="28">
        <v>695</v>
      </c>
      <c r="B700" s="29" t="s">
        <v>120</v>
      </c>
      <c r="C700" s="29" t="s">
        <v>773</v>
      </c>
      <c r="D700" s="30">
        <v>704420.8944</v>
      </c>
      <c r="E700" s="30">
        <v>3322170.2736</v>
      </c>
      <c r="F700" s="31">
        <v>75256.4822</v>
      </c>
      <c r="G700" s="17">
        <f t="shared" si="10"/>
        <v>4101847.6502</v>
      </c>
    </row>
    <row r="701" ht="18.75" spans="1:7">
      <c r="A701" s="28">
        <v>696</v>
      </c>
      <c r="B701" s="29" t="s">
        <v>120</v>
      </c>
      <c r="C701" s="29" t="s">
        <v>775</v>
      </c>
      <c r="D701" s="30">
        <v>727538.5709</v>
      </c>
      <c r="E701" s="30">
        <v>3431197.218</v>
      </c>
      <c r="F701" s="31">
        <v>77726.2486</v>
      </c>
      <c r="G701" s="17">
        <f t="shared" si="10"/>
        <v>4236462.0375</v>
      </c>
    </row>
    <row r="702" ht="37.5" spans="1:7">
      <c r="A702" s="28">
        <v>697</v>
      </c>
      <c r="B702" s="29" t="s">
        <v>120</v>
      </c>
      <c r="C702" s="29" t="s">
        <v>777</v>
      </c>
      <c r="D702" s="30">
        <v>1351133.5905</v>
      </c>
      <c r="E702" s="30">
        <v>6372178.7443</v>
      </c>
      <c r="F702" s="31">
        <v>144347.7357</v>
      </c>
      <c r="G702" s="17">
        <f t="shared" si="10"/>
        <v>7867660.0705</v>
      </c>
    </row>
    <row r="703" ht="18.75" spans="1:7">
      <c r="A703" s="28">
        <v>698</v>
      </c>
      <c r="B703" s="29" t="s">
        <v>120</v>
      </c>
      <c r="C703" s="29" t="s">
        <v>779</v>
      </c>
      <c r="D703" s="30">
        <v>799717.2986</v>
      </c>
      <c r="E703" s="30">
        <v>3771604.5307</v>
      </c>
      <c r="F703" s="31">
        <v>85437.4298</v>
      </c>
      <c r="G703" s="17">
        <f t="shared" si="10"/>
        <v>4656759.2591</v>
      </c>
    </row>
    <row r="704" ht="18.75" spans="1:7">
      <c r="A704" s="28">
        <v>699</v>
      </c>
      <c r="B704" s="29" t="s">
        <v>121</v>
      </c>
      <c r="C704" s="29" t="s">
        <v>783</v>
      </c>
      <c r="D704" s="30">
        <v>749265.5618</v>
      </c>
      <c r="E704" s="30">
        <v>3533665.4497</v>
      </c>
      <c r="F704" s="31">
        <v>80047.4417</v>
      </c>
      <c r="G704" s="17">
        <f t="shared" si="10"/>
        <v>4362978.4532</v>
      </c>
    </row>
    <row r="705" ht="18.75" spans="1:7">
      <c r="A705" s="28">
        <v>700</v>
      </c>
      <c r="B705" s="29" t="s">
        <v>121</v>
      </c>
      <c r="C705" s="29" t="s">
        <v>785</v>
      </c>
      <c r="D705" s="30">
        <v>852915.2709</v>
      </c>
      <c r="E705" s="30">
        <v>4022495.3313</v>
      </c>
      <c r="F705" s="31">
        <v>91120.8107</v>
      </c>
      <c r="G705" s="17">
        <f t="shared" si="10"/>
        <v>4966531.4129</v>
      </c>
    </row>
    <row r="706" ht="18.75" spans="1:7">
      <c r="A706" s="28">
        <v>701</v>
      </c>
      <c r="B706" s="29" t="s">
        <v>121</v>
      </c>
      <c r="C706" s="29" t="s">
        <v>787</v>
      </c>
      <c r="D706" s="30">
        <v>919157.9841</v>
      </c>
      <c r="E706" s="30">
        <v>4334907.377</v>
      </c>
      <c r="F706" s="31">
        <v>98197.8205</v>
      </c>
      <c r="G706" s="17">
        <f t="shared" si="10"/>
        <v>5352263.1816</v>
      </c>
    </row>
    <row r="707" ht="18.75" spans="1:7">
      <c r="A707" s="28">
        <v>702</v>
      </c>
      <c r="B707" s="29" t="s">
        <v>121</v>
      </c>
      <c r="C707" s="29" t="s">
        <v>789</v>
      </c>
      <c r="D707" s="30">
        <v>997987.1004</v>
      </c>
      <c r="E707" s="30">
        <v>4706679.0675</v>
      </c>
      <c r="F707" s="31">
        <v>106619.4928</v>
      </c>
      <c r="G707" s="17">
        <f t="shared" si="10"/>
        <v>5811285.6607</v>
      </c>
    </row>
    <row r="708" ht="18.75" spans="1:7">
      <c r="A708" s="28">
        <v>703</v>
      </c>
      <c r="B708" s="29" t="s">
        <v>121</v>
      </c>
      <c r="C708" s="29" t="s">
        <v>791</v>
      </c>
      <c r="D708" s="30">
        <v>938811.3707</v>
      </c>
      <c r="E708" s="30">
        <v>4427596.1334</v>
      </c>
      <c r="F708" s="31">
        <v>100297.481</v>
      </c>
      <c r="G708" s="17">
        <f t="shared" si="10"/>
        <v>5466704.9851</v>
      </c>
    </row>
    <row r="709" ht="18.75" spans="1:7">
      <c r="A709" s="28">
        <v>704</v>
      </c>
      <c r="B709" s="29" t="s">
        <v>121</v>
      </c>
      <c r="C709" s="29" t="s">
        <v>794</v>
      </c>
      <c r="D709" s="30">
        <v>850669.3667</v>
      </c>
      <c r="E709" s="30">
        <v>4011903.26</v>
      </c>
      <c r="F709" s="31">
        <v>90880.8705</v>
      </c>
      <c r="G709" s="17">
        <f t="shared" si="10"/>
        <v>4953453.4972</v>
      </c>
    </row>
    <row r="710" ht="18.75" spans="1:7">
      <c r="A710" s="28">
        <v>705</v>
      </c>
      <c r="B710" s="29" t="s">
        <v>121</v>
      </c>
      <c r="C710" s="29" t="s">
        <v>796</v>
      </c>
      <c r="D710" s="30">
        <v>971585.8016</v>
      </c>
      <c r="E710" s="30">
        <v>4582165.9951</v>
      </c>
      <c r="F710" s="31">
        <v>103798.9222</v>
      </c>
      <c r="G710" s="17">
        <f t="shared" si="10"/>
        <v>5657550.7189</v>
      </c>
    </row>
    <row r="711" ht="18.75" spans="1:7">
      <c r="A711" s="28">
        <v>706</v>
      </c>
      <c r="B711" s="29" t="s">
        <v>121</v>
      </c>
      <c r="C711" s="29" t="s">
        <v>798</v>
      </c>
      <c r="D711" s="30">
        <v>829064.5812</v>
      </c>
      <c r="E711" s="30">
        <v>3910011.3703</v>
      </c>
      <c r="F711" s="31">
        <v>88572.7332</v>
      </c>
      <c r="G711" s="17">
        <f t="shared" ref="G711:G774" si="11">D711+E711+F711</f>
        <v>4827648.6847</v>
      </c>
    </row>
    <row r="712" ht="18.75" spans="1:7">
      <c r="A712" s="28">
        <v>707</v>
      </c>
      <c r="B712" s="29" t="s">
        <v>121</v>
      </c>
      <c r="C712" s="29" t="s">
        <v>800</v>
      </c>
      <c r="D712" s="30">
        <v>938439.3529</v>
      </c>
      <c r="E712" s="30">
        <v>4425841.6333</v>
      </c>
      <c r="F712" s="31">
        <v>100257.7366</v>
      </c>
      <c r="G712" s="17">
        <f t="shared" si="11"/>
        <v>5464538.7228</v>
      </c>
    </row>
    <row r="713" ht="18.75" spans="1:7">
      <c r="A713" s="28">
        <v>708</v>
      </c>
      <c r="B713" s="29" t="s">
        <v>121</v>
      </c>
      <c r="C713" s="29" t="s">
        <v>802</v>
      </c>
      <c r="D713" s="30">
        <v>847280.0849</v>
      </c>
      <c r="E713" s="30">
        <v>3995918.8236</v>
      </c>
      <c r="F713" s="31">
        <v>90518.7782</v>
      </c>
      <c r="G713" s="17">
        <f t="shared" si="11"/>
        <v>4933717.6867</v>
      </c>
    </row>
    <row r="714" ht="18.75" spans="1:7">
      <c r="A714" s="28">
        <v>709</v>
      </c>
      <c r="B714" s="29" t="s">
        <v>121</v>
      </c>
      <c r="C714" s="29" t="s">
        <v>804</v>
      </c>
      <c r="D714" s="30">
        <v>785688.8536</v>
      </c>
      <c r="E714" s="30">
        <v>3705443.9678</v>
      </c>
      <c r="F714" s="31">
        <v>83938.7073</v>
      </c>
      <c r="G714" s="17">
        <f t="shared" si="11"/>
        <v>4575071.5287</v>
      </c>
    </row>
    <row r="715" ht="18.75" spans="1:7">
      <c r="A715" s="28">
        <v>710</v>
      </c>
      <c r="B715" s="29" t="s">
        <v>121</v>
      </c>
      <c r="C715" s="29" t="s">
        <v>806</v>
      </c>
      <c r="D715" s="30">
        <v>935458.1744</v>
      </c>
      <c r="E715" s="30">
        <v>4411781.8822</v>
      </c>
      <c r="F715" s="31">
        <v>99939.2438</v>
      </c>
      <c r="G715" s="17">
        <f t="shared" si="11"/>
        <v>5447179.3004</v>
      </c>
    </row>
    <row r="716" ht="18.75" spans="1:7">
      <c r="A716" s="28">
        <v>711</v>
      </c>
      <c r="B716" s="29" t="s">
        <v>121</v>
      </c>
      <c r="C716" s="29" t="s">
        <v>808</v>
      </c>
      <c r="D716" s="30">
        <v>981484.3944</v>
      </c>
      <c r="E716" s="30">
        <v>4628849.4635</v>
      </c>
      <c r="F716" s="31">
        <v>104856.4338</v>
      </c>
      <c r="G716" s="17">
        <f t="shared" si="11"/>
        <v>5715190.2917</v>
      </c>
    </row>
    <row r="717" ht="18.75" spans="1:7">
      <c r="A717" s="28">
        <v>712</v>
      </c>
      <c r="B717" s="29" t="s">
        <v>121</v>
      </c>
      <c r="C717" s="29" t="s">
        <v>810</v>
      </c>
      <c r="D717" s="30">
        <v>884369.4351</v>
      </c>
      <c r="E717" s="30">
        <v>4170838.5876</v>
      </c>
      <c r="F717" s="31">
        <v>94481.2018</v>
      </c>
      <c r="G717" s="17">
        <f t="shared" si="11"/>
        <v>5149689.2245</v>
      </c>
    </row>
    <row r="718" ht="18.75" spans="1:7">
      <c r="A718" s="28">
        <v>713</v>
      </c>
      <c r="B718" s="29" t="s">
        <v>121</v>
      </c>
      <c r="C718" s="29" t="s">
        <v>812</v>
      </c>
      <c r="D718" s="30">
        <v>791898.6532</v>
      </c>
      <c r="E718" s="30">
        <v>3734730.4521</v>
      </c>
      <c r="F718" s="31">
        <v>84602.1284</v>
      </c>
      <c r="G718" s="17">
        <f t="shared" si="11"/>
        <v>4611231.2337</v>
      </c>
    </row>
    <row r="719" ht="18.75" spans="1:7">
      <c r="A719" s="28">
        <v>714</v>
      </c>
      <c r="B719" s="29" t="s">
        <v>121</v>
      </c>
      <c r="C719" s="29" t="s">
        <v>814</v>
      </c>
      <c r="D719" s="30">
        <v>879987.7909</v>
      </c>
      <c r="E719" s="30">
        <v>4150173.999</v>
      </c>
      <c r="F719" s="31">
        <v>94013.0909</v>
      </c>
      <c r="G719" s="17">
        <f t="shared" si="11"/>
        <v>5124174.8808</v>
      </c>
    </row>
    <row r="720" ht="18.75" spans="1:7">
      <c r="A720" s="28">
        <v>715</v>
      </c>
      <c r="B720" s="29" t="s">
        <v>121</v>
      </c>
      <c r="C720" s="29" t="s">
        <v>816</v>
      </c>
      <c r="D720" s="30">
        <v>872878.8109</v>
      </c>
      <c r="E720" s="30">
        <v>4116646.8247</v>
      </c>
      <c r="F720" s="31">
        <v>93253.6063</v>
      </c>
      <c r="G720" s="17">
        <f t="shared" si="11"/>
        <v>5082779.2419</v>
      </c>
    </row>
    <row r="721" ht="18.75" spans="1:7">
      <c r="A721" s="28">
        <v>716</v>
      </c>
      <c r="B721" s="29" t="s">
        <v>121</v>
      </c>
      <c r="C721" s="29" t="s">
        <v>818</v>
      </c>
      <c r="D721" s="30">
        <v>977376.8173</v>
      </c>
      <c r="E721" s="30">
        <v>4609477.4224</v>
      </c>
      <c r="F721" s="31">
        <v>104417.6027</v>
      </c>
      <c r="G721" s="17">
        <f t="shared" si="11"/>
        <v>5691271.8424</v>
      </c>
    </row>
    <row r="722" ht="18.75" spans="1:7">
      <c r="A722" s="28">
        <v>717</v>
      </c>
      <c r="B722" s="29" t="s">
        <v>121</v>
      </c>
      <c r="C722" s="29" t="s">
        <v>820</v>
      </c>
      <c r="D722" s="30">
        <v>901102.0372</v>
      </c>
      <c r="E722" s="30">
        <v>4249752.4211</v>
      </c>
      <c r="F722" s="31">
        <v>96268.8217</v>
      </c>
      <c r="G722" s="17">
        <f t="shared" si="11"/>
        <v>5247123.28</v>
      </c>
    </row>
    <row r="723" ht="18.75" spans="1:7">
      <c r="A723" s="28">
        <v>718</v>
      </c>
      <c r="B723" s="29" t="s">
        <v>121</v>
      </c>
      <c r="C723" s="29" t="s">
        <v>822</v>
      </c>
      <c r="D723" s="30">
        <v>820016.0017</v>
      </c>
      <c r="E723" s="30">
        <v>3867336.7108</v>
      </c>
      <c r="F723" s="31">
        <v>87606.0324</v>
      </c>
      <c r="G723" s="17">
        <f t="shared" si="11"/>
        <v>4774958.7449</v>
      </c>
    </row>
    <row r="724" ht="18.75" spans="1:7">
      <c r="A724" s="28">
        <v>719</v>
      </c>
      <c r="B724" s="29" t="s">
        <v>121</v>
      </c>
      <c r="C724" s="29" t="s">
        <v>824</v>
      </c>
      <c r="D724" s="30">
        <v>845310.3306</v>
      </c>
      <c r="E724" s="30">
        <v>3986629.123</v>
      </c>
      <c r="F724" s="31">
        <v>90308.3404</v>
      </c>
      <c r="G724" s="17">
        <f t="shared" si="11"/>
        <v>4922247.794</v>
      </c>
    </row>
    <row r="725" ht="18.75" spans="1:7">
      <c r="A725" s="28">
        <v>720</v>
      </c>
      <c r="B725" s="29" t="s">
        <v>121</v>
      </c>
      <c r="C725" s="29" t="s">
        <v>826</v>
      </c>
      <c r="D725" s="30">
        <v>813319.8866</v>
      </c>
      <c r="E725" s="30">
        <v>3835756.6785</v>
      </c>
      <c r="F725" s="31">
        <v>86890.656</v>
      </c>
      <c r="G725" s="17">
        <f t="shared" si="11"/>
        <v>4735967.2211</v>
      </c>
    </row>
    <row r="726" ht="18.75" spans="1:7">
      <c r="A726" s="28">
        <v>721</v>
      </c>
      <c r="B726" s="29" t="s">
        <v>121</v>
      </c>
      <c r="C726" s="29" t="s">
        <v>828</v>
      </c>
      <c r="D726" s="30">
        <v>762487.2146</v>
      </c>
      <c r="E726" s="30">
        <v>3596021.0418</v>
      </c>
      <c r="F726" s="31">
        <v>81459.9709</v>
      </c>
      <c r="G726" s="17">
        <f t="shared" si="11"/>
        <v>4439968.2273</v>
      </c>
    </row>
    <row r="727" ht="18.75" spans="1:7">
      <c r="A727" s="28">
        <v>722</v>
      </c>
      <c r="B727" s="29" t="s">
        <v>122</v>
      </c>
      <c r="C727" s="29" t="s">
        <v>832</v>
      </c>
      <c r="D727" s="30">
        <v>756823.828</v>
      </c>
      <c r="E727" s="30">
        <v>3569311.5348</v>
      </c>
      <c r="F727" s="31">
        <v>80854.9256</v>
      </c>
      <c r="G727" s="17">
        <f t="shared" si="11"/>
        <v>4406990.2884</v>
      </c>
    </row>
    <row r="728" ht="18.75" spans="1:7">
      <c r="A728" s="28">
        <v>723</v>
      </c>
      <c r="B728" s="29" t="s">
        <v>122</v>
      </c>
      <c r="C728" s="29" t="s">
        <v>834</v>
      </c>
      <c r="D728" s="30">
        <v>1295099.8576</v>
      </c>
      <c r="E728" s="30">
        <v>6107914.0078</v>
      </c>
      <c r="F728" s="31">
        <v>138361.3976</v>
      </c>
      <c r="G728" s="17">
        <f t="shared" si="11"/>
        <v>7541375.263</v>
      </c>
    </row>
    <row r="729" ht="18.75" spans="1:7">
      <c r="A729" s="28">
        <v>724</v>
      </c>
      <c r="B729" s="29" t="s">
        <v>122</v>
      </c>
      <c r="C729" s="29" t="s">
        <v>836</v>
      </c>
      <c r="D729" s="30">
        <v>889495.3732</v>
      </c>
      <c r="E729" s="30">
        <v>4195013.3947</v>
      </c>
      <c r="F729" s="31">
        <v>95028.8291</v>
      </c>
      <c r="G729" s="17">
        <f t="shared" si="11"/>
        <v>5179537.597</v>
      </c>
    </row>
    <row r="730" ht="18.75" spans="1:7">
      <c r="A730" s="28">
        <v>725</v>
      </c>
      <c r="B730" s="29" t="s">
        <v>122</v>
      </c>
      <c r="C730" s="29" t="s">
        <v>838</v>
      </c>
      <c r="D730" s="30">
        <v>1062062.7951</v>
      </c>
      <c r="E730" s="30">
        <v>5008871.0808</v>
      </c>
      <c r="F730" s="31">
        <v>113464.9902</v>
      </c>
      <c r="G730" s="17">
        <f t="shared" si="11"/>
        <v>6184398.8661</v>
      </c>
    </row>
    <row r="731" ht="18.75" spans="1:7">
      <c r="A731" s="28">
        <v>726</v>
      </c>
      <c r="B731" s="29" t="s">
        <v>122</v>
      </c>
      <c r="C731" s="29" t="s">
        <v>840</v>
      </c>
      <c r="D731" s="30">
        <v>1147394.7262</v>
      </c>
      <c r="E731" s="30">
        <v>5411311.1663</v>
      </c>
      <c r="F731" s="31">
        <v>122581.3878</v>
      </c>
      <c r="G731" s="17">
        <f t="shared" si="11"/>
        <v>6681287.2803</v>
      </c>
    </row>
    <row r="732" ht="18.75" spans="1:7">
      <c r="A732" s="28">
        <v>727</v>
      </c>
      <c r="B732" s="29" t="s">
        <v>122</v>
      </c>
      <c r="C732" s="29" t="s">
        <v>842</v>
      </c>
      <c r="D732" s="30">
        <v>794858.2371</v>
      </c>
      <c r="E732" s="30">
        <v>3748688.3598</v>
      </c>
      <c r="F732" s="31">
        <v>84918.3142</v>
      </c>
      <c r="G732" s="17">
        <f t="shared" si="11"/>
        <v>4628464.9111</v>
      </c>
    </row>
    <row r="733" ht="18.75" spans="1:7">
      <c r="A733" s="28">
        <v>728</v>
      </c>
      <c r="B733" s="29" t="s">
        <v>122</v>
      </c>
      <c r="C733" s="29" t="s">
        <v>844</v>
      </c>
      <c r="D733" s="30">
        <v>764516.992</v>
      </c>
      <c r="E733" s="30">
        <v>3605593.8214</v>
      </c>
      <c r="F733" s="31">
        <v>81676.8212</v>
      </c>
      <c r="G733" s="17">
        <f t="shared" si="11"/>
        <v>4451787.6346</v>
      </c>
    </row>
    <row r="734" ht="18.75" spans="1:7">
      <c r="A734" s="28">
        <v>729</v>
      </c>
      <c r="B734" s="29" t="s">
        <v>122</v>
      </c>
      <c r="C734" s="29" t="s">
        <v>846</v>
      </c>
      <c r="D734" s="30">
        <v>1186634.926</v>
      </c>
      <c r="E734" s="30">
        <v>5596374.7078</v>
      </c>
      <c r="F734" s="31">
        <v>126773.5965</v>
      </c>
      <c r="G734" s="17">
        <f t="shared" si="11"/>
        <v>6909783.2303</v>
      </c>
    </row>
    <row r="735" ht="18.75" spans="1:7">
      <c r="A735" s="28">
        <v>730</v>
      </c>
      <c r="B735" s="29" t="s">
        <v>122</v>
      </c>
      <c r="C735" s="29" t="s">
        <v>848</v>
      </c>
      <c r="D735" s="30">
        <v>844693.3457</v>
      </c>
      <c r="E735" s="30">
        <v>3983719.3159</v>
      </c>
      <c r="F735" s="31">
        <v>90242.4251</v>
      </c>
      <c r="G735" s="17">
        <f t="shared" si="11"/>
        <v>4918655.0867</v>
      </c>
    </row>
    <row r="736" ht="18.75" spans="1:7">
      <c r="A736" s="28">
        <v>731</v>
      </c>
      <c r="B736" s="29" t="s">
        <v>122</v>
      </c>
      <c r="C736" s="29" t="s">
        <v>851</v>
      </c>
      <c r="D736" s="30">
        <v>779903.4362</v>
      </c>
      <c r="E736" s="30">
        <v>3678158.9426</v>
      </c>
      <c r="F736" s="31">
        <v>83320.6249</v>
      </c>
      <c r="G736" s="17">
        <f t="shared" si="11"/>
        <v>4541383.0037</v>
      </c>
    </row>
    <row r="737" ht="18.75" spans="1:7">
      <c r="A737" s="28">
        <v>732</v>
      </c>
      <c r="B737" s="29" t="s">
        <v>122</v>
      </c>
      <c r="C737" s="29" t="s">
        <v>853</v>
      </c>
      <c r="D737" s="30">
        <v>1163863.9548</v>
      </c>
      <c r="E737" s="30">
        <v>5488982.8851</v>
      </c>
      <c r="F737" s="31">
        <v>124340.8703</v>
      </c>
      <c r="G737" s="17">
        <f t="shared" si="11"/>
        <v>6777187.7102</v>
      </c>
    </row>
    <row r="738" ht="18.75" spans="1:7">
      <c r="A738" s="28">
        <v>733</v>
      </c>
      <c r="B738" s="29" t="s">
        <v>122</v>
      </c>
      <c r="C738" s="29" t="s">
        <v>855</v>
      </c>
      <c r="D738" s="30">
        <v>921235.9476</v>
      </c>
      <c r="E738" s="30">
        <v>4344707.411</v>
      </c>
      <c r="F738" s="31">
        <v>98419.8187</v>
      </c>
      <c r="G738" s="17">
        <f t="shared" si="11"/>
        <v>5364363.1773</v>
      </c>
    </row>
    <row r="739" ht="18.75" spans="1:7">
      <c r="A739" s="28">
        <v>734</v>
      </c>
      <c r="B739" s="29" t="s">
        <v>122</v>
      </c>
      <c r="C739" s="29" t="s">
        <v>857</v>
      </c>
      <c r="D739" s="30">
        <v>791790.0063</v>
      </c>
      <c r="E739" s="30">
        <v>3734218.0546</v>
      </c>
      <c r="F739" s="31">
        <v>84590.5211</v>
      </c>
      <c r="G739" s="17">
        <f t="shared" si="11"/>
        <v>4610598.582</v>
      </c>
    </row>
    <row r="740" ht="18.75" spans="1:7">
      <c r="A740" s="28">
        <v>735</v>
      </c>
      <c r="B740" s="29" t="s">
        <v>122</v>
      </c>
      <c r="C740" s="29" t="s">
        <v>859</v>
      </c>
      <c r="D740" s="30">
        <v>1134126.7319</v>
      </c>
      <c r="E740" s="30">
        <v>5348737.0196</v>
      </c>
      <c r="F740" s="31">
        <v>121163.9077</v>
      </c>
      <c r="G740" s="17">
        <f t="shared" si="11"/>
        <v>6604027.6592</v>
      </c>
    </row>
    <row r="741" ht="18.75" spans="1:7">
      <c r="A741" s="28">
        <v>736</v>
      </c>
      <c r="B741" s="29" t="s">
        <v>122</v>
      </c>
      <c r="C741" s="29" t="s">
        <v>861</v>
      </c>
      <c r="D741" s="30">
        <v>751827.6885</v>
      </c>
      <c r="E741" s="30">
        <v>3545748.8807</v>
      </c>
      <c r="F741" s="31">
        <v>80321.1653</v>
      </c>
      <c r="G741" s="17">
        <f t="shared" si="11"/>
        <v>4377897.7345</v>
      </c>
    </row>
    <row r="742" ht="18.75" spans="1:7">
      <c r="A742" s="28">
        <v>737</v>
      </c>
      <c r="B742" s="29" t="s">
        <v>122</v>
      </c>
      <c r="C742" s="29" t="s">
        <v>863</v>
      </c>
      <c r="D742" s="30">
        <v>815582.4346</v>
      </c>
      <c r="E742" s="30">
        <v>3846427.2446</v>
      </c>
      <c r="F742" s="31">
        <v>87132.3743</v>
      </c>
      <c r="G742" s="17">
        <f t="shared" si="11"/>
        <v>4749142.0535</v>
      </c>
    </row>
    <row r="743" ht="18.75" spans="1:7">
      <c r="A743" s="28">
        <v>738</v>
      </c>
      <c r="B743" s="29" t="s">
        <v>123</v>
      </c>
      <c r="C743" s="29" t="s">
        <v>867</v>
      </c>
      <c r="D743" s="30">
        <v>842855.9467</v>
      </c>
      <c r="E743" s="30">
        <v>3975053.8257</v>
      </c>
      <c r="F743" s="31">
        <v>90046.1274</v>
      </c>
      <c r="G743" s="17">
        <f t="shared" si="11"/>
        <v>4907955.8998</v>
      </c>
    </row>
    <row r="744" ht="18.75" spans="1:7">
      <c r="A744" s="28">
        <v>739</v>
      </c>
      <c r="B744" s="29" t="s">
        <v>123</v>
      </c>
      <c r="C744" s="29" t="s">
        <v>869</v>
      </c>
      <c r="D744" s="30">
        <v>932703.5506</v>
      </c>
      <c r="E744" s="30">
        <v>4398790.6017</v>
      </c>
      <c r="F744" s="31">
        <v>99644.9548</v>
      </c>
      <c r="G744" s="17">
        <f t="shared" si="11"/>
        <v>5431139.1071</v>
      </c>
    </row>
    <row r="745" ht="18.75" spans="1:7">
      <c r="A745" s="28">
        <v>740</v>
      </c>
      <c r="B745" s="29" t="s">
        <v>123</v>
      </c>
      <c r="C745" s="29" t="s">
        <v>871</v>
      </c>
      <c r="D745" s="30">
        <v>780943.2656</v>
      </c>
      <c r="E745" s="30">
        <v>3683062.9571</v>
      </c>
      <c r="F745" s="31">
        <v>83431.7146</v>
      </c>
      <c r="G745" s="17">
        <f t="shared" si="11"/>
        <v>4547437.9373</v>
      </c>
    </row>
    <row r="746" ht="18.75" spans="1:7">
      <c r="A746" s="28">
        <v>741</v>
      </c>
      <c r="B746" s="29" t="s">
        <v>123</v>
      </c>
      <c r="C746" s="29" t="s">
        <v>873</v>
      </c>
      <c r="D746" s="30">
        <v>874371.74</v>
      </c>
      <c r="E746" s="30">
        <v>4123687.7353</v>
      </c>
      <c r="F746" s="31">
        <v>93413.1027</v>
      </c>
      <c r="G746" s="17">
        <f t="shared" si="11"/>
        <v>5091472.578</v>
      </c>
    </row>
    <row r="747" ht="18.75" spans="1:7">
      <c r="A747" s="28">
        <v>742</v>
      </c>
      <c r="B747" s="29" t="s">
        <v>123</v>
      </c>
      <c r="C747" s="29" t="s">
        <v>875</v>
      </c>
      <c r="D747" s="30">
        <v>1226373.2551</v>
      </c>
      <c r="E747" s="30">
        <v>5783787.5126</v>
      </c>
      <c r="F747" s="31">
        <v>131019.0226</v>
      </c>
      <c r="G747" s="17">
        <f t="shared" si="11"/>
        <v>7141179.7903</v>
      </c>
    </row>
    <row r="748" ht="18.75" spans="1:7">
      <c r="A748" s="28">
        <v>743</v>
      </c>
      <c r="B748" s="29" t="s">
        <v>123</v>
      </c>
      <c r="C748" s="29" t="s">
        <v>877</v>
      </c>
      <c r="D748" s="30">
        <v>1016346.6837</v>
      </c>
      <c r="E748" s="30">
        <v>4793266.025</v>
      </c>
      <c r="F748" s="31">
        <v>108580.9305</v>
      </c>
      <c r="G748" s="17">
        <f t="shared" si="11"/>
        <v>5918193.6392</v>
      </c>
    </row>
    <row r="749" ht="18.75" spans="1:7">
      <c r="A749" s="28">
        <v>744</v>
      </c>
      <c r="B749" s="29" t="s">
        <v>123</v>
      </c>
      <c r="C749" s="29" t="s">
        <v>879</v>
      </c>
      <c r="D749" s="30">
        <v>935720.0816</v>
      </c>
      <c r="E749" s="30">
        <v>4413017.0814</v>
      </c>
      <c r="F749" s="31">
        <v>99967.2245</v>
      </c>
      <c r="G749" s="17">
        <f t="shared" si="11"/>
        <v>5448704.3875</v>
      </c>
    </row>
    <row r="750" ht="18.75" spans="1:7">
      <c r="A750" s="28">
        <v>745</v>
      </c>
      <c r="B750" s="29" t="s">
        <v>123</v>
      </c>
      <c r="C750" s="29" t="s">
        <v>881</v>
      </c>
      <c r="D750" s="30">
        <v>812948.8221</v>
      </c>
      <c r="E750" s="30">
        <v>3834006.6747</v>
      </c>
      <c r="F750" s="31">
        <v>86851.0135</v>
      </c>
      <c r="G750" s="17">
        <f t="shared" si="11"/>
        <v>4733806.5103</v>
      </c>
    </row>
    <row r="751" ht="18.75" spans="1:7">
      <c r="A751" s="28">
        <v>746</v>
      </c>
      <c r="B751" s="29" t="s">
        <v>123</v>
      </c>
      <c r="C751" s="29" t="s">
        <v>883</v>
      </c>
      <c r="D751" s="30">
        <v>1072149.4175</v>
      </c>
      <c r="E751" s="30">
        <v>5056441.3295</v>
      </c>
      <c r="F751" s="31">
        <v>114542.5899</v>
      </c>
      <c r="G751" s="17">
        <f t="shared" si="11"/>
        <v>6243133.3369</v>
      </c>
    </row>
    <row r="752" ht="18.75" spans="1:7">
      <c r="A752" s="28">
        <v>747</v>
      </c>
      <c r="B752" s="29" t="s">
        <v>123</v>
      </c>
      <c r="C752" s="29" t="s">
        <v>885</v>
      </c>
      <c r="D752" s="30">
        <v>756138.2993</v>
      </c>
      <c r="E752" s="30">
        <v>3566078.4634</v>
      </c>
      <c r="F752" s="31">
        <v>80781.6874</v>
      </c>
      <c r="G752" s="17">
        <f t="shared" si="11"/>
        <v>4402998.4501</v>
      </c>
    </row>
    <row r="753" ht="18.75" spans="1:7">
      <c r="A753" s="28">
        <v>748</v>
      </c>
      <c r="B753" s="29" t="s">
        <v>123</v>
      </c>
      <c r="C753" s="29" t="s">
        <v>887</v>
      </c>
      <c r="D753" s="30">
        <v>724260.2699</v>
      </c>
      <c r="E753" s="30">
        <v>3415736.1859</v>
      </c>
      <c r="F753" s="31">
        <v>77376.0128</v>
      </c>
      <c r="G753" s="17">
        <f t="shared" si="11"/>
        <v>4217372.4686</v>
      </c>
    </row>
    <row r="754" ht="18.75" spans="1:7">
      <c r="A754" s="28">
        <v>749</v>
      </c>
      <c r="B754" s="29" t="s">
        <v>123</v>
      </c>
      <c r="C754" s="29" t="s">
        <v>889</v>
      </c>
      <c r="D754" s="30">
        <v>776517.768</v>
      </c>
      <c r="E754" s="30">
        <v>3662191.5483</v>
      </c>
      <c r="F754" s="31">
        <v>82958.9186</v>
      </c>
      <c r="G754" s="17">
        <f t="shared" si="11"/>
        <v>4521668.2349</v>
      </c>
    </row>
    <row r="755" ht="18.75" spans="1:7">
      <c r="A755" s="28">
        <v>750</v>
      </c>
      <c r="B755" s="29" t="s">
        <v>123</v>
      </c>
      <c r="C755" s="29" t="s">
        <v>891</v>
      </c>
      <c r="D755" s="30">
        <v>844554.9139</v>
      </c>
      <c r="E755" s="30">
        <v>3983066.4477</v>
      </c>
      <c r="F755" s="31">
        <v>90227.6358</v>
      </c>
      <c r="G755" s="17">
        <f t="shared" si="11"/>
        <v>4917848.9974</v>
      </c>
    </row>
    <row r="756" ht="18.75" spans="1:7">
      <c r="A756" s="28">
        <v>751</v>
      </c>
      <c r="B756" s="29" t="s">
        <v>123</v>
      </c>
      <c r="C756" s="29" t="s">
        <v>893</v>
      </c>
      <c r="D756" s="30">
        <v>929336.6074</v>
      </c>
      <c r="E756" s="30">
        <v>4382911.5175</v>
      </c>
      <c r="F756" s="31">
        <v>99285.249</v>
      </c>
      <c r="G756" s="17">
        <f t="shared" si="11"/>
        <v>5411533.3739</v>
      </c>
    </row>
    <row r="757" ht="18.75" spans="1:7">
      <c r="A757" s="28">
        <v>752</v>
      </c>
      <c r="B757" s="29" t="s">
        <v>123</v>
      </c>
      <c r="C757" s="29" t="s">
        <v>895</v>
      </c>
      <c r="D757" s="30">
        <v>861950.4085</v>
      </c>
      <c r="E757" s="30">
        <v>4065106.5964</v>
      </c>
      <c r="F757" s="31">
        <v>92086.0754</v>
      </c>
      <c r="G757" s="17">
        <f t="shared" si="11"/>
        <v>5019143.0803</v>
      </c>
    </row>
    <row r="758" ht="18.75" spans="1:7">
      <c r="A758" s="28">
        <v>753</v>
      </c>
      <c r="B758" s="29" t="s">
        <v>123</v>
      </c>
      <c r="C758" s="29" t="s">
        <v>897</v>
      </c>
      <c r="D758" s="30">
        <v>898300.0581</v>
      </c>
      <c r="E758" s="30">
        <v>4236537.805</v>
      </c>
      <c r="F758" s="31">
        <v>95969.4735</v>
      </c>
      <c r="G758" s="17">
        <f t="shared" si="11"/>
        <v>5230807.3366</v>
      </c>
    </row>
    <row r="759" ht="18.75" spans="1:7">
      <c r="A759" s="28">
        <v>754</v>
      </c>
      <c r="B759" s="29" t="s">
        <v>123</v>
      </c>
      <c r="C759" s="29" t="s">
        <v>899</v>
      </c>
      <c r="D759" s="30">
        <v>896165.3829</v>
      </c>
      <c r="E759" s="30">
        <v>4226470.309</v>
      </c>
      <c r="F759" s="31">
        <v>95741.4165</v>
      </c>
      <c r="G759" s="17">
        <f t="shared" si="11"/>
        <v>5218377.1084</v>
      </c>
    </row>
    <row r="760" ht="18.75" spans="1:7">
      <c r="A760" s="28">
        <v>755</v>
      </c>
      <c r="B760" s="29" t="s">
        <v>124</v>
      </c>
      <c r="C760" s="29" t="s">
        <v>903</v>
      </c>
      <c r="D760" s="30">
        <v>843533.9682</v>
      </c>
      <c r="E760" s="30">
        <v>3978251.4919</v>
      </c>
      <c r="F760" s="31">
        <v>90118.5635</v>
      </c>
      <c r="G760" s="17">
        <f t="shared" si="11"/>
        <v>4911904.0236</v>
      </c>
    </row>
    <row r="761" ht="18.75" spans="1:7">
      <c r="A761" s="28">
        <v>756</v>
      </c>
      <c r="B761" s="29" t="s">
        <v>124</v>
      </c>
      <c r="C761" s="29" t="s">
        <v>905</v>
      </c>
      <c r="D761" s="30">
        <v>816751.7087</v>
      </c>
      <c r="E761" s="30">
        <v>3851941.7427</v>
      </c>
      <c r="F761" s="31">
        <v>87257.2931</v>
      </c>
      <c r="G761" s="17">
        <f t="shared" si="11"/>
        <v>4755950.7445</v>
      </c>
    </row>
    <row r="762" ht="18.75" spans="1:7">
      <c r="A762" s="28">
        <v>757</v>
      </c>
      <c r="B762" s="29" t="s">
        <v>124</v>
      </c>
      <c r="C762" s="29" t="s">
        <v>907</v>
      </c>
      <c r="D762" s="30">
        <v>963900.7981</v>
      </c>
      <c r="E762" s="30">
        <v>4545922.1945</v>
      </c>
      <c r="F762" s="31">
        <v>102977.8984</v>
      </c>
      <c r="G762" s="17">
        <f t="shared" si="11"/>
        <v>5612800.891</v>
      </c>
    </row>
    <row r="763" ht="18.75" spans="1:7">
      <c r="A763" s="28">
        <v>758</v>
      </c>
      <c r="B763" s="29" t="s">
        <v>124</v>
      </c>
      <c r="C763" s="29" t="s">
        <v>909</v>
      </c>
      <c r="D763" s="30">
        <v>1063865.2775</v>
      </c>
      <c r="E763" s="30">
        <v>5017371.8982</v>
      </c>
      <c r="F763" s="31">
        <v>113657.5576</v>
      </c>
      <c r="G763" s="17">
        <f t="shared" si="11"/>
        <v>6194894.7333</v>
      </c>
    </row>
    <row r="764" ht="18.75" spans="1:7">
      <c r="A764" s="28">
        <v>759</v>
      </c>
      <c r="B764" s="29" t="s">
        <v>124</v>
      </c>
      <c r="C764" s="29" t="s">
        <v>911</v>
      </c>
      <c r="D764" s="30">
        <v>925981.3461</v>
      </c>
      <c r="E764" s="30">
        <v>4367087.5274</v>
      </c>
      <c r="F764" s="31">
        <v>98926.7912</v>
      </c>
      <c r="G764" s="17">
        <f t="shared" si="11"/>
        <v>5391995.6647</v>
      </c>
    </row>
    <row r="765" ht="18.75" spans="1:7">
      <c r="A765" s="28">
        <v>760</v>
      </c>
      <c r="B765" s="29" t="s">
        <v>124</v>
      </c>
      <c r="C765" s="29" t="s">
        <v>913</v>
      </c>
      <c r="D765" s="30">
        <v>1285778.4515</v>
      </c>
      <c r="E765" s="30">
        <v>6063952.6514</v>
      </c>
      <c r="F765" s="31">
        <v>137365.5495</v>
      </c>
      <c r="G765" s="17">
        <f t="shared" si="11"/>
        <v>7487096.6524</v>
      </c>
    </row>
    <row r="766" ht="37.5" spans="1:7">
      <c r="A766" s="28">
        <v>761</v>
      </c>
      <c r="B766" s="29" t="s">
        <v>124</v>
      </c>
      <c r="C766" s="29" t="s">
        <v>915</v>
      </c>
      <c r="D766" s="30">
        <v>976492.9516</v>
      </c>
      <c r="E766" s="30">
        <v>4605308.9594</v>
      </c>
      <c r="F766" s="31">
        <v>104323.1753</v>
      </c>
      <c r="G766" s="17">
        <f t="shared" si="11"/>
        <v>5686125.0863</v>
      </c>
    </row>
    <row r="767" ht="18.75" spans="1:7">
      <c r="A767" s="28">
        <v>762</v>
      </c>
      <c r="B767" s="29" t="s">
        <v>124</v>
      </c>
      <c r="C767" s="29" t="s">
        <v>829</v>
      </c>
      <c r="D767" s="30">
        <v>885944.9867</v>
      </c>
      <c r="E767" s="30">
        <v>4178269.1603</v>
      </c>
      <c r="F767" s="31">
        <v>94649.5252</v>
      </c>
      <c r="G767" s="17">
        <f t="shared" si="11"/>
        <v>5158863.6722</v>
      </c>
    </row>
    <row r="768" ht="18.75" spans="1:7">
      <c r="A768" s="28">
        <v>763</v>
      </c>
      <c r="B768" s="29" t="s">
        <v>124</v>
      </c>
      <c r="C768" s="29" t="s">
        <v>918</v>
      </c>
      <c r="D768" s="30">
        <v>957731.5842</v>
      </c>
      <c r="E768" s="30">
        <v>4516827.1195</v>
      </c>
      <c r="F768" s="31">
        <v>102318.8133</v>
      </c>
      <c r="G768" s="17">
        <f t="shared" si="11"/>
        <v>5576877.517</v>
      </c>
    </row>
    <row r="769" ht="18.75" spans="1:7">
      <c r="A769" s="28">
        <v>764</v>
      </c>
      <c r="B769" s="29" t="s">
        <v>124</v>
      </c>
      <c r="C769" s="29" t="s">
        <v>920</v>
      </c>
      <c r="D769" s="30">
        <v>1264127.5851</v>
      </c>
      <c r="E769" s="30">
        <v>5961843.4359</v>
      </c>
      <c r="F769" s="31">
        <v>135052.4891</v>
      </c>
      <c r="G769" s="17">
        <f t="shared" si="11"/>
        <v>7361023.5101</v>
      </c>
    </row>
    <row r="770" ht="18.75" spans="1:7">
      <c r="A770" s="28">
        <v>765</v>
      </c>
      <c r="B770" s="29" t="s">
        <v>124</v>
      </c>
      <c r="C770" s="29" t="s">
        <v>922</v>
      </c>
      <c r="D770" s="30">
        <v>789295.9401</v>
      </c>
      <c r="E770" s="30">
        <v>3722455.6089</v>
      </c>
      <c r="F770" s="31">
        <v>84324.0687</v>
      </c>
      <c r="G770" s="17">
        <f t="shared" si="11"/>
        <v>4596075.6177</v>
      </c>
    </row>
    <row r="771" ht="37.5" spans="1:7">
      <c r="A771" s="28">
        <v>766</v>
      </c>
      <c r="B771" s="29" t="s">
        <v>124</v>
      </c>
      <c r="C771" s="29" t="s">
        <v>924</v>
      </c>
      <c r="D771" s="30">
        <v>911649.8568</v>
      </c>
      <c r="E771" s="30">
        <v>4299497.7553</v>
      </c>
      <c r="F771" s="31">
        <v>97395.6931</v>
      </c>
      <c r="G771" s="17">
        <f t="shared" si="11"/>
        <v>5308543.3052</v>
      </c>
    </row>
    <row r="772" ht="18.75" spans="1:7">
      <c r="A772" s="28">
        <v>767</v>
      </c>
      <c r="B772" s="29" t="s">
        <v>124</v>
      </c>
      <c r="C772" s="29" t="s">
        <v>926</v>
      </c>
      <c r="D772" s="30">
        <v>965863.0536</v>
      </c>
      <c r="E772" s="30">
        <v>4555176.5298</v>
      </c>
      <c r="F772" s="31">
        <v>103187.5351</v>
      </c>
      <c r="G772" s="17">
        <f t="shared" si="11"/>
        <v>5624227.1185</v>
      </c>
    </row>
    <row r="773" ht="18.75" spans="1:7">
      <c r="A773" s="28">
        <v>768</v>
      </c>
      <c r="B773" s="29" t="s">
        <v>124</v>
      </c>
      <c r="C773" s="29" t="s">
        <v>928</v>
      </c>
      <c r="D773" s="30">
        <v>1066705.9073</v>
      </c>
      <c r="E773" s="30">
        <v>5030768.7976</v>
      </c>
      <c r="F773" s="31">
        <v>113961.035</v>
      </c>
      <c r="G773" s="17">
        <f t="shared" si="11"/>
        <v>6211435.7399</v>
      </c>
    </row>
    <row r="774" ht="18.75" spans="1:7">
      <c r="A774" s="28">
        <v>769</v>
      </c>
      <c r="B774" s="29" t="s">
        <v>932</v>
      </c>
      <c r="C774" s="29" t="s">
        <v>933</v>
      </c>
      <c r="D774" s="30">
        <v>704634.7337</v>
      </c>
      <c r="E774" s="30">
        <v>3323178.7768</v>
      </c>
      <c r="F774" s="31">
        <v>75279.3277</v>
      </c>
      <c r="G774" s="17">
        <f t="shared" si="11"/>
        <v>4103092.8382</v>
      </c>
    </row>
    <row r="775" ht="37.5" spans="1:7">
      <c r="A775" s="28">
        <v>770</v>
      </c>
      <c r="B775" s="29" t="s">
        <v>932</v>
      </c>
      <c r="C775" s="29" t="s">
        <v>935</v>
      </c>
      <c r="D775" s="30">
        <v>1798765.6941</v>
      </c>
      <c r="E775" s="30">
        <v>8483288.8486</v>
      </c>
      <c r="F775" s="31">
        <v>192170.3056</v>
      </c>
      <c r="G775" s="17">
        <f t="shared" ref="G775:G779" si="12">D775+E775+F775</f>
        <v>10474224.8483</v>
      </c>
    </row>
    <row r="776" ht="18.75" spans="1:7">
      <c r="A776" s="28">
        <v>771</v>
      </c>
      <c r="B776" s="29" t="s">
        <v>932</v>
      </c>
      <c r="C776" s="29" t="s">
        <v>937</v>
      </c>
      <c r="D776" s="30">
        <v>1013195.5256</v>
      </c>
      <c r="E776" s="30">
        <v>4778404.6204</v>
      </c>
      <c r="F776" s="31">
        <v>108244.2779</v>
      </c>
      <c r="G776" s="17">
        <f t="shared" si="12"/>
        <v>5899844.4239</v>
      </c>
    </row>
    <row r="777" ht="18.75" spans="1:7">
      <c r="A777" s="28">
        <v>772</v>
      </c>
      <c r="B777" s="29" t="s">
        <v>932</v>
      </c>
      <c r="C777" s="29" t="s">
        <v>939</v>
      </c>
      <c r="D777" s="30">
        <v>868321.9979</v>
      </c>
      <c r="E777" s="30">
        <v>4095156.1098</v>
      </c>
      <c r="F777" s="31">
        <v>92766.7813</v>
      </c>
      <c r="G777" s="17">
        <f t="shared" si="12"/>
        <v>5056244.889</v>
      </c>
    </row>
    <row r="778" ht="18.75" spans="1:7">
      <c r="A778" s="28">
        <v>773</v>
      </c>
      <c r="B778" s="29" t="s">
        <v>932</v>
      </c>
      <c r="C778" s="29" t="s">
        <v>941</v>
      </c>
      <c r="D778" s="30">
        <v>825053.5454</v>
      </c>
      <c r="E778" s="30">
        <v>3891094.6345</v>
      </c>
      <c r="F778" s="31">
        <v>88144.216</v>
      </c>
      <c r="G778" s="17">
        <f t="shared" si="12"/>
        <v>4804292.3959</v>
      </c>
    </row>
    <row r="779" ht="18.75" spans="1:7">
      <c r="A779" s="28">
        <v>774</v>
      </c>
      <c r="B779" s="29" t="s">
        <v>932</v>
      </c>
      <c r="C779" s="29" t="s">
        <v>943</v>
      </c>
      <c r="D779" s="30">
        <v>848681.3887</v>
      </c>
      <c r="E779" s="30">
        <v>4002527.6135</v>
      </c>
      <c r="F779" s="31">
        <v>90668.4858</v>
      </c>
      <c r="G779" s="17">
        <f t="shared" si="12"/>
        <v>4941877.488</v>
      </c>
    </row>
    <row r="780" ht="18.75" spans="1:7">
      <c r="A780" s="32"/>
      <c r="B780" s="33" t="s">
        <v>46</v>
      </c>
      <c r="C780" s="34"/>
      <c r="D780" s="19">
        <f>SUM(D6:D779)</f>
        <v>666804411.6118</v>
      </c>
      <c r="E780" s="19">
        <f t="shared" ref="E780:G780" si="13">SUM(E6:E779)</f>
        <v>3144764461.4903</v>
      </c>
      <c r="F780" s="19">
        <f t="shared" si="13"/>
        <v>71237742.6120999</v>
      </c>
      <c r="G780" s="19">
        <f t="shared" si="13"/>
        <v>3882806615.7142</v>
      </c>
    </row>
  </sheetData>
  <mergeCells count="4">
    <mergeCell ref="A1:G1"/>
    <mergeCell ref="A2:G2"/>
    <mergeCell ref="A3:G3"/>
    <mergeCell ref="B780:C780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opLeftCell="A30" workbookViewId="0">
      <selection activeCell="A47" sqref="A47"/>
    </sheetView>
  </sheetViews>
  <sheetFormatPr defaultColWidth="9" defaultRowHeight="12.75" outlineLevelCol="5"/>
  <cols>
    <col min="1" max="1" width="5" customWidth="1"/>
    <col min="2" max="3" width="20.3333333333333" customWidth="1"/>
    <col min="4" max="4" width="22.1047619047619" customWidth="1"/>
    <col min="5" max="5" width="22" customWidth="1"/>
    <col min="6" max="6" width="23.1428571428571" customWidth="1"/>
  </cols>
  <sheetData>
    <row r="1" ht="20.25" spans="1:6">
      <c r="A1" s="1" t="s">
        <v>17</v>
      </c>
      <c r="B1" s="2"/>
      <c r="C1" s="2"/>
      <c r="D1" s="2"/>
      <c r="E1" s="2"/>
      <c r="F1" s="3"/>
    </row>
    <row r="2" ht="20.25" spans="1:6">
      <c r="A2" s="1" t="s">
        <v>65</v>
      </c>
      <c r="B2" s="2"/>
      <c r="C2" s="2"/>
      <c r="D2" s="2"/>
      <c r="E2" s="2"/>
      <c r="F2" s="3"/>
    </row>
    <row r="3" ht="35.4" customHeight="1" spans="1:6">
      <c r="A3" s="4" t="s">
        <v>957</v>
      </c>
      <c r="B3" s="5"/>
      <c r="C3" s="5"/>
      <c r="D3" s="5"/>
      <c r="E3" s="5"/>
      <c r="F3" s="6"/>
    </row>
    <row r="4" ht="56.25" spans="1:6">
      <c r="A4" s="7" t="s">
        <v>953</v>
      </c>
      <c r="B4" s="7" t="s">
        <v>959</v>
      </c>
      <c r="C4" s="8" t="s">
        <v>954</v>
      </c>
      <c r="D4" s="9" t="s">
        <v>955</v>
      </c>
      <c r="E4" s="10" t="s">
        <v>963</v>
      </c>
      <c r="F4" s="11" t="s">
        <v>28</v>
      </c>
    </row>
    <row r="5" ht="15.75" spans="1:6">
      <c r="A5" s="12"/>
      <c r="B5" s="12"/>
      <c r="C5" s="192" t="s">
        <v>29</v>
      </c>
      <c r="D5" s="192" t="s">
        <v>29</v>
      </c>
      <c r="E5" s="192" t="s">
        <v>29</v>
      </c>
      <c r="F5" s="192" t="s">
        <v>29</v>
      </c>
    </row>
    <row r="6" ht="18.75" spans="1:6">
      <c r="A6" s="14">
        <v>1</v>
      </c>
      <c r="B6" s="15" t="s">
        <v>89</v>
      </c>
      <c r="C6" s="16">
        <v>13840305.1384</v>
      </c>
      <c r="D6" s="16">
        <v>65273263.0096</v>
      </c>
      <c r="E6" s="17">
        <v>1478622.6335</v>
      </c>
      <c r="F6" s="17">
        <f>C6+D6+E6</f>
        <v>80592190.7815</v>
      </c>
    </row>
    <row r="7" ht="18.75" spans="1:6">
      <c r="A7" s="14">
        <v>2</v>
      </c>
      <c r="B7" s="15" t="s">
        <v>90</v>
      </c>
      <c r="C7" s="16">
        <v>17457558.5247</v>
      </c>
      <c r="D7" s="16">
        <v>82332853.0472</v>
      </c>
      <c r="E7" s="17">
        <v>1865070.235</v>
      </c>
      <c r="F7" s="17">
        <f t="shared" ref="F7:F42" si="0">C7+D7+E7</f>
        <v>101655481.8069</v>
      </c>
    </row>
    <row r="8" ht="18.75" spans="1:6">
      <c r="A8" s="14">
        <v>3</v>
      </c>
      <c r="B8" s="15" t="s">
        <v>91</v>
      </c>
      <c r="C8" s="16">
        <v>23252442.1005</v>
      </c>
      <c r="D8" s="16">
        <v>109662522.1531</v>
      </c>
      <c r="E8" s="17">
        <v>2484163.9568</v>
      </c>
      <c r="F8" s="17">
        <f t="shared" si="0"/>
        <v>135399128.2104</v>
      </c>
    </row>
    <row r="9" ht="18.75" spans="1:6">
      <c r="A9" s="14">
        <v>4</v>
      </c>
      <c r="B9" s="15" t="s">
        <v>92</v>
      </c>
      <c r="C9" s="16">
        <v>17551901.0214</v>
      </c>
      <c r="D9" s="16">
        <v>82777788.5138</v>
      </c>
      <c r="E9" s="17">
        <v>1875149.2727</v>
      </c>
      <c r="F9" s="17">
        <f t="shared" si="0"/>
        <v>102204838.8079</v>
      </c>
    </row>
    <row r="10" ht="18.75" spans="1:6">
      <c r="A10" s="14">
        <v>5</v>
      </c>
      <c r="B10" s="15" t="s">
        <v>93</v>
      </c>
      <c r="C10" s="16">
        <v>19924880.9619</v>
      </c>
      <c r="D10" s="16">
        <v>93969170.6553</v>
      </c>
      <c r="E10" s="17">
        <v>2128665.4932</v>
      </c>
      <c r="F10" s="17">
        <f t="shared" si="0"/>
        <v>116022717.1104</v>
      </c>
    </row>
    <row r="11" ht="18.75" spans="1:6">
      <c r="A11" s="14">
        <v>6</v>
      </c>
      <c r="B11" s="15" t="s">
        <v>94</v>
      </c>
      <c r="C11" s="16">
        <v>8110155.8685</v>
      </c>
      <c r="D11" s="16">
        <v>38248892.0416</v>
      </c>
      <c r="E11" s="17">
        <v>866444.7719</v>
      </c>
      <c r="F11" s="17">
        <f t="shared" si="0"/>
        <v>47225492.682</v>
      </c>
    </row>
    <row r="12" ht="18.75" spans="1:6">
      <c r="A12" s="14">
        <v>7</v>
      </c>
      <c r="B12" s="15" t="s">
        <v>95</v>
      </c>
      <c r="C12" s="16">
        <v>21681354.2354</v>
      </c>
      <c r="D12" s="16">
        <v>102253001.1625</v>
      </c>
      <c r="E12" s="17">
        <v>2316317.5071</v>
      </c>
      <c r="F12" s="17">
        <f t="shared" si="0"/>
        <v>126250672.905</v>
      </c>
    </row>
    <row r="13" ht="18.75" spans="1:6">
      <c r="A13" s="14">
        <v>8</v>
      </c>
      <c r="B13" s="15" t="s">
        <v>96</v>
      </c>
      <c r="C13" s="16">
        <v>23539453.3157</v>
      </c>
      <c r="D13" s="16">
        <v>111016116.4818</v>
      </c>
      <c r="E13" s="17">
        <v>2514826.6676</v>
      </c>
      <c r="F13" s="17">
        <f t="shared" si="0"/>
        <v>137070396.4651</v>
      </c>
    </row>
    <row r="14" ht="18.75" spans="1:6">
      <c r="A14" s="14">
        <v>9</v>
      </c>
      <c r="B14" s="15" t="s">
        <v>97</v>
      </c>
      <c r="C14" s="16">
        <v>15175144.1564</v>
      </c>
      <c r="D14" s="16">
        <v>71568593.7428</v>
      </c>
      <c r="E14" s="17">
        <v>1621229.5462</v>
      </c>
      <c r="F14" s="17">
        <f t="shared" si="0"/>
        <v>88364967.4454</v>
      </c>
    </row>
    <row r="15" ht="18.75" spans="1:6">
      <c r="A15" s="14">
        <v>10</v>
      </c>
      <c r="B15" s="15" t="s">
        <v>98</v>
      </c>
      <c r="C15" s="16">
        <v>19444770.7873</v>
      </c>
      <c r="D15" s="16">
        <v>91704888.3729</v>
      </c>
      <c r="E15" s="17">
        <v>2077373.1435</v>
      </c>
      <c r="F15" s="17">
        <f t="shared" si="0"/>
        <v>113227032.3037</v>
      </c>
    </row>
    <row r="16" ht="18.75" spans="1:6">
      <c r="A16" s="14">
        <v>11</v>
      </c>
      <c r="B16" s="15" t="s">
        <v>99</v>
      </c>
      <c r="C16" s="16">
        <v>11225593.6488</v>
      </c>
      <c r="D16" s="16">
        <v>52941833.2437</v>
      </c>
      <c r="E16" s="17">
        <v>1199281.1341</v>
      </c>
      <c r="F16" s="17">
        <f t="shared" si="0"/>
        <v>65366708.0266</v>
      </c>
    </row>
    <row r="17" ht="18.75" spans="1:6">
      <c r="A17" s="14">
        <v>12</v>
      </c>
      <c r="B17" s="15" t="s">
        <v>100</v>
      </c>
      <c r="C17" s="16">
        <v>14877881.5175</v>
      </c>
      <c r="D17" s="16">
        <v>70166651.9354</v>
      </c>
      <c r="E17" s="17">
        <v>1589471.6285</v>
      </c>
      <c r="F17" s="17">
        <f t="shared" si="0"/>
        <v>86634005.0814</v>
      </c>
    </row>
    <row r="18" ht="18.75" spans="1:6">
      <c r="A18" s="14">
        <v>13</v>
      </c>
      <c r="B18" s="15" t="s">
        <v>101</v>
      </c>
      <c r="C18" s="16">
        <v>11813577.4616</v>
      </c>
      <c r="D18" s="16">
        <v>55714866.1846</v>
      </c>
      <c r="E18" s="17">
        <v>1262098.1144</v>
      </c>
      <c r="F18" s="17">
        <f t="shared" si="0"/>
        <v>68790541.7606</v>
      </c>
    </row>
    <row r="19" ht="18.75" spans="1:6">
      <c r="A19" s="14">
        <v>14</v>
      </c>
      <c r="B19" s="15" t="s">
        <v>102</v>
      </c>
      <c r="C19" s="16">
        <v>15116148.8115</v>
      </c>
      <c r="D19" s="16">
        <v>71290361.5341</v>
      </c>
      <c r="E19" s="17">
        <v>1614926.8055</v>
      </c>
      <c r="F19" s="17">
        <f t="shared" si="0"/>
        <v>88021437.1511</v>
      </c>
    </row>
    <row r="20" ht="18.75" spans="1:6">
      <c r="A20" s="14">
        <v>15</v>
      </c>
      <c r="B20" s="15" t="s">
        <v>103</v>
      </c>
      <c r="C20" s="16">
        <v>10357595.7229</v>
      </c>
      <c r="D20" s="16">
        <v>48848205.5143</v>
      </c>
      <c r="E20" s="17">
        <v>1106548.9749</v>
      </c>
      <c r="F20" s="17">
        <f t="shared" si="0"/>
        <v>60312350.2121</v>
      </c>
    </row>
    <row r="21" ht="18.75" spans="1:6">
      <c r="A21" s="14">
        <v>16</v>
      </c>
      <c r="B21" s="15" t="s">
        <v>104</v>
      </c>
      <c r="C21" s="16">
        <v>20259001.9665</v>
      </c>
      <c r="D21" s="16">
        <v>95544942.8643</v>
      </c>
      <c r="E21" s="17">
        <v>2164361.1566</v>
      </c>
      <c r="F21" s="17">
        <f t="shared" si="0"/>
        <v>117968305.9874</v>
      </c>
    </row>
    <row r="22" ht="18.75" spans="1:6">
      <c r="A22" s="14">
        <v>17</v>
      </c>
      <c r="B22" s="15" t="s">
        <v>105</v>
      </c>
      <c r="C22" s="16">
        <v>21283989.015</v>
      </c>
      <c r="D22" s="16">
        <v>100378958.3394</v>
      </c>
      <c r="E22" s="17">
        <v>2273865.1769</v>
      </c>
      <c r="F22" s="17">
        <f t="shared" si="0"/>
        <v>123936812.5313</v>
      </c>
    </row>
    <row r="23" ht="18.75" spans="1:6">
      <c r="A23" s="14">
        <v>18</v>
      </c>
      <c r="B23" s="15" t="s">
        <v>106</v>
      </c>
      <c r="C23" s="16">
        <v>23935861.0292</v>
      </c>
      <c r="D23" s="16">
        <v>112885643.5401</v>
      </c>
      <c r="E23" s="17">
        <v>2557176.7037</v>
      </c>
      <c r="F23" s="17">
        <f t="shared" si="0"/>
        <v>139378681.273</v>
      </c>
    </row>
    <row r="24" ht="18.75" spans="1:6">
      <c r="A24" s="14">
        <v>19</v>
      </c>
      <c r="B24" s="15" t="s">
        <v>107</v>
      </c>
      <c r="C24" s="16">
        <v>38107942.199</v>
      </c>
      <c r="D24" s="16">
        <v>179723619.4618</v>
      </c>
      <c r="E24" s="17">
        <v>4071244.4768</v>
      </c>
      <c r="F24" s="17">
        <f t="shared" si="0"/>
        <v>221902806.1376</v>
      </c>
    </row>
    <row r="25" ht="18.75" spans="1:6">
      <c r="A25" s="14">
        <v>20</v>
      </c>
      <c r="B25" s="15" t="s">
        <v>108</v>
      </c>
      <c r="C25" s="16">
        <v>29012225.0478</v>
      </c>
      <c r="D25" s="16">
        <v>136826650.6498</v>
      </c>
      <c r="E25" s="17">
        <v>3099507.7185</v>
      </c>
      <c r="F25" s="17">
        <f t="shared" si="0"/>
        <v>168938383.4161</v>
      </c>
    </row>
    <row r="26" ht="18.75" spans="1:6">
      <c r="A26" s="14">
        <v>21</v>
      </c>
      <c r="B26" s="15" t="s">
        <v>109</v>
      </c>
      <c r="C26" s="16">
        <v>18309828.1524</v>
      </c>
      <c r="D26" s="16">
        <v>86352303.4144</v>
      </c>
      <c r="E26" s="17">
        <v>1956122.0688</v>
      </c>
      <c r="F26" s="17">
        <f t="shared" si="0"/>
        <v>106618253.6356</v>
      </c>
    </row>
    <row r="27" ht="18.75" spans="1:6">
      <c r="A27" s="14">
        <v>22</v>
      </c>
      <c r="B27" s="15" t="s">
        <v>110</v>
      </c>
      <c r="C27" s="16">
        <v>18924548.5632</v>
      </c>
      <c r="D27" s="16">
        <v>89251430.7566</v>
      </c>
      <c r="E27" s="17">
        <v>2021795.441</v>
      </c>
      <c r="F27" s="17">
        <f t="shared" si="0"/>
        <v>110197774.7608</v>
      </c>
    </row>
    <row r="28" ht="18.75" spans="1:6">
      <c r="A28" s="14">
        <v>23</v>
      </c>
      <c r="B28" s="15" t="s">
        <v>111</v>
      </c>
      <c r="C28" s="16">
        <v>13391100.3586</v>
      </c>
      <c r="D28" s="16">
        <v>63154735.8943</v>
      </c>
      <c r="E28" s="17">
        <v>1430632.0473</v>
      </c>
      <c r="F28" s="17">
        <f t="shared" si="0"/>
        <v>77976468.3002</v>
      </c>
    </row>
    <row r="29" ht="18.75" spans="1:6">
      <c r="A29" s="14">
        <v>24</v>
      </c>
      <c r="B29" s="15" t="s">
        <v>112</v>
      </c>
      <c r="C29" s="16">
        <v>22811688.4159</v>
      </c>
      <c r="D29" s="16">
        <v>107583851.8578</v>
      </c>
      <c r="E29" s="17">
        <v>2437076.2393</v>
      </c>
      <c r="F29" s="17">
        <f t="shared" si="0"/>
        <v>132832616.513</v>
      </c>
    </row>
    <row r="30" ht="18.75" spans="1:6">
      <c r="A30" s="14">
        <v>25</v>
      </c>
      <c r="B30" s="15" t="s">
        <v>113</v>
      </c>
      <c r="C30" s="16">
        <v>11947169.5348</v>
      </c>
      <c r="D30" s="16">
        <v>56344909.4128</v>
      </c>
      <c r="E30" s="17">
        <v>1276370.3621</v>
      </c>
      <c r="F30" s="17">
        <f t="shared" si="0"/>
        <v>69568449.3097</v>
      </c>
    </row>
    <row r="31" ht="18.75" spans="1:6">
      <c r="A31" s="14">
        <v>26</v>
      </c>
      <c r="B31" s="15" t="s">
        <v>114</v>
      </c>
      <c r="C31" s="16">
        <v>22113289.2383</v>
      </c>
      <c r="D31" s="16">
        <v>104290081.0382</v>
      </c>
      <c r="E31" s="17">
        <v>2362463.0847</v>
      </c>
      <c r="F31" s="17">
        <f t="shared" si="0"/>
        <v>128765833.3612</v>
      </c>
    </row>
    <row r="32" ht="18.75" spans="1:6">
      <c r="A32" s="14">
        <v>27</v>
      </c>
      <c r="B32" s="15" t="s">
        <v>115</v>
      </c>
      <c r="C32" s="16">
        <v>15775540.5889</v>
      </c>
      <c r="D32" s="16">
        <v>74400166.7375</v>
      </c>
      <c r="E32" s="17">
        <v>1685372.6227</v>
      </c>
      <c r="F32" s="17">
        <f t="shared" si="0"/>
        <v>91861079.9491</v>
      </c>
    </row>
    <row r="33" ht="18.75" spans="1:6">
      <c r="A33" s="14">
        <v>28</v>
      </c>
      <c r="B33" s="15" t="s">
        <v>116</v>
      </c>
      <c r="C33" s="16">
        <v>15066639.1356</v>
      </c>
      <c r="D33" s="16">
        <v>71056865.3752</v>
      </c>
      <c r="E33" s="17">
        <v>1609637.4618</v>
      </c>
      <c r="F33" s="17">
        <f t="shared" si="0"/>
        <v>87733141.9726</v>
      </c>
    </row>
    <row r="34" ht="18.75" spans="1:6">
      <c r="A34" s="14">
        <v>29</v>
      </c>
      <c r="B34" s="15" t="s">
        <v>117</v>
      </c>
      <c r="C34" s="16">
        <v>20408143.6421</v>
      </c>
      <c r="D34" s="16">
        <v>96248320.6968</v>
      </c>
      <c r="E34" s="17">
        <v>2180294.6389</v>
      </c>
      <c r="F34" s="17">
        <f t="shared" si="0"/>
        <v>118836758.9778</v>
      </c>
    </row>
    <row r="35" ht="18.75" spans="1:6">
      <c r="A35" s="14">
        <v>30</v>
      </c>
      <c r="B35" s="15" t="s">
        <v>118</v>
      </c>
      <c r="C35" s="16">
        <v>25743280.8727</v>
      </c>
      <c r="D35" s="16">
        <v>121409746.848</v>
      </c>
      <c r="E35" s="17">
        <v>2750271.5711</v>
      </c>
      <c r="F35" s="17">
        <f t="shared" si="0"/>
        <v>149903299.2918</v>
      </c>
    </row>
    <row r="36" ht="18.75" spans="1:6">
      <c r="A36" s="14">
        <v>31</v>
      </c>
      <c r="B36" s="15" t="s">
        <v>119</v>
      </c>
      <c r="C36" s="16">
        <v>16137587.8692</v>
      </c>
      <c r="D36" s="16">
        <v>76107644.0736</v>
      </c>
      <c r="E36" s="17">
        <v>1724051.7774</v>
      </c>
      <c r="F36" s="17">
        <f t="shared" si="0"/>
        <v>93969283.7202</v>
      </c>
    </row>
    <row r="37" ht="18.75" spans="1:6">
      <c r="A37" s="14">
        <v>32</v>
      </c>
      <c r="B37" s="15" t="s">
        <v>120</v>
      </c>
      <c r="C37" s="16">
        <v>20003434.7818</v>
      </c>
      <c r="D37" s="16">
        <v>94339644.0012</v>
      </c>
      <c r="E37" s="17">
        <v>2137057.7543</v>
      </c>
      <c r="F37" s="17">
        <f t="shared" si="0"/>
        <v>116480136.5373</v>
      </c>
    </row>
    <row r="38" ht="18.75" spans="1:6">
      <c r="A38" s="14">
        <v>33</v>
      </c>
      <c r="B38" s="15" t="s">
        <v>121</v>
      </c>
      <c r="C38" s="16">
        <v>20146554.8757</v>
      </c>
      <c r="D38" s="16">
        <v>95014623.0157</v>
      </c>
      <c r="E38" s="17">
        <v>2152347.9238</v>
      </c>
      <c r="F38" s="17">
        <f t="shared" si="0"/>
        <v>117313525.8152</v>
      </c>
    </row>
    <row r="39" ht="18.75" spans="1:6">
      <c r="A39" s="14">
        <v>34</v>
      </c>
      <c r="B39" s="15" t="s">
        <v>122</v>
      </c>
      <c r="C39" s="16">
        <v>15099910.2808</v>
      </c>
      <c r="D39" s="16">
        <v>71213777.8275</v>
      </c>
      <c r="E39" s="17">
        <v>1613191.9696</v>
      </c>
      <c r="F39" s="17">
        <f t="shared" si="0"/>
        <v>87926880.0779</v>
      </c>
    </row>
    <row r="40" ht="18.75" spans="1:6">
      <c r="A40" s="14">
        <v>35</v>
      </c>
      <c r="B40" s="15" t="s">
        <v>123</v>
      </c>
      <c r="C40" s="16">
        <v>15181636.4709</v>
      </c>
      <c r="D40" s="16">
        <v>71599212.6162</v>
      </c>
      <c r="E40" s="17">
        <v>1621923.1495</v>
      </c>
      <c r="F40" s="17">
        <f t="shared" si="0"/>
        <v>88402772.2366</v>
      </c>
    </row>
    <row r="41" ht="18.75" spans="1:6">
      <c r="A41" s="14">
        <v>36</v>
      </c>
      <c r="B41" s="15" t="s">
        <v>124</v>
      </c>
      <c r="C41" s="16">
        <v>13717623.4155</v>
      </c>
      <c r="D41" s="16">
        <v>64694674.8728</v>
      </c>
      <c r="E41" s="17">
        <v>1465515.9881</v>
      </c>
      <c r="F41" s="17">
        <f t="shared" si="0"/>
        <v>79877814.2764</v>
      </c>
    </row>
    <row r="42" ht="18.75" spans="1:6">
      <c r="A42" s="14">
        <v>37</v>
      </c>
      <c r="B42" s="15" t="s">
        <v>932</v>
      </c>
      <c r="C42" s="16">
        <v>6058652.8854</v>
      </c>
      <c r="D42" s="16">
        <v>28573650.6036</v>
      </c>
      <c r="E42" s="17">
        <v>647273.3943</v>
      </c>
      <c r="F42" s="17">
        <f t="shared" si="0"/>
        <v>35279576.8833</v>
      </c>
    </row>
    <row r="43" ht="18.75" spans="1:6">
      <c r="A43" s="18" t="s">
        <v>46</v>
      </c>
      <c r="B43" s="18"/>
      <c r="C43" s="19">
        <f>SUM(C6:C42)</f>
        <v>666804411.6118</v>
      </c>
      <c r="D43" s="19">
        <f t="shared" ref="D43:F43" si="1">SUM(D6:D42)</f>
        <v>3144764461.4903</v>
      </c>
      <c r="E43" s="19">
        <f t="shared" si="1"/>
        <v>71237742.6121</v>
      </c>
      <c r="F43" s="19">
        <f t="shared" si="1"/>
        <v>3882806615.7142</v>
      </c>
    </row>
  </sheetData>
  <mergeCells count="4">
    <mergeCell ref="A1:F1"/>
    <mergeCell ref="A2:F2"/>
    <mergeCell ref="A3:F3"/>
    <mergeCell ref="A43:B4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OAGF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MONTHENTRY</vt:lpstr>
      <vt:lpstr>Sum &amp; FG</vt:lpstr>
      <vt:lpstr>State Details</vt:lpstr>
      <vt:lpstr>LGC Details</vt:lpstr>
      <vt:lpstr>SumSum</vt:lpstr>
      <vt:lpstr>Ecology to States</vt:lpstr>
      <vt:lpstr>ECOLOGY TO INDIVIDUAL LGCS</vt:lpstr>
      <vt:lpstr>Ecology to LGCs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FUNDS</dc:creator>
  <cp:lastModifiedBy>USER</cp:lastModifiedBy>
  <dcterms:created xsi:type="dcterms:W3CDTF">2003-11-12T08:54:00Z</dcterms:created>
  <cp:lastPrinted>2024-09-09T13:13:00Z</cp:lastPrinted>
  <dcterms:modified xsi:type="dcterms:W3CDTF">2024-09-12T17:04:53Z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BD0B322157484682A9F1CFBD1A67B887_13</vt:lpwstr>
  </property>
  <property fmtid="{D5CDD505-2E9C-101B-9397-08002B2CF9AE}" pid="3" name="KSOProductBuildVer">
    <vt:lpwstr>1033-12.2.0.17153</vt:lpwstr>
  </property>
</Properties>
</file>