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lazquez\Documents\DATOS EDUARDO JARAMILLO\Proyecto_desarrollo_vertical\"/>
    </mc:Choice>
  </mc:AlternateContent>
  <bookViews>
    <workbookView xWindow="0" yWindow="0" windowWidth="28800" windowHeight="11610" activeTab="1" xr2:uid="{176CDBA9-3D21-4DA0-B2C7-96CAFD67E91E}"/>
  </bookViews>
  <sheets>
    <sheet name="Desarrollos en Tijuana1," sheetId="2" r:id="rId1"/>
    <sheet name="TODOS" sheetId="36" r:id="rId2"/>
    <sheet name="Desarrolladores en BC" sheetId="1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36" l="1"/>
  <c r="F64" i="36"/>
  <c r="G64" i="36"/>
  <c r="F63" i="36"/>
  <c r="G63" i="36"/>
  <c r="F30" i="36"/>
  <c r="F26" i="36"/>
  <c r="F23" i="36"/>
  <c r="F22" i="36"/>
  <c r="F20" i="36"/>
  <c r="F18" i="36"/>
  <c r="G18" i="36" s="1"/>
  <c r="F17" i="36"/>
  <c r="G17" i="36" s="1"/>
  <c r="F16" i="36"/>
  <c r="F14" i="36"/>
  <c r="G14" i="36" s="1"/>
  <c r="F7" i="36"/>
  <c r="G7" i="36" s="1"/>
  <c r="F6" i="36"/>
  <c r="F5" i="36"/>
  <c r="G5" i="36" s="1"/>
  <c r="F4" i="36"/>
  <c r="G4" i="36" s="1"/>
  <c r="F3" i="36"/>
  <c r="G3" i="36" s="1"/>
  <c r="F2" i="36"/>
  <c r="G6" i="36"/>
  <c r="G8" i="36"/>
  <c r="G9" i="36"/>
  <c r="G10" i="36"/>
  <c r="G11" i="36"/>
  <c r="G12" i="36"/>
  <c r="G13" i="36"/>
  <c r="G15" i="36"/>
  <c r="G16" i="36"/>
  <c r="G19" i="36"/>
  <c r="G33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58" i="36"/>
  <c r="G60" i="36"/>
  <c r="G61" i="36"/>
  <c r="G65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124" i="36"/>
  <c r="G125" i="36"/>
  <c r="G126" i="36"/>
  <c r="G127" i="36"/>
  <c r="G128" i="36"/>
  <c r="G129" i="36"/>
  <c r="G130" i="36"/>
  <c r="G131" i="36"/>
  <c r="G132" i="36"/>
  <c r="G133" i="36"/>
  <c r="G134" i="36"/>
  <c r="G135" i="36"/>
  <c r="G136" i="36"/>
  <c r="G137" i="36"/>
  <c r="G138" i="36"/>
  <c r="G139" i="36"/>
  <c r="G140" i="36"/>
  <c r="G141" i="36"/>
  <c r="G142" i="36"/>
  <c r="G143" i="36"/>
  <c r="G146" i="36"/>
  <c r="G147" i="36"/>
  <c r="G148" i="36"/>
  <c r="G149" i="36"/>
  <c r="G150" i="36"/>
  <c r="G151" i="36"/>
  <c r="G152" i="36"/>
  <c r="G153" i="36"/>
  <c r="G154" i="36"/>
  <c r="G155" i="36"/>
  <c r="G157" i="36"/>
  <c r="G158" i="36"/>
  <c r="G159" i="36"/>
  <c r="G160" i="36"/>
  <c r="G161" i="36"/>
  <c r="G2" i="36"/>
  <c r="F145" i="36"/>
  <c r="G145" i="36" s="1"/>
  <c r="F156" i="36"/>
  <c r="G156" i="36" s="1"/>
  <c r="F144" i="36"/>
  <c r="G144" i="36" s="1"/>
  <c r="J128" i="36"/>
  <c r="F123" i="36" l="1"/>
  <c r="G123" i="36" s="1"/>
  <c r="F122" i="36"/>
  <c r="G122" i="36" s="1"/>
  <c r="F121" i="36"/>
  <c r="G121" i="36" s="1"/>
  <c r="F120" i="36"/>
  <c r="G120" i="36" s="1"/>
  <c r="F119" i="36"/>
  <c r="G119" i="36" s="1"/>
  <c r="F118" i="36"/>
  <c r="G118" i="36" s="1"/>
  <c r="F117" i="36"/>
  <c r="G117" i="36" s="1"/>
  <c r="F116" i="36"/>
  <c r="G116" i="36" s="1"/>
  <c r="F115" i="36"/>
  <c r="G115" i="36" s="1"/>
  <c r="F114" i="36"/>
  <c r="G114" i="36" s="1"/>
  <c r="F113" i="36"/>
  <c r="G113" i="36" s="1"/>
  <c r="F111" i="36"/>
  <c r="G111" i="36" s="1"/>
  <c r="F112" i="36"/>
  <c r="G112" i="36" s="1"/>
  <c r="F110" i="36"/>
  <c r="G110" i="36" s="1"/>
  <c r="F109" i="36"/>
  <c r="G109" i="36" s="1"/>
  <c r="F108" i="36"/>
  <c r="G108" i="36" s="1"/>
  <c r="F107" i="36"/>
  <c r="G107" i="36" s="1"/>
  <c r="F106" i="36"/>
  <c r="G106" i="36" s="1"/>
  <c r="F105" i="36"/>
  <c r="G105" i="36" s="1"/>
  <c r="F104" i="36"/>
  <c r="G104" i="36" s="1"/>
  <c r="F103" i="36"/>
  <c r="G103" i="36" s="1"/>
  <c r="F102" i="36"/>
  <c r="G102" i="36" s="1"/>
  <c r="F101" i="36"/>
  <c r="G101" i="36" s="1"/>
  <c r="F100" i="36"/>
  <c r="G100" i="36" s="1"/>
  <c r="F99" i="36"/>
  <c r="G99" i="36" s="1"/>
  <c r="F98" i="36"/>
  <c r="G98" i="36" s="1"/>
  <c r="F97" i="36"/>
  <c r="G97" i="36" s="1"/>
  <c r="F96" i="36"/>
  <c r="G96" i="36" s="1"/>
  <c r="F95" i="36"/>
  <c r="G95" i="36" s="1"/>
  <c r="F94" i="36"/>
  <c r="G94" i="36" s="1"/>
  <c r="F93" i="36"/>
  <c r="G93" i="36" s="1"/>
  <c r="F92" i="36"/>
  <c r="G92" i="36" s="1"/>
  <c r="F91" i="36"/>
  <c r="G91" i="36" s="1"/>
  <c r="F90" i="36"/>
  <c r="G90" i="36" s="1"/>
  <c r="E59" i="36" l="1"/>
  <c r="G59" i="36" s="1"/>
  <c r="F56" i="36"/>
  <c r="G56" i="36" s="1"/>
  <c r="F55" i="36"/>
  <c r="G55" i="36" s="1"/>
  <c r="F54" i="36"/>
  <c r="G54" i="36" s="1"/>
  <c r="F53" i="36"/>
  <c r="G53" i="36" s="1"/>
  <c r="F52" i="36"/>
  <c r="G52" i="36" s="1"/>
  <c r="F51" i="36"/>
  <c r="G51" i="36" s="1"/>
  <c r="F50" i="36"/>
  <c r="G50" i="36" s="1"/>
  <c r="F49" i="36"/>
  <c r="G49" i="36" s="1"/>
  <c r="E34" i="36"/>
  <c r="G34" i="36" s="1"/>
  <c r="E32" i="36"/>
  <c r="G32" i="36" s="1"/>
  <c r="E31" i="36"/>
  <c r="G31" i="36" s="1"/>
  <c r="E30" i="36"/>
  <c r="G30" i="36" s="1"/>
  <c r="E29" i="36"/>
  <c r="G29" i="36" s="1"/>
  <c r="E28" i="36"/>
  <c r="G28" i="36" s="1"/>
  <c r="E27" i="36"/>
  <c r="G27" i="36" s="1"/>
  <c r="E26" i="36"/>
  <c r="G26" i="36" s="1"/>
  <c r="E25" i="36"/>
  <c r="G25" i="36" s="1"/>
  <c r="E24" i="36"/>
  <c r="G24" i="36" s="1"/>
  <c r="E23" i="36"/>
  <c r="G23" i="36" s="1"/>
  <c r="E22" i="36"/>
  <c r="G22" i="36" s="1"/>
  <c r="E21" i="36"/>
  <c r="G21" i="36" s="1"/>
  <c r="E20" i="36"/>
  <c r="G20" i="36" s="1"/>
</calcChain>
</file>

<file path=xl/sharedStrings.xml><?xml version="1.0" encoding="utf-8"?>
<sst xmlns="http://schemas.openxmlformats.org/spreadsheetml/2006/main" count="723" uniqueCount="401">
  <si>
    <t>numero</t>
  </si>
  <si>
    <t>nombre_desarrollo</t>
  </si>
  <si>
    <t>numero de torres</t>
  </si>
  <si>
    <t>numero_de_pisos</t>
  </si>
  <si>
    <t>certificaciones</t>
  </si>
  <si>
    <t>precio</t>
  </si>
  <si>
    <t>nombre_arquitecto</t>
  </si>
  <si>
    <t>area_infantil</t>
  </si>
  <si>
    <t>cajones_de_estacionamiento</t>
  </si>
  <si>
    <t>angular</t>
  </si>
  <si>
    <t>pagina_web</t>
  </si>
  <si>
    <t>pagina_facebook</t>
  </si>
  <si>
    <t>http://www.bajaltacalifornia.com</t>
  </si>
  <si>
    <t>https://www.facebook.com/BAJALTACalifornia/</t>
  </si>
  <si>
    <t>http://www.adamant.mx/tijuana/</t>
  </si>
  <si>
    <t>http://www.cosmopolitanresidences.mx</t>
  </si>
  <si>
    <t>http://viveangular.mx</t>
  </si>
  <si>
    <t>http://cumbresskyview.com</t>
  </si>
  <si>
    <t>http://distritorevolucion.mx</t>
  </si>
  <si>
    <t>https://www.facebook.com/highlandlacacho/</t>
  </si>
  <si>
    <t>http://www.arboledalife.mx</t>
  </si>
  <si>
    <t>https://www.facebook.com/ArboledaResidencialTijuana</t>
  </si>
  <si>
    <t>Bajalta</t>
  </si>
  <si>
    <t>http://www.niveldiez.com.mx</t>
  </si>
  <si>
    <t>https://www.facebook.com/AdamantDynasty/</t>
  </si>
  <si>
    <t>https://www.facebook.com/pages/New-City-Residential/144959282184426</t>
  </si>
  <si>
    <t>https://www.facebook.com/CosmopolitanResidences/</t>
  </si>
  <si>
    <t>https://www.facebook.com/LifebyCosmopolitan/</t>
  </si>
  <si>
    <t>https://www.facebook.com/ViveAngular/</t>
  </si>
  <si>
    <t>https://www.facebook.com/DistritoRevu/</t>
  </si>
  <si>
    <t>https://www.facebook.com/NivelDiezTijuana/</t>
  </si>
  <si>
    <t>Latitud</t>
  </si>
  <si>
    <t>Longitud</t>
  </si>
  <si>
    <t>pool_terrace; sun_deck; asador; cabanas; suites_de_huespedes; games_room; dinner_room; sky_lounge; sky_terrace; sky_gym; sky_yoga; lavanderia; elevadores_de_alta_velocidad; estacionamiento_adicional; estacionamiento_visitas; bodegas</t>
  </si>
  <si>
    <t>numero_de_tipologias</t>
  </si>
  <si>
    <t>nombre_tipologia_1_recamara</t>
  </si>
  <si>
    <t>no</t>
  </si>
  <si>
    <t>si</t>
  </si>
  <si>
    <t>Direccion</t>
  </si>
  <si>
    <t>Blvd. Agua Caliente, No. 11998, Hipódromo, Tijuana,Edo. de Baja California, CP. 22024</t>
  </si>
  <si>
    <t>http://tienetodo.com</t>
  </si>
  <si>
    <t>Modelo 87;  modelo 140; modelo 175; modelo 280; modelo 350</t>
  </si>
  <si>
    <t>Gimnasio; SPA; Canchas de Tenis; Canchas de futbol; Canchas de Basquetbol; Golfito; Skybar; Salones para juegos de mesa; Area de bar con tv para eventos deportivos; Conexión a internet inalambrico</t>
  </si>
  <si>
    <t>amenidades_para_adultos</t>
  </si>
  <si>
    <t>amenidades_para_niños</t>
  </si>
  <si>
    <t>Alberca con tobogan; Area de juegos infantiles; salon para tareas; sala de cine; circuito cerrado de tv; pista de patinaje; chapoteadero para bebés; arenero; Biblioteca; Brincolín</t>
  </si>
  <si>
    <t>london; barcelona; paris; tokyo; milan; sidney</t>
  </si>
  <si>
    <t>Zona barré; Raquetbol; Alberca; Zona Cardio; Jacuzzi; Sauna; Studio Yoga; Corredor de lectura; sala de juegos; concierge</t>
  </si>
  <si>
    <t>LEED for New Construction</t>
  </si>
  <si>
    <t>http://lifebycosmopolitan.com</t>
  </si>
  <si>
    <t>Modelo 1; Modelo 2</t>
  </si>
  <si>
    <t>pent house; amenidades en último nivel; vitrales, tres sótanos de estacionamiento</t>
  </si>
  <si>
    <t>NULL</t>
  </si>
  <si>
    <t>Gimnasio; Terraza pergolada; asadores; lounge abierto, area de fogata</t>
  </si>
  <si>
    <t>Areas verdes; area de juegos y diversion; andador</t>
  </si>
  <si>
    <t xml:space="preserve">
BATOPIA 2819, Esquina Av. España Col., Francisco I. Madero, Cañon Rubi, 22600 Tijuana, B.C 22024</t>
  </si>
  <si>
    <t>sky lounge; asador; fire pit; jacuzzi; casa club; alberca; sun deck; salon de usos multiples; gimnasio; cancha de tenis</t>
  </si>
  <si>
    <t>8000 m2 de areas verdes</t>
  </si>
  <si>
    <t>199,000 dll</t>
  </si>
  <si>
    <t>Calle Cerro de la Silla 700 C.P. 22046, Tijuana B.C.</t>
  </si>
  <si>
    <t>gimnasio; skydeck; terrazas; acabados de alta calidad; totalmente equipados; bodegas</t>
  </si>
  <si>
    <t>condo 01; condo 02; condo 03; ph 1201;  condo 1202; ph 1203</t>
  </si>
  <si>
    <t>Rubén Lechuga</t>
  </si>
  <si>
    <t>gustavo Guadalajara</t>
  </si>
  <si>
    <t>Mayer Hasbany</t>
  </si>
  <si>
    <t>Alfonso Medina</t>
  </si>
  <si>
    <t>area infantil</t>
  </si>
  <si>
    <t>fogateros; asadores; alberca; circuito de crossfit; terraza para ejercicio al aire libre; sundeck; skydeck; gimnasio; salón de usos múltiples</t>
  </si>
  <si>
    <t>Condominio tipo uno; Condominio tipo Dos; Condominio tipo tres; penthouse</t>
  </si>
  <si>
    <t xml:space="preserve">gimnasio; ludoteca;  café y patio;  alberca; area de juegos; explanada; salón de usos múltiples; área de carga y descarga; recepción con front desk; concierge; tecnología residencial; control de acceso; control de sonido; terminados en madera; </t>
  </si>
  <si>
    <t>Perspective Desing</t>
  </si>
  <si>
    <t>Calle España (5,61 km), 22046 Tijuana</t>
  </si>
  <si>
    <t>Flat 1a; flat 1b; studio 1; studio 2; loft 1a; loft 1b; status 1; luxury 1a; luxury 1b; luxury 2a; luxury 2b; mansion 1; mansion 2; mansion 3</t>
  </si>
  <si>
    <t>precio_por_metro_cuadrado</t>
  </si>
  <si>
    <t>flat 1a</t>
  </si>
  <si>
    <t>flat 1b</t>
  </si>
  <si>
    <t>studio 1</t>
  </si>
  <si>
    <t>studio 2</t>
  </si>
  <si>
    <t>loft 1a</t>
  </si>
  <si>
    <t>loft 1b</t>
  </si>
  <si>
    <t>status 1</t>
  </si>
  <si>
    <t>luxury 1a</t>
  </si>
  <si>
    <t>luxury 1b</t>
  </si>
  <si>
    <t>luxury 2a</t>
  </si>
  <si>
    <t>luxury 2b</t>
  </si>
  <si>
    <t>mansion 1</t>
  </si>
  <si>
    <t>mansion 2</t>
  </si>
  <si>
    <t>mansion 3</t>
  </si>
  <si>
    <t>nombre de la tipología</t>
  </si>
  <si>
    <t>numero de habitaciones</t>
  </si>
  <si>
    <t>metros_cuadrados</t>
  </si>
  <si>
    <t>baños</t>
  </si>
  <si>
    <t>distribucion_departamento</t>
  </si>
  <si>
    <t>estacionamiento</t>
  </si>
  <si>
    <t>2 recámaras; 2 baños completos; cocina; comedor; estancia; balcones; closet de aseo; walk-in closet</t>
  </si>
  <si>
    <t>2 recámaras; 2 baños completos; cocina; comedor; estancia; balcones; closet de aseo</t>
  </si>
  <si>
    <t>2 recámaras; 2 1/2 baños; cocina; comedor; terraza; closet de aseo; walk-in closet</t>
  </si>
  <si>
    <t>numero_de_unidades</t>
  </si>
  <si>
    <t>2 recámaras; Walk in closet en recámara principal; 2 y medio baños; cuarto de lavar; sala; comedor; cocina</t>
  </si>
  <si>
    <t>LONDON 1</t>
  </si>
  <si>
    <t>LONDON 2</t>
  </si>
  <si>
    <t>BARCELONA 1</t>
  </si>
  <si>
    <t>BARCELONA 2</t>
  </si>
  <si>
    <t>BARCELONA 3</t>
  </si>
  <si>
    <t>BARCELONA 4</t>
  </si>
  <si>
    <t>3 recámaras; Walk in closet en recámara principal; 3 1/2 baños; Cuarto de lavar; Sala; Comedor; Cocina</t>
  </si>
  <si>
    <t>PARIS 1</t>
  </si>
  <si>
    <t>PARIS 2</t>
  </si>
  <si>
    <t>PARIS 3</t>
  </si>
  <si>
    <t>PARIS 4</t>
  </si>
  <si>
    <t>TOKYO 1</t>
  </si>
  <si>
    <t>TOKYO 2</t>
  </si>
  <si>
    <t>TOKYO 3</t>
  </si>
  <si>
    <t>MILAN 1</t>
  </si>
  <si>
    <t>3 recámaras;  Sala de TV;Walk in closet en recámara principal; 3 1/2 baños; Cuarto de lavar; Sala; Comedor; Cocina</t>
  </si>
  <si>
    <t>SYDNEY</t>
  </si>
  <si>
    <t>Modelo 1</t>
  </si>
  <si>
    <t>Modelo 2</t>
  </si>
  <si>
    <t>1 recámara; sala; cocina; comedor; 1 1/2 baño; balcón</t>
  </si>
  <si>
    <t>2 recámaras; sala; cocina; comedor; 2 baños; terraza</t>
  </si>
  <si>
    <t>3 recámaras; sala; cocina; comedor; 2 baños; terraza</t>
  </si>
  <si>
    <t>4 recámaras; sala; cocina; comedor; 2 baños; terraza</t>
  </si>
  <si>
    <t>5 recámaras; sala; cocina; comedor; 2 baños; terraza</t>
  </si>
  <si>
    <t>6 recámaras; sala; cocina; comedor; 2 baños; terraza</t>
  </si>
  <si>
    <t>7 recámaras; sala; cocina; comedor; 2 baños; terraza</t>
  </si>
  <si>
    <t>8 recámaras; sala; cocina; comedor; 2 baños; terraza</t>
  </si>
  <si>
    <t>Ramón Guillot</t>
  </si>
  <si>
    <t>Condominio 1</t>
  </si>
  <si>
    <t>Condominio 2</t>
  </si>
  <si>
    <t>Garden House</t>
  </si>
  <si>
    <t>Piso 2</t>
  </si>
  <si>
    <t>Piso 3</t>
  </si>
  <si>
    <t>Jardín; Sala; Comedor; Cocina Equipada; Alacena; 2 Baños; 3 recámaras; Estacionamiento techado; Acabados de lujo</t>
  </si>
  <si>
    <t>Terraza; Sala; Comedor; Cocina equipada; 2 baños; 3 recámaras; cuarto de tv; Estacionamiento techado; acabados de lujo</t>
  </si>
  <si>
    <t>Sala; Comedor; Cocina equipada; Alacena; 2 Baños; 3 Recámaras; Estacionamiento; acabados de lujo</t>
  </si>
  <si>
    <t>CONDO 01</t>
  </si>
  <si>
    <t>1 recámara; 1 1/2 baños; Sala; Comedor; Closet de aseo; Estacionamiento; terraza</t>
  </si>
  <si>
    <t>CONDO 02</t>
  </si>
  <si>
    <t>CONDO 03</t>
  </si>
  <si>
    <t>2 recámaras; 2 baños; Sala; Comedor; Closet de Aseo; Estacionamiento; Terraza</t>
  </si>
  <si>
    <t>1 recámara; 1 1/2 baños; Flex room; Sala;  Comedor; Closet de aseo; Estacionamiento; Terraza</t>
  </si>
  <si>
    <t>PH 1201</t>
  </si>
  <si>
    <t>2 recámaras; 2 baños; Cuarto de lavado; Sala; Comedor; estacionamiento; terraza</t>
  </si>
  <si>
    <t>PH 1202</t>
  </si>
  <si>
    <t>2 recámaras; 2 baños; Sala; Comedor; Closet de aseo; Estacionamiento; Terraza</t>
  </si>
  <si>
    <t>PH 1203</t>
  </si>
  <si>
    <t>Residencia A</t>
  </si>
  <si>
    <t>Residencia B</t>
  </si>
  <si>
    <t>Residencia C</t>
  </si>
  <si>
    <t>Residencia C+</t>
  </si>
  <si>
    <t>Residencia D</t>
  </si>
  <si>
    <t xml:space="preserve">Sala; Comedor; Cocina Equipada (cubiertas de granito);  Alacena; Patio de lavado; Terraza; Baño de visitas; Recamara principal; Walk-in closet; Baño principal; Closet de blancos; Closeten terraza </t>
  </si>
  <si>
    <t xml:space="preserve">Sala; Comedor; Cocina Equipada (cubiertas de granito); Alacena; Patio de lavado; Terraza-Cobacha; Baño de visitas; Sala de Tv; Closet de blancos; Recámara principal; Walk-in closet principal; Baño principal; Walk-in closet; </t>
  </si>
  <si>
    <t>Levant Campestre</t>
  </si>
  <si>
    <t>ICON</t>
  </si>
  <si>
    <t>SIE7E</t>
  </si>
  <si>
    <t>Zona Victoria</t>
  </si>
  <si>
    <t>Torre Espacio Chapultepec</t>
  </si>
  <si>
    <t>Privalta</t>
  </si>
  <si>
    <t>Cumbres 4470</t>
  </si>
  <si>
    <t>Kyo Hipódromo</t>
  </si>
  <si>
    <t>Sayan Campestre</t>
  </si>
  <si>
    <t>Acceso 1</t>
  </si>
  <si>
    <t>Colinas de chapultepec</t>
  </si>
  <si>
    <t>Entorno 4</t>
  </si>
  <si>
    <t>Horizonte</t>
  </si>
  <si>
    <t>Metrópoli</t>
  </si>
  <si>
    <t>Barbera 3140</t>
  </si>
  <si>
    <t>Altea</t>
  </si>
  <si>
    <t>Coto pedregal</t>
  </si>
  <si>
    <t>Sala; Comedor; Cocina Equipada (cubierta de granito); Alacena; Patio de lavado; Baño de visita; Sala de TV; Recámara principal; Walk-in closet; baño principal; Terraza principal; Closet; Bay window; 3 Recámaras; Walk-in closet; 3 baños; Terraza; 2 lugares de estacionamiento</t>
  </si>
  <si>
    <t>Sala; Comedor; Terraza; Cobacha; Cocina equipada (cubierta de granito); Pantry; Patio de lavado; Baño de visitas; Sala de Tv; Recámara principal; Walk-in closet en recamara 1; Baño principal; Terraza principal; 3 Recamaras con closets; Closet de blancos; Bay window; 3 baños; 2 terrazas; 2 lugares de estacionamiento; cuarto de servicio; baño de servicio</t>
  </si>
  <si>
    <t>Residencia E</t>
  </si>
  <si>
    <t>Sala; Comedor; Vestíbulo; Espacio flexible (Bar, librería); Cocina equipada (cubierta de granito); Isla; Despensa; Lavandería; Cuarto de servicio con baño; Sala de TV; Baño de visitas; Terraza; Recámara principal; Walk-In closet; Baño principal; Terraza principal; Recámara 2; Walk-in closet; Terraza 2;  Recámara 3; Walk-in closet; Sitting area; Terraza; Recámara 4; Step</t>
  </si>
  <si>
    <t xml:space="preserve">Sala/Comedor; Vestíbulo; Espacio flexible (Terraza Cobacha); Cocina equipada; Isla; Despensa; Lavandería; Cuarto de servicio; Sala de TV; Recámara principal;  Walk-in closet; Baño principal; Sittin area; </t>
  </si>
  <si>
    <t>Condominio Tipo Uno</t>
  </si>
  <si>
    <t>Condominio Tipo Dos</t>
  </si>
  <si>
    <t>Condominio Tipo Tres</t>
  </si>
  <si>
    <t>Penthouse</t>
  </si>
  <si>
    <t>gimnasio equipado; alberca; asoleadero; cancha polivalente; salón de eventos con terraza; 2 salas de visitas privadas; terrazas con salas; salón de juegos  y sala de cine; fogatero; ludoteca; juegos infantiles; salón polivalente para pilates, baile; area de meditación; areas verdes</t>
  </si>
  <si>
    <t>Ludoteca; juegos infantiles</t>
  </si>
  <si>
    <t>SI</t>
  </si>
  <si>
    <t>Tapachula #11402
Fraccionamiento Chapultepec
CP 22020, Tijuana, B.C.</t>
  </si>
  <si>
    <t>https://www.facebook.com/ICONBYCOSMOPOLITAN/</t>
  </si>
  <si>
    <t>http://iconbycosmopolitan.mx</t>
  </si>
  <si>
    <t>https://www.facebook.com/SIETEBYCOSMOPOLITAN/</t>
  </si>
  <si>
    <t>http://mizona.com.mx</t>
  </si>
  <si>
    <t>http://www.torreespaciochapultepec.com</t>
  </si>
  <si>
    <t>Desarrolladores inmobiliarios</t>
  </si>
  <si>
    <t>GRUPO ACE</t>
  </si>
  <si>
    <t>RUBA</t>
  </si>
  <si>
    <t>MRA</t>
  </si>
  <si>
    <t>BCAL</t>
  </si>
  <si>
    <t>DEREX</t>
  </si>
  <si>
    <t>GIG</t>
  </si>
  <si>
    <t>URBI</t>
  </si>
  <si>
    <t>PALADIN REDI BAJA</t>
  </si>
  <si>
    <t>AMAH</t>
  </si>
  <si>
    <t>CASAS VISION</t>
  </si>
  <si>
    <t>CASAS EXE</t>
  </si>
  <si>
    <t>ANGULAR</t>
  </si>
  <si>
    <t>PROMOTOR DE HOGARES DE BAJA CALIFORNIA SA</t>
  </si>
  <si>
    <t>INOVI</t>
  </si>
  <si>
    <t>HIR</t>
  </si>
  <si>
    <t>FRISA</t>
  </si>
  <si>
    <t>ARA</t>
  </si>
  <si>
    <t>ENCASA</t>
  </si>
  <si>
    <t>ATISA</t>
  </si>
  <si>
    <t>GRUPO VALCAS</t>
  </si>
  <si>
    <t>PROMO CASA</t>
  </si>
  <si>
    <t>CREDI BROKER</t>
  </si>
  <si>
    <t>GRUPO MELO</t>
  </si>
  <si>
    <t>KOiNOX DEVELOPERS</t>
  </si>
  <si>
    <t>Alumedex</t>
  </si>
  <si>
    <t>GRUPO LAGSA</t>
  </si>
  <si>
    <t>CASAS IDU</t>
  </si>
  <si>
    <t>PRO VIVE</t>
  </si>
  <si>
    <t>GRUPO ACEX</t>
  </si>
  <si>
    <t>CASAS DEL NORTE</t>
  </si>
  <si>
    <t>FRASA DESARROLLOS</t>
  </si>
  <si>
    <t>CADENA</t>
  </si>
  <si>
    <t>CIVSA</t>
  </si>
  <si>
    <t>http://www.hpdrm.mx/index</t>
  </si>
  <si>
    <t>sueña. Modelo odyssea; vive. Modelo marathon; supérate. Modelo invictus; Inspira. Modelo maximus</t>
  </si>
  <si>
    <t>Terraza; fogatero; asadores; gimnasio; deck de yoga; salón de juegos; bar lounge</t>
  </si>
  <si>
    <t>Kyo Altalia</t>
  </si>
  <si>
    <t>http://altalia.mx</t>
  </si>
  <si>
    <t>unidades</t>
  </si>
  <si>
    <t>Residencial New City</t>
  </si>
  <si>
    <t>Cosmopolitan Residences</t>
  </si>
  <si>
    <t>arboleda</t>
  </si>
  <si>
    <t>Nivel 10</t>
  </si>
  <si>
    <t>cosmopolitan residences</t>
  </si>
  <si>
    <t>Adamant</t>
  </si>
  <si>
    <t>Life by COSMOPOLITAN</t>
  </si>
  <si>
    <t>Cumbres sky view</t>
  </si>
  <si>
    <t>Distrito revolución</t>
  </si>
  <si>
    <t>Recamara principal; Baño recamara principal; Baño de servicio; Cuarto de Lavado; Vestier; Cocina; Area de TV; Comedor, Cocina; Area de bar; Baño de visitas</t>
  </si>
  <si>
    <t>Recamara principal; Baño recamara principal;  Cuarto de TV; Vestier Recámara principal; Vestier recámara 2, Vestier recámara 3; Baño visitas; Sala, Cocina; Comedor; Desayunador; Baño de servicio; Cuarto de lavado; despensa</t>
  </si>
  <si>
    <t>http://campestre.levant.mx</t>
  </si>
  <si>
    <t>73 m2; 79m2; 80m2; 98m2; 100m2; 129m2; 133m2; 211m2</t>
  </si>
  <si>
    <t>ZV 01; ZV 02; ZV 03; ZV 04</t>
  </si>
  <si>
    <t>Acceso controlado; circuito cerrado; estacionamieto subterráneo; bodegas</t>
  </si>
  <si>
    <t>Colonia Guadalupe Victoria</t>
  </si>
  <si>
    <t>ZV 01</t>
  </si>
  <si>
    <t>Terraza; Sala; Cocina; Comedor; Estudio; 2 Recámaras; 2 Cuartos de Baño; Cuarto de lavandería</t>
  </si>
  <si>
    <t>ZV 02</t>
  </si>
  <si>
    <t>Terraza; Sala; Cocina; Comedor; 2 Recámaras; 2 Cuarto de baño; Cuarto de Lavandería</t>
  </si>
  <si>
    <t>ZV 02 U</t>
  </si>
  <si>
    <t>ZV 03</t>
  </si>
  <si>
    <t>Zona Victoria0</t>
  </si>
  <si>
    <t>ZV 04</t>
  </si>
  <si>
    <t>Modelo A1</t>
  </si>
  <si>
    <t>Sala; Comedor; Cocina; Cuarto de lavado; Terraza; 2 Recámaras</t>
  </si>
  <si>
    <t>Modelo B</t>
  </si>
  <si>
    <t>Modelo B1</t>
  </si>
  <si>
    <t>Sala; Comedor; Cocina; Cuarto de lavado; 2 Recámaras; 2.5 baños</t>
  </si>
  <si>
    <t>Modelo C</t>
  </si>
  <si>
    <t>3 Recámaras; 3 Baños; Balcón; Sala; Comedor; Cocina; Cuarto de lavado</t>
  </si>
  <si>
    <t>Modelo D</t>
  </si>
  <si>
    <t>Modelo G</t>
  </si>
  <si>
    <t>3 Recámaras; 2,5 Baños; Balcón; Sala; Comedor; Cocina; Cuarto de lavado</t>
  </si>
  <si>
    <t>Modelo H</t>
  </si>
  <si>
    <t>3 Recámaras; 2,5 Baños; Balcón patio posterior de 41,68; Jardín frontal 137,18; Sala; Comedor; Cocina; Cuarto de lavado</t>
  </si>
  <si>
    <t>MODELO H2</t>
  </si>
  <si>
    <t>Sala; Comedor; Cocina; Cuarto de lavado; 3 recámaras; 2.5 baños; Balcón; Patio posterior de 35,21</t>
  </si>
  <si>
    <t>MODELO H2 2</t>
  </si>
  <si>
    <t>Alberca panorámica; Gimnasio</t>
  </si>
  <si>
    <t xml:space="preserve">Espacio Chapultepec
Blvd. Delgadillo, Tronco 9752, Lomasdoctores, 22045 Tijuana, B.C.
</t>
  </si>
  <si>
    <t>http://probien.com.mx/desarrollos/highland-la-cacho</t>
  </si>
  <si>
    <t>gimnasio; asadores; terrazas</t>
  </si>
  <si>
    <t>KYO HPDRM</t>
  </si>
  <si>
    <t>sueña. Modelo odyssea</t>
  </si>
  <si>
    <t>vive.modelo marathon</t>
  </si>
  <si>
    <t>supérate.modelo invictus</t>
  </si>
  <si>
    <t>inspira.modelo maximus</t>
  </si>
  <si>
    <t>2 Recámaras; 1 Baño; Sala; Comedor; Balcón; Cocina; área de lavado</t>
  </si>
  <si>
    <t>3 Recámaras; 2 Baños; Sala; Comedor; Balcón; Cocina; área de lavado</t>
  </si>
  <si>
    <t>3 Recámaras; 2 Baños; Sala; Comedor; Balcón; Cocina; área de lavado; Walk-in closet en Recámara principal</t>
  </si>
  <si>
    <t>KYO ALTALIA</t>
  </si>
  <si>
    <t>CIELO</t>
  </si>
  <si>
    <t>3 Recámaras; Walk-in closet en recamara principal; 2 baños; Sala; Cocina; Area de lavado ; 2 cajones de estacionamiento</t>
  </si>
  <si>
    <t>COLUMBUS</t>
  </si>
  <si>
    <t>NIMBUS</t>
  </si>
  <si>
    <t>2 Recámaras; Walk-in closet en recámara principal; area flex; 2 baños; Sala; Comedor con balcón; Cocina; cuarto de lavado; 2 Cajones de estacionamiento</t>
  </si>
  <si>
    <t>CIELO; COLUMBUS; NIMBUS</t>
  </si>
  <si>
    <t>Dining room; Play room; sala de video; yoga deck; fogatero; asadores y terraza; gimnasio</t>
  </si>
  <si>
    <t>Av. Televisión s/n Col. Juárez (a un costado de Televisa Tijuana) T. (664) 686 1551</t>
  </si>
  <si>
    <t>Kids play area; Large green area</t>
  </si>
  <si>
    <t>Private staffed kitchen/ room service / food at cost; Private Sports Bar with LED screens and draft beer; Resort style;  Two levels fitness center/ SPA/ Hair Salo/ Jacuzzis/ Grilling area/ Outdoor fireplace/ High End furniture/ BOSE audio system in common areas/ Large green areas/ Underground controled acces parking/ Terraces with professional landscaping/ Kids Play Area/ Kigh velocity elevators/ weelchair accesible/ 24 hour security/ Free Wi-Fi community spaces/ Private event Clubhouse/ Children day care/ Recreation room for gaming, movie screening and entertaining/ Pet yard/ Private storage/ central heat and air conditioning/ Cable ready/ walk in closets/ High ceilings/ Insulated solid walls/ open floor plan concept/ floor to ceiling pvc framed windows/ terraces with 19 milimeter glass/ wireless controler receiver with recessed ceiling BOSE speakers/ cristal doors in bathrooms and corian style vanities/ High End steel Appliances/ Soft close drawers/ Kitchen imported from Spain with Neolith or granite countertops/ german faucets troughout/ Solid wooden doors/ Marble, wood and porcelain style flooring/ face the golf course</t>
  </si>
  <si>
    <t>1D</t>
  </si>
  <si>
    <t>1B</t>
  </si>
  <si>
    <t>2C</t>
  </si>
  <si>
    <t>2B</t>
  </si>
  <si>
    <t>3D</t>
  </si>
  <si>
    <t>3C</t>
  </si>
  <si>
    <t>5C</t>
  </si>
  <si>
    <t>6C</t>
  </si>
  <si>
    <t>7B</t>
  </si>
  <si>
    <t>7A</t>
  </si>
  <si>
    <t>8D</t>
  </si>
  <si>
    <t>9D</t>
  </si>
  <si>
    <t>9C</t>
  </si>
  <si>
    <t>9B</t>
  </si>
  <si>
    <t>9A</t>
  </si>
  <si>
    <t>10C</t>
  </si>
  <si>
    <t>10B</t>
  </si>
  <si>
    <t>11B</t>
  </si>
  <si>
    <t>11D</t>
  </si>
  <si>
    <t>15D</t>
  </si>
  <si>
    <t>16D</t>
  </si>
  <si>
    <t>16C</t>
  </si>
  <si>
    <t>16B</t>
  </si>
  <si>
    <t>17C</t>
  </si>
  <si>
    <t>17B</t>
  </si>
  <si>
    <t>18D</t>
  </si>
  <si>
    <t>19C</t>
  </si>
  <si>
    <t>19B</t>
  </si>
  <si>
    <t>20E</t>
  </si>
  <si>
    <t>21E</t>
  </si>
  <si>
    <t>22C</t>
  </si>
  <si>
    <t>24E</t>
  </si>
  <si>
    <t>PH26</t>
  </si>
  <si>
    <t>18B</t>
  </si>
  <si>
    <t>http://grupoinovi.com/portfolio_page/acceso-1/</t>
  </si>
  <si>
    <t>modelo burán; modelo narai; modelo pampero; modelo mistral</t>
  </si>
  <si>
    <t>Modelo Narai</t>
  </si>
  <si>
    <t>Modelo Pampero</t>
  </si>
  <si>
    <t>Modelo Mistral</t>
  </si>
  <si>
    <t>Modelo Burán</t>
  </si>
  <si>
    <t>Acceso 2</t>
  </si>
  <si>
    <t>Acceso 3</t>
  </si>
  <si>
    <t>Modelo San Francisco</t>
  </si>
  <si>
    <t>Modelo Santa Bárbara</t>
  </si>
  <si>
    <t>Modelo San Diego</t>
  </si>
  <si>
    <t>Modelo Santa Bárbara PH</t>
  </si>
  <si>
    <t>Modelo San Diego PH</t>
  </si>
  <si>
    <t>http://horizontetijuana.com</t>
  </si>
  <si>
    <t>PENTGARDEN 01</t>
  </si>
  <si>
    <t>2 Recámaras; 2 Baños; 2 Estacionamientos; Bodega; Comedor; Estancia; Cocina; Desayunador; Alacena; Cuarto de lavado; Closet de blancos; Recámara principal</t>
  </si>
  <si>
    <t>PENTGARDEN 02</t>
  </si>
  <si>
    <t>Comedor; Estancia; Cocina; Barra desayunador; Alacena; Cuarto de lavado; Baño completo; Recámara principal</t>
  </si>
  <si>
    <t>AZIMUT</t>
  </si>
  <si>
    <t>Bodega; Comedor; Estancia; Cocina con desayunador; Cuarto de lavado; Closet de blancos; Sala de TV;</t>
  </si>
  <si>
    <t>BOREAL</t>
  </si>
  <si>
    <t>Comedor; Estancia; Cocina; Barra desayunador; Cuarto de lavado; Baño completo; Closet de blancos; Recámara; Recámara principal</t>
  </si>
  <si>
    <t>CENIT</t>
  </si>
  <si>
    <t>Comedor; Estancia; Cocina; Barra desayunador; Cuarto de lavado; Baño completo; Closet de blancos; Recámara; Recámara principal; sala de Televisión</t>
  </si>
  <si>
    <t>CREPUSCULO</t>
  </si>
  <si>
    <t>Comedor; Estancia; Cocina; Barra desayunador; Cuarto de lavado; Closet de blancos; Recámara; Recámara principal</t>
  </si>
  <si>
    <t>SOLSTICIO</t>
  </si>
  <si>
    <t>Comedor; Estancia; Cocina; Barra desayunador; Cuarto de lavado; Ba</t>
  </si>
  <si>
    <t>TERRA</t>
  </si>
  <si>
    <t xml:space="preserve">Comedor; Estancia; Cocina; Barra desayunador; Alacena; Cuarto de lavado; Closet de blancos; </t>
  </si>
  <si>
    <t>PENTHOUSE 01</t>
  </si>
  <si>
    <t>Comedor; Estancia; Cocina; Cuarto de lavado; Cuarto de servicio; Closet de blancos; Sala deTV; Recámara principal con closet de blancos, vestidor, baño completo</t>
  </si>
  <si>
    <t>PENTHOUSE 02</t>
  </si>
  <si>
    <t>Bodega; Comedor; Estancia; Cocina con desayunador y alacena; Cuarto de lavado; Cuarto de servicio; Baño completo; Closet de blancos; Sala de Tv; Recámara principal con closet vestidor, baño completo</t>
  </si>
  <si>
    <t>PENTHOUSE 03</t>
  </si>
  <si>
    <t>Comedor; Estancia; Cocina con desayunador y alacena; Cuarto de lavado; Cuarto de servicio con un baño; Recámara principal; Roof garden</t>
  </si>
  <si>
    <t>CELESTE</t>
  </si>
  <si>
    <t>Sala; Comedor; Family room; Baño completo; Cocina con desayunador y alacena; Cuarto de lavado/servicio con baño completo</t>
  </si>
  <si>
    <t xml:space="preserve">Sala; Comedor; Family room; Baño completo; Cocina barra desayunador y alacena; Cuarto de lavado/servicio con baño completo; Recámara principal con walking closet, </t>
  </si>
  <si>
    <t>NADIR</t>
  </si>
  <si>
    <t>Sala; Comedor; Family room; Cocina con desayunador; Cuarto de lavado; Recámara principal con closet vestidor, baño completo</t>
  </si>
  <si>
    <t>MERIDIAN</t>
  </si>
  <si>
    <t>Sala; Comedor; Cocina con barra desayunador y alacena; Cuarto de lavado; Baño completo; Recámara principal con closet vestidor y baño completo</t>
  </si>
  <si>
    <t>PENTHOUSE 04</t>
  </si>
  <si>
    <t>Sala; Comedor; Cocina con barra desayunador y alacena; Cuarto de lavado/servicio; Baño completo; 2 medios baños; Roof Garden</t>
  </si>
  <si>
    <t>PENTHOUSE 05</t>
  </si>
  <si>
    <t>Sala; Comedor; Cocina con barra desayunador y alacena; Cuarto de lavado; Roof garden; Recámara principal con walk-in closet y baño completo</t>
  </si>
  <si>
    <t xml:space="preserve">Sala; Comedor; Cuarto de TV; Cocina con barra desayunador y alacena; </t>
  </si>
  <si>
    <t>Niveles_departamento</t>
  </si>
  <si>
    <t>https://bysayan.com/location/sayan-campestre/+</t>
  </si>
  <si>
    <t>Modelo 87</t>
  </si>
  <si>
    <t>Modelo 140</t>
  </si>
  <si>
    <t>Modelo 175</t>
  </si>
  <si>
    <t>Modelo 280</t>
  </si>
  <si>
    <t>Modelo 350</t>
  </si>
  <si>
    <t>https://www.facebook.com/HorizonteLuxuryCondos</t>
  </si>
  <si>
    <t>PENTGARDEN01; PENTGARDEN02;AZIMUT; BOREAL; CENIT; CREPUSCULO; SOLSTICIO; TERRA; PENTHOUSE01; PENTHOUSE03; PENTHOUSE02; CELESTE; NADIR; MERIDIAN; PENTHOUSE04; PENTHOUSE05; PENTHOUSE06</t>
  </si>
  <si>
    <t>Entrega</t>
  </si>
  <si>
    <t>terminado</t>
  </si>
  <si>
    <t>Angular</t>
  </si>
  <si>
    <t>Life by Cosmopolitan</t>
  </si>
  <si>
    <t>Distrito Revolucion</t>
  </si>
  <si>
    <t>High Land</t>
  </si>
  <si>
    <t>Arboleda Residencial</t>
  </si>
  <si>
    <t>Nivel Diez</t>
  </si>
  <si>
    <t>Cumbres Sky View</t>
  </si>
  <si>
    <t>Mérida 10492</t>
  </si>
  <si>
    <t>º</t>
  </si>
  <si>
    <t>España 8477</t>
  </si>
  <si>
    <t>Edificio Gabilondo</t>
  </si>
  <si>
    <t>San Carlos Entorno Residencial</t>
  </si>
  <si>
    <t>Consulado 120</t>
  </si>
  <si>
    <t>Colima 2756</t>
  </si>
  <si>
    <t>http://sietebycosmopolitan.mx</t>
  </si>
  <si>
    <t>1 recámara 49m2; 1 recámara + estudio 69m2; 2 recámaras 76m2; 2 recámaras 81 m2; 2 recámaras plus 81 m2</t>
  </si>
  <si>
    <t>alberca; gimnasio; area de juegos; area de lectura; fire pits; juice bar</t>
  </si>
  <si>
    <t>Residencia A; Residencia B; Residendica C; Residencia C+; Residencia D; Residencia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</si>
</sst>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amant.mx/tijuana/" TargetMode="External"/><Relationship Id="rId13" Type="http://schemas.openxmlformats.org/officeDocument/2006/relationships/hyperlink" Target="https://www.facebook.com/HorizonteLuxuryCondos" TargetMode="External"/><Relationship Id="rId3" Type="http://schemas.openxmlformats.org/officeDocument/2006/relationships/hyperlink" Target="https://www.facebook.com/LifebyCosmopolitan/" TargetMode="External"/><Relationship Id="rId7" Type="http://schemas.openxmlformats.org/officeDocument/2006/relationships/hyperlink" Target="https://www.facebook.com/highlandlacacho/" TargetMode="External"/><Relationship Id="rId12" Type="http://schemas.openxmlformats.org/officeDocument/2006/relationships/hyperlink" Target="https://bysayan.com/location/sayan-campestre/+" TargetMode="External"/><Relationship Id="rId2" Type="http://schemas.openxmlformats.org/officeDocument/2006/relationships/hyperlink" Target="http://www.niveldiez.com.mx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viveangular.mx/" TargetMode="External"/><Relationship Id="rId6" Type="http://schemas.openxmlformats.org/officeDocument/2006/relationships/hyperlink" Target="http://cumbresskyview.com/" TargetMode="External"/><Relationship Id="rId11" Type="http://schemas.openxmlformats.org/officeDocument/2006/relationships/hyperlink" Target="http://www.bajaltacalifornia.com/" TargetMode="External"/><Relationship Id="rId5" Type="http://schemas.openxmlformats.org/officeDocument/2006/relationships/hyperlink" Target="http://lifebycosmopolitan.com/" TargetMode="External"/><Relationship Id="rId15" Type="http://schemas.openxmlformats.org/officeDocument/2006/relationships/hyperlink" Target="http://mizona.com.mx/" TargetMode="External"/><Relationship Id="rId10" Type="http://schemas.openxmlformats.org/officeDocument/2006/relationships/hyperlink" Target="http://probien.com.mx/desarrollos/highland-la-cacho" TargetMode="External"/><Relationship Id="rId4" Type="http://schemas.openxmlformats.org/officeDocument/2006/relationships/hyperlink" Target="http://www.cosmopolitanresidences.mx/" TargetMode="External"/><Relationship Id="rId9" Type="http://schemas.openxmlformats.org/officeDocument/2006/relationships/hyperlink" Target="http://tienetodo.com/" TargetMode="External"/><Relationship Id="rId14" Type="http://schemas.openxmlformats.org/officeDocument/2006/relationships/hyperlink" Target="http://iconbycosmopolitan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6BA2-97D9-496A-94DC-661D3112EE2C}">
  <dimension ref="A1:T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baseColWidth="10" defaultRowHeight="15" x14ac:dyDescent="0.25"/>
  <cols>
    <col min="1" max="1" width="12" customWidth="1"/>
    <col min="2" max="2" width="15.85546875" customWidth="1"/>
    <col min="3" max="3" width="12" customWidth="1"/>
    <col min="4" max="4" width="16.5703125" customWidth="1"/>
    <col min="5" max="5" width="15.5703125" customWidth="1"/>
    <col min="6" max="7" width="12" customWidth="1"/>
    <col min="8" max="8" width="14.7109375" customWidth="1"/>
    <col min="9" max="27" width="12" customWidth="1"/>
  </cols>
  <sheetData>
    <row r="1" spans="1:20" x14ac:dyDescent="0.25">
      <c r="A1" t="s">
        <v>0</v>
      </c>
      <c r="B1" t="s">
        <v>1</v>
      </c>
      <c r="C1" t="s">
        <v>227</v>
      </c>
      <c r="D1" t="s">
        <v>10</v>
      </c>
      <c r="E1" t="s">
        <v>11</v>
      </c>
      <c r="F1" t="s">
        <v>31</v>
      </c>
      <c r="G1" t="s">
        <v>32</v>
      </c>
      <c r="H1" t="s">
        <v>2</v>
      </c>
      <c r="I1" t="s">
        <v>34</v>
      </c>
      <c r="J1" t="s">
        <v>35</v>
      </c>
      <c r="K1" t="s">
        <v>3</v>
      </c>
      <c r="L1" t="s">
        <v>43</v>
      </c>
      <c r="M1" t="s">
        <v>44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38</v>
      </c>
      <c r="T1" t="s">
        <v>381</v>
      </c>
    </row>
    <row r="2" spans="1:20" x14ac:dyDescent="0.25">
      <c r="A2">
        <v>1</v>
      </c>
      <c r="B2" t="s">
        <v>22</v>
      </c>
      <c r="C2">
        <v>207</v>
      </c>
      <c r="D2" t="s">
        <v>12</v>
      </c>
      <c r="E2" t="s">
        <v>13</v>
      </c>
      <c r="F2">
        <v>32517905</v>
      </c>
      <c r="G2">
        <v>-117014198</v>
      </c>
      <c r="H2">
        <v>3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>
        <v>2016</v>
      </c>
    </row>
    <row r="3" spans="1:20" x14ac:dyDescent="0.25">
      <c r="A3">
        <v>2</v>
      </c>
      <c r="B3" t="s">
        <v>233</v>
      </c>
      <c r="C3">
        <v>200</v>
      </c>
      <c r="D3" t="s">
        <v>14</v>
      </c>
      <c r="E3" t="s">
        <v>24</v>
      </c>
      <c r="F3">
        <v>32509699</v>
      </c>
      <c r="G3">
        <v>-116993383</v>
      </c>
      <c r="H3">
        <v>1</v>
      </c>
      <c r="I3">
        <v>14</v>
      </c>
      <c r="J3" t="s">
        <v>72</v>
      </c>
      <c r="K3">
        <v>22</v>
      </c>
      <c r="L3" t="s">
        <v>33</v>
      </c>
      <c r="M3" t="s">
        <v>52</v>
      </c>
      <c r="N3" t="s">
        <v>52</v>
      </c>
      <c r="O3" t="s">
        <v>52</v>
      </c>
      <c r="P3" t="s">
        <v>64</v>
      </c>
      <c r="Q3" t="s">
        <v>36</v>
      </c>
      <c r="R3" t="s">
        <v>37</v>
      </c>
      <c r="S3" t="s">
        <v>39</v>
      </c>
      <c r="T3">
        <v>2018</v>
      </c>
    </row>
    <row r="4" spans="1:20" x14ac:dyDescent="0.25">
      <c r="A4">
        <v>3</v>
      </c>
      <c r="B4" t="s">
        <v>228</v>
      </c>
      <c r="C4">
        <v>100</v>
      </c>
      <c r="D4" t="s">
        <v>40</v>
      </c>
      <c r="E4" t="s">
        <v>25</v>
      </c>
      <c r="F4">
        <v>32537301</v>
      </c>
      <c r="G4">
        <v>-117022537</v>
      </c>
      <c r="H4">
        <v>4</v>
      </c>
      <c r="I4">
        <v>5</v>
      </c>
      <c r="J4" t="s">
        <v>41</v>
      </c>
      <c r="K4" t="s">
        <v>52</v>
      </c>
      <c r="L4" t="s">
        <v>42</v>
      </c>
      <c r="M4" t="s">
        <v>45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>
        <v>2020</v>
      </c>
    </row>
    <row r="5" spans="1:20" x14ac:dyDescent="0.25">
      <c r="A5">
        <v>4</v>
      </c>
      <c r="B5" t="s">
        <v>229</v>
      </c>
      <c r="C5">
        <v>45</v>
      </c>
      <c r="D5" t="s">
        <v>15</v>
      </c>
      <c r="E5" t="s">
        <v>26</v>
      </c>
      <c r="F5">
        <v>32517646</v>
      </c>
      <c r="G5">
        <v>-117026704</v>
      </c>
      <c r="H5">
        <v>1</v>
      </c>
      <c r="I5">
        <v>6</v>
      </c>
      <c r="J5" t="s">
        <v>46</v>
      </c>
      <c r="K5" t="s">
        <v>52</v>
      </c>
      <c r="L5" t="s">
        <v>47</v>
      </c>
      <c r="M5" t="s">
        <v>52</v>
      </c>
      <c r="N5" t="s">
        <v>48</v>
      </c>
      <c r="O5" t="s">
        <v>52</v>
      </c>
      <c r="P5" t="s">
        <v>63</v>
      </c>
      <c r="Q5" t="s">
        <v>52</v>
      </c>
      <c r="R5" t="s">
        <v>52</v>
      </c>
      <c r="S5" t="s">
        <v>52</v>
      </c>
      <c r="T5">
        <v>2018</v>
      </c>
    </row>
    <row r="6" spans="1:20" x14ac:dyDescent="0.25">
      <c r="A6">
        <v>5</v>
      </c>
      <c r="B6" t="s">
        <v>384</v>
      </c>
      <c r="C6">
        <v>45</v>
      </c>
      <c r="D6" t="s">
        <v>49</v>
      </c>
      <c r="E6" t="s">
        <v>27</v>
      </c>
      <c r="F6">
        <v>32514754</v>
      </c>
      <c r="G6">
        <v>-117008433</v>
      </c>
      <c r="H6">
        <v>1</v>
      </c>
      <c r="I6">
        <v>2</v>
      </c>
      <c r="J6" t="s">
        <v>50</v>
      </c>
      <c r="K6">
        <v>11</v>
      </c>
      <c r="L6" t="s">
        <v>51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37</v>
      </c>
      <c r="S6" t="s">
        <v>52</v>
      </c>
      <c r="T6">
        <v>2019</v>
      </c>
    </row>
    <row r="7" spans="1:20" x14ac:dyDescent="0.25">
      <c r="A7">
        <v>6</v>
      </c>
      <c r="B7" t="s">
        <v>383</v>
      </c>
      <c r="C7">
        <v>48</v>
      </c>
      <c r="D7" t="s">
        <v>16</v>
      </c>
      <c r="E7" t="s">
        <v>28</v>
      </c>
      <c r="F7">
        <v>32507522</v>
      </c>
      <c r="G7">
        <v>-117064647</v>
      </c>
      <c r="H7">
        <v>1</v>
      </c>
      <c r="I7" t="s">
        <v>52</v>
      </c>
      <c r="J7" t="s">
        <v>52</v>
      </c>
      <c r="K7">
        <v>9</v>
      </c>
      <c r="L7" t="s">
        <v>53</v>
      </c>
      <c r="M7" t="s">
        <v>54</v>
      </c>
      <c r="N7" t="s">
        <v>52</v>
      </c>
      <c r="O7" t="s">
        <v>52</v>
      </c>
      <c r="P7" t="s">
        <v>126</v>
      </c>
      <c r="Q7" t="s">
        <v>37</v>
      </c>
      <c r="R7" t="s">
        <v>37</v>
      </c>
      <c r="S7" t="s">
        <v>55</v>
      </c>
      <c r="T7" t="s">
        <v>382</v>
      </c>
    </row>
    <row r="8" spans="1:20" x14ac:dyDescent="0.25">
      <c r="A8">
        <v>7</v>
      </c>
      <c r="B8" t="s">
        <v>389</v>
      </c>
      <c r="C8">
        <v>100</v>
      </c>
      <c r="D8" t="s">
        <v>17</v>
      </c>
      <c r="E8" t="s">
        <v>52</v>
      </c>
      <c r="F8">
        <v>32505191</v>
      </c>
      <c r="G8">
        <v>-117028580</v>
      </c>
      <c r="H8">
        <v>5</v>
      </c>
      <c r="I8">
        <v>3</v>
      </c>
      <c r="J8" t="s">
        <v>52</v>
      </c>
      <c r="K8">
        <v>10</v>
      </c>
      <c r="L8" t="s">
        <v>56</v>
      </c>
      <c r="M8" t="s">
        <v>52</v>
      </c>
      <c r="N8" t="s">
        <v>57</v>
      </c>
      <c r="O8" t="s">
        <v>58</v>
      </c>
      <c r="P8" t="s">
        <v>52</v>
      </c>
      <c r="Q8" t="s">
        <v>37</v>
      </c>
      <c r="R8" t="s">
        <v>52</v>
      </c>
      <c r="S8" t="s">
        <v>59</v>
      </c>
    </row>
    <row r="9" spans="1:20" x14ac:dyDescent="0.25">
      <c r="A9">
        <v>9</v>
      </c>
      <c r="B9" t="s">
        <v>385</v>
      </c>
      <c r="C9">
        <v>69</v>
      </c>
      <c r="D9" t="s">
        <v>18</v>
      </c>
      <c r="E9" t="s">
        <v>29</v>
      </c>
      <c r="F9">
        <v>32526568</v>
      </c>
      <c r="G9">
        <v>-117036507</v>
      </c>
      <c r="H9">
        <v>1</v>
      </c>
      <c r="I9">
        <v>6</v>
      </c>
      <c r="J9" t="s">
        <v>61</v>
      </c>
      <c r="K9">
        <v>16</v>
      </c>
      <c r="L9" t="s">
        <v>60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>
        <v>2018</v>
      </c>
    </row>
    <row r="10" spans="1:20" x14ac:dyDescent="0.25">
      <c r="A10">
        <v>11</v>
      </c>
      <c r="B10" t="s">
        <v>386</v>
      </c>
      <c r="C10">
        <v>21</v>
      </c>
      <c r="D10" t="s">
        <v>269</v>
      </c>
      <c r="E10" t="s">
        <v>19</v>
      </c>
      <c r="F10" t="s">
        <v>52</v>
      </c>
      <c r="G10" t="s">
        <v>52</v>
      </c>
      <c r="H10">
        <v>1</v>
      </c>
      <c r="I10">
        <v>2</v>
      </c>
      <c r="J10" t="s">
        <v>52</v>
      </c>
      <c r="K10">
        <v>4</v>
      </c>
      <c r="L10" t="s">
        <v>270</v>
      </c>
      <c r="M10" t="s">
        <v>52</v>
      </c>
      <c r="N10" t="s">
        <v>52</v>
      </c>
      <c r="O10" t="s">
        <v>52</v>
      </c>
      <c r="P10" t="s">
        <v>62</v>
      </c>
      <c r="Q10" t="s">
        <v>52</v>
      </c>
      <c r="R10" t="s">
        <v>52</v>
      </c>
      <c r="S10" t="s">
        <v>71</v>
      </c>
    </row>
    <row r="11" spans="1:20" x14ac:dyDescent="0.25">
      <c r="A11">
        <v>12</v>
      </c>
      <c r="B11" t="s">
        <v>387</v>
      </c>
      <c r="C11">
        <v>90</v>
      </c>
      <c r="D11" t="s">
        <v>20</v>
      </c>
      <c r="E11" t="s">
        <v>21</v>
      </c>
      <c r="F11">
        <v>32518214</v>
      </c>
      <c r="G11">
        <v>-117029985</v>
      </c>
      <c r="H11" t="s">
        <v>52</v>
      </c>
      <c r="I11">
        <v>4</v>
      </c>
      <c r="J11" t="s">
        <v>68</v>
      </c>
      <c r="K11">
        <v>16</v>
      </c>
      <c r="L11" t="s">
        <v>67</v>
      </c>
      <c r="M11" t="s">
        <v>66</v>
      </c>
      <c r="N11" t="s">
        <v>52</v>
      </c>
      <c r="O11" t="s">
        <v>52</v>
      </c>
      <c r="P11" t="s">
        <v>65</v>
      </c>
      <c r="Q11" t="s">
        <v>52</v>
      </c>
      <c r="R11" t="s">
        <v>52</v>
      </c>
      <c r="S11" t="s">
        <v>52</v>
      </c>
      <c r="T11" t="s">
        <v>382</v>
      </c>
    </row>
    <row r="12" spans="1:20" x14ac:dyDescent="0.25">
      <c r="A12">
        <v>13</v>
      </c>
      <c r="B12" t="s">
        <v>388</v>
      </c>
      <c r="C12">
        <v>72</v>
      </c>
      <c r="D12" t="s">
        <v>23</v>
      </c>
      <c r="E12" t="s">
        <v>30</v>
      </c>
      <c r="F12">
        <v>32497645</v>
      </c>
      <c r="G12">
        <v>-117009456</v>
      </c>
      <c r="H12">
        <v>2</v>
      </c>
      <c r="I12">
        <v>6</v>
      </c>
      <c r="J12" t="s">
        <v>400</v>
      </c>
      <c r="L12" t="s">
        <v>69</v>
      </c>
      <c r="O12" t="s">
        <v>52</v>
      </c>
      <c r="P12" t="s">
        <v>70</v>
      </c>
      <c r="Q12" t="s">
        <v>52</v>
      </c>
      <c r="R12" t="s">
        <v>52</v>
      </c>
      <c r="S12" t="s">
        <v>52</v>
      </c>
    </row>
    <row r="13" spans="1:20" x14ac:dyDescent="0.25">
      <c r="A13">
        <v>14</v>
      </c>
      <c r="B13" t="s">
        <v>153</v>
      </c>
      <c r="D13" t="s">
        <v>239</v>
      </c>
      <c r="F13">
        <v>32508140</v>
      </c>
      <c r="G13">
        <v>-117000686</v>
      </c>
      <c r="H13">
        <v>2</v>
      </c>
      <c r="I13">
        <v>8</v>
      </c>
      <c r="J13" t="s">
        <v>240</v>
      </c>
      <c r="K13">
        <v>19</v>
      </c>
      <c r="L13" t="s">
        <v>179</v>
      </c>
      <c r="M13" t="s">
        <v>180</v>
      </c>
      <c r="N13" t="s">
        <v>52</v>
      </c>
      <c r="O13" t="s">
        <v>52</v>
      </c>
      <c r="P13" t="s">
        <v>52</v>
      </c>
      <c r="Q13" t="s">
        <v>181</v>
      </c>
      <c r="R13" t="s">
        <v>181</v>
      </c>
      <c r="S13" t="s">
        <v>182</v>
      </c>
      <c r="T13">
        <v>2019</v>
      </c>
    </row>
    <row r="14" spans="1:20" x14ac:dyDescent="0.25">
      <c r="A14">
        <v>15</v>
      </c>
      <c r="B14" t="s">
        <v>154</v>
      </c>
      <c r="C14">
        <v>79</v>
      </c>
      <c r="D14" s="4" t="s">
        <v>184</v>
      </c>
      <c r="E14" t="s">
        <v>183</v>
      </c>
      <c r="F14">
        <v>32529770</v>
      </c>
      <c r="G14">
        <v>-117036080</v>
      </c>
      <c r="H14">
        <v>1</v>
      </c>
      <c r="I14">
        <v>5</v>
      </c>
      <c r="J14" t="s">
        <v>398</v>
      </c>
      <c r="L14" t="s">
        <v>399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>
        <v>2020</v>
      </c>
    </row>
    <row r="15" spans="1:20" x14ac:dyDescent="0.25">
      <c r="A15">
        <v>16</v>
      </c>
      <c r="B15" t="s">
        <v>155</v>
      </c>
      <c r="C15">
        <v>84</v>
      </c>
      <c r="D15" t="s">
        <v>397</v>
      </c>
      <c r="E15" t="s">
        <v>185</v>
      </c>
      <c r="T15">
        <v>2020</v>
      </c>
    </row>
    <row r="16" spans="1:20" x14ac:dyDescent="0.25">
      <c r="A16">
        <v>17</v>
      </c>
      <c r="B16" t="s">
        <v>156</v>
      </c>
      <c r="C16">
        <v>15</v>
      </c>
      <c r="D16" s="4" t="s">
        <v>186</v>
      </c>
      <c r="I16">
        <v>4</v>
      </c>
      <c r="J16" t="s">
        <v>241</v>
      </c>
      <c r="L16" t="s">
        <v>242</v>
      </c>
      <c r="N16" t="s">
        <v>52</v>
      </c>
      <c r="O16" t="s">
        <v>52</v>
      </c>
      <c r="P16" t="s">
        <v>52</v>
      </c>
      <c r="Q16" t="s">
        <v>52</v>
      </c>
      <c r="R16" t="s">
        <v>181</v>
      </c>
      <c r="S16" t="s">
        <v>243</v>
      </c>
      <c r="T16">
        <v>2018</v>
      </c>
    </row>
    <row r="17" spans="1:20" x14ac:dyDescent="0.25">
      <c r="A17">
        <v>18</v>
      </c>
      <c r="B17" t="s">
        <v>157</v>
      </c>
      <c r="C17">
        <v>62</v>
      </c>
      <c r="D17" t="s">
        <v>187</v>
      </c>
      <c r="F17">
        <v>32508735</v>
      </c>
      <c r="G17">
        <v>-117019517</v>
      </c>
      <c r="H17">
        <v>1</v>
      </c>
      <c r="I17">
        <v>11</v>
      </c>
      <c r="L17" t="s">
        <v>267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181</v>
      </c>
      <c r="S17" t="s">
        <v>268</v>
      </c>
      <c r="T17">
        <v>2018</v>
      </c>
    </row>
    <row r="18" spans="1:20" x14ac:dyDescent="0.25">
      <c r="A18">
        <v>20</v>
      </c>
      <c r="B18" t="s">
        <v>158</v>
      </c>
      <c r="C18">
        <v>35</v>
      </c>
      <c r="T18">
        <v>2015</v>
      </c>
    </row>
    <row r="19" spans="1:20" x14ac:dyDescent="0.25">
      <c r="A19">
        <v>21</v>
      </c>
      <c r="B19" t="s">
        <v>159</v>
      </c>
      <c r="C19">
        <v>26</v>
      </c>
      <c r="T19">
        <v>2015</v>
      </c>
    </row>
    <row r="20" spans="1:20" x14ac:dyDescent="0.25">
      <c r="A20">
        <v>22</v>
      </c>
      <c r="B20" t="s">
        <v>160</v>
      </c>
      <c r="C20">
        <v>80</v>
      </c>
      <c r="D20" t="s">
        <v>222</v>
      </c>
      <c r="F20">
        <v>32500491</v>
      </c>
      <c r="G20">
        <v>-116981172</v>
      </c>
      <c r="H20">
        <v>1</v>
      </c>
      <c r="I20">
        <v>2</v>
      </c>
      <c r="J20" t="s">
        <v>223</v>
      </c>
      <c r="L20" t="s">
        <v>224</v>
      </c>
      <c r="N20" t="s">
        <v>52</v>
      </c>
      <c r="O20" t="s">
        <v>52</v>
      </c>
      <c r="T20">
        <v>2018</v>
      </c>
    </row>
    <row r="21" spans="1:20" x14ac:dyDescent="0.25">
      <c r="A21">
        <v>23</v>
      </c>
      <c r="B21" t="s">
        <v>225</v>
      </c>
      <c r="C21">
        <v>84</v>
      </c>
      <c r="D21" t="s">
        <v>226</v>
      </c>
      <c r="F21">
        <v>32506427</v>
      </c>
      <c r="G21">
        <v>-117040890</v>
      </c>
      <c r="I21">
        <v>3</v>
      </c>
      <c r="J21" t="s">
        <v>285</v>
      </c>
      <c r="L21" t="s">
        <v>286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181</v>
      </c>
      <c r="S21" t="s">
        <v>287</v>
      </c>
      <c r="T21">
        <v>2018</v>
      </c>
    </row>
    <row r="22" spans="1:20" x14ac:dyDescent="0.25">
      <c r="A22">
        <v>24</v>
      </c>
      <c r="B22" t="s">
        <v>161</v>
      </c>
      <c r="C22">
        <v>98</v>
      </c>
      <c r="D22" t="s">
        <v>373</v>
      </c>
      <c r="H22">
        <v>1</v>
      </c>
      <c r="I22">
        <v>3</v>
      </c>
      <c r="L22" t="s">
        <v>289</v>
      </c>
      <c r="M22" t="s">
        <v>288</v>
      </c>
      <c r="N22" t="s">
        <v>52</v>
      </c>
      <c r="O22" t="s">
        <v>52</v>
      </c>
      <c r="P22" t="s">
        <v>52</v>
      </c>
      <c r="Q22" t="s">
        <v>181</v>
      </c>
      <c r="R22" t="s">
        <v>181</v>
      </c>
      <c r="T22">
        <v>2019</v>
      </c>
    </row>
    <row r="23" spans="1:20" x14ac:dyDescent="0.25">
      <c r="A23">
        <v>25</v>
      </c>
      <c r="B23" t="s">
        <v>162</v>
      </c>
      <c r="C23">
        <v>92</v>
      </c>
      <c r="D23" t="s">
        <v>324</v>
      </c>
      <c r="H23">
        <v>12</v>
      </c>
      <c r="I23">
        <v>4</v>
      </c>
      <c r="J23" t="s">
        <v>325</v>
      </c>
      <c r="T23">
        <v>2017</v>
      </c>
    </row>
    <row r="24" spans="1:20" x14ac:dyDescent="0.25">
      <c r="A24">
        <v>26</v>
      </c>
      <c r="B24" t="s">
        <v>163</v>
      </c>
      <c r="C24">
        <v>120</v>
      </c>
      <c r="T24">
        <v>2016</v>
      </c>
    </row>
    <row r="25" spans="1:20" x14ac:dyDescent="0.25">
      <c r="A25">
        <v>27</v>
      </c>
      <c r="B25" t="s">
        <v>164</v>
      </c>
      <c r="C25">
        <v>96</v>
      </c>
      <c r="T25">
        <v>2017</v>
      </c>
    </row>
    <row r="26" spans="1:20" x14ac:dyDescent="0.25">
      <c r="A26">
        <v>28</v>
      </c>
      <c r="B26" t="s">
        <v>165</v>
      </c>
      <c r="C26">
        <v>56</v>
      </c>
      <c r="D26" t="s">
        <v>337</v>
      </c>
      <c r="E26" t="s">
        <v>379</v>
      </c>
      <c r="F26">
        <v>32509111</v>
      </c>
      <c r="G26">
        <v>-116999331</v>
      </c>
      <c r="H26">
        <v>3</v>
      </c>
      <c r="I26">
        <v>17</v>
      </c>
      <c r="J26" t="s">
        <v>380</v>
      </c>
      <c r="T26">
        <v>2016</v>
      </c>
    </row>
    <row r="27" spans="1:20" x14ac:dyDescent="0.25">
      <c r="A27">
        <v>29</v>
      </c>
      <c r="B27" t="s">
        <v>166</v>
      </c>
      <c r="C27">
        <v>8</v>
      </c>
      <c r="T27">
        <v>2016</v>
      </c>
    </row>
    <row r="28" spans="1:20" x14ac:dyDescent="0.25">
      <c r="A28">
        <v>30</v>
      </c>
      <c r="B28" t="s">
        <v>167</v>
      </c>
      <c r="C28">
        <v>12</v>
      </c>
      <c r="T28">
        <v>2016</v>
      </c>
    </row>
    <row r="29" spans="1:20" x14ac:dyDescent="0.25">
      <c r="A29">
        <v>31</v>
      </c>
      <c r="B29" t="s">
        <v>168</v>
      </c>
      <c r="C29">
        <v>32</v>
      </c>
      <c r="T29">
        <v>2015</v>
      </c>
    </row>
    <row r="30" spans="1:20" x14ac:dyDescent="0.25">
      <c r="A30">
        <v>32</v>
      </c>
      <c r="B30" t="s">
        <v>390</v>
      </c>
      <c r="C30">
        <v>32</v>
      </c>
      <c r="T30" t="s">
        <v>382</v>
      </c>
    </row>
    <row r="31" spans="1:20" x14ac:dyDescent="0.25">
      <c r="A31">
        <v>33</v>
      </c>
      <c r="B31" t="s">
        <v>169</v>
      </c>
      <c r="C31">
        <v>96</v>
      </c>
      <c r="T31" t="s">
        <v>382</v>
      </c>
    </row>
    <row r="32" spans="1:20" x14ac:dyDescent="0.25">
      <c r="A32">
        <v>34</v>
      </c>
      <c r="B32" t="s">
        <v>392</v>
      </c>
    </row>
    <row r="33" spans="1:2" x14ac:dyDescent="0.25">
      <c r="A33">
        <v>35</v>
      </c>
      <c r="B33" t="s">
        <v>393</v>
      </c>
    </row>
    <row r="34" spans="1:2" x14ac:dyDescent="0.25">
      <c r="A34">
        <v>36</v>
      </c>
      <c r="B34" t="s">
        <v>394</v>
      </c>
    </row>
    <row r="35" spans="1:2" x14ac:dyDescent="0.25">
      <c r="A35">
        <v>37</v>
      </c>
      <c r="B35" t="s">
        <v>395</v>
      </c>
    </row>
    <row r="36" spans="1:2" x14ac:dyDescent="0.25">
      <c r="A36">
        <v>38</v>
      </c>
      <c r="B36" t="s">
        <v>396</v>
      </c>
    </row>
  </sheetData>
  <hyperlinks>
    <hyperlink ref="D7" r:id="rId1" xr:uid="{6697E869-220F-4A4B-B041-9CFCA0FE59D5}"/>
    <hyperlink ref="D12" r:id="rId2" xr:uid="{03C34897-451E-4946-A36D-756FF6404A92}"/>
    <hyperlink ref="E6" r:id="rId3" xr:uid="{7D9D0B63-0E25-4576-9B6F-D78ECDB8682C}"/>
    <hyperlink ref="D5" r:id="rId4" xr:uid="{52E833A3-5DDE-4F5B-BAAA-56DC4EAD474A}"/>
    <hyperlink ref="D6" r:id="rId5" xr:uid="{0C919F7D-3AEE-4041-A50A-80BEDA814D4D}"/>
    <hyperlink ref="D8" r:id="rId6" xr:uid="{9EF28BF6-AF05-46C9-B2F6-E7B47F5B4C20}"/>
    <hyperlink ref="E10" r:id="rId7" xr:uid="{E48EC1CB-5082-4C5B-BE9B-B02FCBACF726}"/>
    <hyperlink ref="D3" r:id="rId8" xr:uid="{3BE74274-C50A-4522-BAD2-18063E8E1EE5}"/>
    <hyperlink ref="D4" r:id="rId9" xr:uid="{E6C7674E-BF2F-4408-9A75-A4BB34AEABCF}"/>
    <hyperlink ref="D10" r:id="rId10" xr:uid="{8F327A5E-8019-46BD-BB4B-1AA0CBC424D9}"/>
    <hyperlink ref="D2" r:id="rId11" xr:uid="{BED189CE-E583-4C1D-B9FB-F8900FC9B3FF}"/>
    <hyperlink ref="D22" r:id="rId12" xr:uid="{3E0DB70D-0769-426E-AE0C-BC89C816CD4E}"/>
    <hyperlink ref="E26" r:id="rId13" xr:uid="{EA520AF5-A644-4B9A-9518-A9CCCBB4FCE2}"/>
    <hyperlink ref="D14" r:id="rId14" xr:uid="{6AFE147A-E30D-411A-A323-912DD299B892}"/>
    <hyperlink ref="D16" r:id="rId15" xr:uid="{23B36653-C4CD-49C2-839A-4743BE2E72DA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8C91-E47A-4570-BC5B-5465233B4DB3}">
  <dimension ref="A1:K1048576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RowHeight="15" x14ac:dyDescent="0.25"/>
  <cols>
    <col min="1" max="1" width="24.5703125" bestFit="1" customWidth="1"/>
    <col min="2" max="2" width="21" bestFit="1" customWidth="1"/>
    <col min="3" max="3" width="22.7109375" bestFit="1" customWidth="1"/>
    <col min="4" max="4" width="22.7109375" customWidth="1"/>
    <col min="5" max="5" width="17.42578125" bestFit="1" customWidth="1"/>
    <col min="6" max="6" width="9" bestFit="1" customWidth="1"/>
    <col min="7" max="7" width="26.5703125" bestFit="1" customWidth="1"/>
    <col min="8" max="8" width="20.5703125" bestFit="1" customWidth="1"/>
    <col min="9" max="9" width="6.28515625" bestFit="1" customWidth="1"/>
    <col min="10" max="10" width="15.85546875" bestFit="1" customWidth="1"/>
    <col min="11" max="11" width="255.7109375" bestFit="1" customWidth="1"/>
  </cols>
  <sheetData>
    <row r="1" spans="1:11" x14ac:dyDescent="0.25">
      <c r="A1" t="s">
        <v>1</v>
      </c>
      <c r="B1" t="s">
        <v>88</v>
      </c>
      <c r="C1" t="s">
        <v>89</v>
      </c>
      <c r="D1" t="s">
        <v>372</v>
      </c>
      <c r="E1" t="s">
        <v>90</v>
      </c>
      <c r="F1" t="s">
        <v>5</v>
      </c>
      <c r="G1" t="s">
        <v>73</v>
      </c>
      <c r="H1" t="s">
        <v>97</v>
      </c>
      <c r="I1" t="s">
        <v>91</v>
      </c>
      <c r="J1" t="s">
        <v>93</v>
      </c>
      <c r="K1" t="s">
        <v>92</v>
      </c>
    </row>
    <row r="2" spans="1:11" x14ac:dyDescent="0.25">
      <c r="A2" t="s">
        <v>236</v>
      </c>
      <c r="B2" t="s">
        <v>135</v>
      </c>
      <c r="C2">
        <v>1</v>
      </c>
      <c r="D2">
        <v>1</v>
      </c>
      <c r="E2">
        <v>63</v>
      </c>
      <c r="F2">
        <f>116900*18.5</f>
        <v>2162650</v>
      </c>
      <c r="G2" s="2">
        <f>+F2/E2</f>
        <v>34327.777777777781</v>
      </c>
      <c r="I2" s="1">
        <v>1.5</v>
      </c>
      <c r="J2">
        <v>1</v>
      </c>
      <c r="K2" t="s">
        <v>136</v>
      </c>
    </row>
    <row r="3" spans="1:11" x14ac:dyDescent="0.25">
      <c r="A3" t="s">
        <v>236</v>
      </c>
      <c r="B3" t="s">
        <v>138</v>
      </c>
      <c r="C3">
        <v>2</v>
      </c>
      <c r="D3">
        <v>1</v>
      </c>
      <c r="E3">
        <v>79</v>
      </c>
      <c r="F3">
        <f>138500*18.5</f>
        <v>2562250</v>
      </c>
      <c r="G3" s="2">
        <f t="shared" ref="G3:G68" si="0">+F3/E3</f>
        <v>32433.544303797469</v>
      </c>
      <c r="I3">
        <v>2</v>
      </c>
      <c r="J3">
        <v>1</v>
      </c>
      <c r="K3" t="s">
        <v>139</v>
      </c>
    </row>
    <row r="4" spans="1:11" x14ac:dyDescent="0.25">
      <c r="A4" t="s">
        <v>236</v>
      </c>
      <c r="B4" t="s">
        <v>137</v>
      </c>
      <c r="C4">
        <v>1</v>
      </c>
      <c r="D4">
        <v>1</v>
      </c>
      <c r="E4">
        <v>84</v>
      </c>
      <c r="F4">
        <f>144500*18.5</f>
        <v>2673250</v>
      </c>
      <c r="G4" s="2">
        <f t="shared" si="0"/>
        <v>31824.404761904763</v>
      </c>
      <c r="I4" s="1">
        <v>1.5</v>
      </c>
      <c r="J4">
        <v>1</v>
      </c>
      <c r="K4" t="s">
        <v>140</v>
      </c>
    </row>
    <row r="5" spans="1:11" x14ac:dyDescent="0.25">
      <c r="A5" t="s">
        <v>236</v>
      </c>
      <c r="B5" t="s">
        <v>141</v>
      </c>
      <c r="C5">
        <v>2</v>
      </c>
      <c r="D5">
        <v>1</v>
      </c>
      <c r="E5">
        <v>164</v>
      </c>
      <c r="F5">
        <f>319500*18.5</f>
        <v>5910750</v>
      </c>
      <c r="G5" s="2">
        <f t="shared" si="0"/>
        <v>36041.158536585368</v>
      </c>
      <c r="I5">
        <v>2</v>
      </c>
      <c r="J5">
        <v>1</v>
      </c>
      <c r="K5" t="s">
        <v>142</v>
      </c>
    </row>
    <row r="6" spans="1:11" x14ac:dyDescent="0.25">
      <c r="A6" t="s">
        <v>236</v>
      </c>
      <c r="B6" t="s">
        <v>143</v>
      </c>
      <c r="C6">
        <v>2</v>
      </c>
      <c r="D6">
        <v>1</v>
      </c>
      <c r="E6">
        <v>141</v>
      </c>
      <c r="F6">
        <f>289900*18.5</f>
        <v>5363150</v>
      </c>
      <c r="G6" s="2">
        <f t="shared" si="0"/>
        <v>38036.524822695035</v>
      </c>
      <c r="I6" s="1">
        <v>2</v>
      </c>
      <c r="J6">
        <v>1</v>
      </c>
      <c r="K6" t="s">
        <v>144</v>
      </c>
    </row>
    <row r="7" spans="1:11" x14ac:dyDescent="0.25">
      <c r="A7" t="s">
        <v>236</v>
      </c>
      <c r="B7" t="s">
        <v>145</v>
      </c>
      <c r="C7">
        <v>2</v>
      </c>
      <c r="D7">
        <v>1</v>
      </c>
      <c r="E7">
        <v>143</v>
      </c>
      <c r="F7">
        <f>309500*18.5</f>
        <v>5725750</v>
      </c>
      <c r="G7" s="2">
        <f t="shared" si="0"/>
        <v>40040.209790209788</v>
      </c>
      <c r="I7">
        <v>2</v>
      </c>
      <c r="J7">
        <v>1</v>
      </c>
      <c r="K7" t="s">
        <v>144</v>
      </c>
    </row>
    <row r="8" spans="1:11" x14ac:dyDescent="0.25">
      <c r="A8" t="s">
        <v>230</v>
      </c>
      <c r="B8" t="s">
        <v>175</v>
      </c>
      <c r="C8">
        <v>2</v>
      </c>
      <c r="D8">
        <v>1</v>
      </c>
      <c r="E8">
        <v>100</v>
      </c>
      <c r="F8">
        <v>3800000</v>
      </c>
      <c r="G8" s="2">
        <f t="shared" si="0"/>
        <v>38000</v>
      </c>
    </row>
    <row r="9" spans="1:11" x14ac:dyDescent="0.25">
      <c r="A9" t="s">
        <v>230</v>
      </c>
      <c r="B9" t="s">
        <v>175</v>
      </c>
      <c r="C9">
        <v>2</v>
      </c>
      <c r="D9">
        <v>1</v>
      </c>
      <c r="E9">
        <v>110</v>
      </c>
      <c r="F9">
        <v>4000000</v>
      </c>
      <c r="G9" s="2">
        <f t="shared" si="0"/>
        <v>36363.63636363636</v>
      </c>
    </row>
    <row r="10" spans="1:11" x14ac:dyDescent="0.25">
      <c r="A10" t="s">
        <v>230</v>
      </c>
      <c r="B10" t="s">
        <v>176</v>
      </c>
      <c r="C10">
        <v>2</v>
      </c>
      <c r="D10">
        <v>1</v>
      </c>
      <c r="E10">
        <v>120</v>
      </c>
      <c r="F10">
        <v>4237000</v>
      </c>
      <c r="G10" s="2">
        <f t="shared" si="0"/>
        <v>35308.333333333336</v>
      </c>
    </row>
    <row r="11" spans="1:11" x14ac:dyDescent="0.25">
      <c r="A11" t="s">
        <v>230</v>
      </c>
      <c r="B11" t="s">
        <v>176</v>
      </c>
      <c r="C11">
        <v>2</v>
      </c>
      <c r="D11">
        <v>1</v>
      </c>
      <c r="E11">
        <v>200</v>
      </c>
      <c r="F11">
        <v>5882229</v>
      </c>
      <c r="G11" s="2">
        <f t="shared" si="0"/>
        <v>29411.145</v>
      </c>
    </row>
    <row r="12" spans="1:11" x14ac:dyDescent="0.25">
      <c r="A12" t="s">
        <v>230</v>
      </c>
      <c r="B12" t="s">
        <v>177</v>
      </c>
      <c r="C12">
        <v>3</v>
      </c>
      <c r="D12">
        <v>1</v>
      </c>
      <c r="E12">
        <v>250</v>
      </c>
      <c r="G12" s="2">
        <f t="shared" si="0"/>
        <v>0</v>
      </c>
    </row>
    <row r="13" spans="1:11" x14ac:dyDescent="0.25">
      <c r="A13" t="s">
        <v>230</v>
      </c>
      <c r="B13" t="s">
        <v>178</v>
      </c>
      <c r="C13">
        <v>3</v>
      </c>
      <c r="D13">
        <v>2</v>
      </c>
      <c r="E13">
        <v>320</v>
      </c>
      <c r="G13" s="2">
        <f t="shared" si="0"/>
        <v>0</v>
      </c>
    </row>
    <row r="14" spans="1:11" x14ac:dyDescent="0.25">
      <c r="A14" t="s">
        <v>231</v>
      </c>
      <c r="B14" t="s">
        <v>146</v>
      </c>
      <c r="C14">
        <v>2</v>
      </c>
      <c r="D14">
        <v>1</v>
      </c>
      <c r="E14">
        <v>156</v>
      </c>
      <c r="F14">
        <f>248820*18.5</f>
        <v>4603170</v>
      </c>
      <c r="G14" s="2">
        <f t="shared" si="0"/>
        <v>29507.5</v>
      </c>
      <c r="I14">
        <v>3</v>
      </c>
      <c r="J14">
        <v>2</v>
      </c>
      <c r="K14" t="s">
        <v>151</v>
      </c>
    </row>
    <row r="15" spans="1:11" x14ac:dyDescent="0.25">
      <c r="A15" t="s">
        <v>231</v>
      </c>
      <c r="B15" t="s">
        <v>147</v>
      </c>
      <c r="C15">
        <v>2</v>
      </c>
      <c r="D15">
        <v>1</v>
      </c>
      <c r="E15">
        <v>172</v>
      </c>
      <c r="G15" s="2">
        <f t="shared" si="0"/>
        <v>0</v>
      </c>
      <c r="I15">
        <v>3</v>
      </c>
      <c r="J15">
        <v>2</v>
      </c>
      <c r="K15" t="s">
        <v>152</v>
      </c>
    </row>
    <row r="16" spans="1:11" x14ac:dyDescent="0.25">
      <c r="A16" t="s">
        <v>231</v>
      </c>
      <c r="B16" t="s">
        <v>148</v>
      </c>
      <c r="C16">
        <v>3</v>
      </c>
      <c r="D16">
        <v>1</v>
      </c>
      <c r="E16">
        <v>207</v>
      </c>
      <c r="F16">
        <f>393300*18.5</f>
        <v>7276050</v>
      </c>
      <c r="G16" s="2">
        <f t="shared" si="0"/>
        <v>35150</v>
      </c>
      <c r="I16">
        <v>5</v>
      </c>
      <c r="J16">
        <v>2</v>
      </c>
      <c r="K16" t="s">
        <v>170</v>
      </c>
    </row>
    <row r="17" spans="1:11" x14ac:dyDescent="0.25">
      <c r="A17" t="s">
        <v>231</v>
      </c>
      <c r="B17" t="s">
        <v>149</v>
      </c>
      <c r="C17">
        <v>3</v>
      </c>
      <c r="D17">
        <v>1</v>
      </c>
      <c r="E17">
        <v>207</v>
      </c>
      <c r="F17">
        <f>403300*18.5</f>
        <v>7461050</v>
      </c>
      <c r="G17" s="2">
        <f t="shared" si="0"/>
        <v>36043.719806763285</v>
      </c>
      <c r="I17">
        <v>3</v>
      </c>
      <c r="J17">
        <v>2</v>
      </c>
      <c r="K17" t="s">
        <v>171</v>
      </c>
    </row>
    <row r="18" spans="1:11" x14ac:dyDescent="0.25">
      <c r="A18" t="s">
        <v>231</v>
      </c>
      <c r="B18" t="s">
        <v>150</v>
      </c>
      <c r="C18">
        <v>4</v>
      </c>
      <c r="D18">
        <v>1</v>
      </c>
      <c r="E18">
        <v>362</v>
      </c>
      <c r="F18">
        <f>716700*18.5</f>
        <v>13258950</v>
      </c>
      <c r="G18" s="2">
        <f t="shared" si="0"/>
        <v>36626.933701657457</v>
      </c>
      <c r="I18">
        <v>6</v>
      </c>
      <c r="J18">
        <v>2</v>
      </c>
      <c r="K18" t="s">
        <v>173</v>
      </c>
    </row>
    <row r="19" spans="1:11" x14ac:dyDescent="0.25">
      <c r="A19" t="s">
        <v>231</v>
      </c>
      <c r="B19" t="s">
        <v>172</v>
      </c>
      <c r="C19">
        <v>4</v>
      </c>
      <c r="D19">
        <v>1</v>
      </c>
      <c r="E19">
        <v>378</v>
      </c>
      <c r="G19" s="2">
        <f t="shared" si="0"/>
        <v>0</v>
      </c>
      <c r="I19">
        <v>6</v>
      </c>
      <c r="J19">
        <v>2</v>
      </c>
      <c r="K19" t="s">
        <v>174</v>
      </c>
    </row>
    <row r="20" spans="1:11" x14ac:dyDescent="0.25">
      <c r="A20" t="s">
        <v>232</v>
      </c>
      <c r="B20" t="s">
        <v>99</v>
      </c>
      <c r="C20">
        <v>2</v>
      </c>
      <c r="D20">
        <v>1</v>
      </c>
      <c r="E20">
        <f>135.1+13.9</f>
        <v>149</v>
      </c>
      <c r="F20">
        <f>288500*18.5</f>
        <v>5337250</v>
      </c>
      <c r="G20" s="2">
        <f t="shared" si="0"/>
        <v>35820.469798657716</v>
      </c>
      <c r="H20">
        <v>7</v>
      </c>
      <c r="I20" s="1">
        <v>2.5</v>
      </c>
      <c r="K20" t="s">
        <v>98</v>
      </c>
    </row>
    <row r="21" spans="1:11" x14ac:dyDescent="0.25">
      <c r="A21" t="s">
        <v>232</v>
      </c>
      <c r="B21" t="s">
        <v>100</v>
      </c>
      <c r="C21">
        <v>2</v>
      </c>
      <c r="D21">
        <v>1</v>
      </c>
      <c r="E21">
        <f>135.1+17.76</f>
        <v>152.85999999999999</v>
      </c>
      <c r="G21" s="2">
        <f t="shared" si="0"/>
        <v>0</v>
      </c>
      <c r="H21">
        <v>2</v>
      </c>
      <c r="I21" s="1">
        <v>2.5</v>
      </c>
      <c r="K21" t="s">
        <v>98</v>
      </c>
    </row>
    <row r="22" spans="1:11" x14ac:dyDescent="0.25">
      <c r="A22" t="s">
        <v>232</v>
      </c>
      <c r="B22" t="s">
        <v>101</v>
      </c>
      <c r="C22">
        <v>3</v>
      </c>
      <c r="D22">
        <v>1</v>
      </c>
      <c r="E22">
        <f>194.06+23</f>
        <v>217.06</v>
      </c>
      <c r="F22">
        <f>405900*18.5</f>
        <v>7509150</v>
      </c>
      <c r="G22" s="2">
        <f t="shared" si="0"/>
        <v>34594.812494241225</v>
      </c>
      <c r="H22">
        <v>2</v>
      </c>
      <c r="I22" s="1">
        <v>3.5</v>
      </c>
      <c r="K22" t="s">
        <v>105</v>
      </c>
    </row>
    <row r="23" spans="1:11" x14ac:dyDescent="0.25">
      <c r="A23" t="s">
        <v>232</v>
      </c>
      <c r="B23" t="s">
        <v>102</v>
      </c>
      <c r="C23">
        <v>3</v>
      </c>
      <c r="D23">
        <v>1</v>
      </c>
      <c r="E23">
        <f>194.06+23.25</f>
        <v>217.31</v>
      </c>
      <c r="F23">
        <f>426500*18.5</f>
        <v>7890250</v>
      </c>
      <c r="G23" s="2">
        <f t="shared" si="0"/>
        <v>36308.729464819844</v>
      </c>
      <c r="H23">
        <v>4</v>
      </c>
      <c r="I23" s="1">
        <v>3.5</v>
      </c>
      <c r="K23" t="s">
        <v>105</v>
      </c>
    </row>
    <row r="24" spans="1:11" x14ac:dyDescent="0.25">
      <c r="A24" t="s">
        <v>232</v>
      </c>
      <c r="B24" t="s">
        <v>103</v>
      </c>
      <c r="C24">
        <v>3</v>
      </c>
      <c r="D24">
        <v>1</v>
      </c>
      <c r="E24">
        <f>194.06+43.6</f>
        <v>237.66</v>
      </c>
      <c r="G24" s="2">
        <f t="shared" si="0"/>
        <v>0</v>
      </c>
      <c r="H24">
        <v>2</v>
      </c>
      <c r="I24" s="1">
        <v>3.5</v>
      </c>
      <c r="K24" t="s">
        <v>105</v>
      </c>
    </row>
    <row r="25" spans="1:11" x14ac:dyDescent="0.25">
      <c r="A25" t="s">
        <v>232</v>
      </c>
      <c r="B25" t="s">
        <v>104</v>
      </c>
      <c r="C25">
        <v>3</v>
      </c>
      <c r="D25">
        <v>1</v>
      </c>
      <c r="E25">
        <f>194.06+45</f>
        <v>239.06</v>
      </c>
      <c r="G25" s="2">
        <f t="shared" si="0"/>
        <v>0</v>
      </c>
      <c r="H25">
        <v>1</v>
      </c>
      <c r="I25" s="1">
        <v>3.5</v>
      </c>
      <c r="K25" t="s">
        <v>105</v>
      </c>
    </row>
    <row r="26" spans="1:11" x14ac:dyDescent="0.25">
      <c r="A26" t="s">
        <v>232</v>
      </c>
      <c r="B26" t="s">
        <v>106</v>
      </c>
      <c r="C26">
        <v>3</v>
      </c>
      <c r="D26">
        <v>1</v>
      </c>
      <c r="E26">
        <f>195.33+32.22</f>
        <v>227.55</v>
      </c>
      <c r="F26">
        <f>412500*18.5</f>
        <v>7631250</v>
      </c>
      <c r="G26" s="2">
        <f t="shared" si="0"/>
        <v>33536.585365853658</v>
      </c>
      <c r="H26">
        <v>1</v>
      </c>
      <c r="I26" s="1">
        <v>3.5</v>
      </c>
      <c r="K26" t="s">
        <v>105</v>
      </c>
    </row>
    <row r="27" spans="1:11" x14ac:dyDescent="0.25">
      <c r="A27" t="s">
        <v>232</v>
      </c>
      <c r="B27" t="s">
        <v>107</v>
      </c>
      <c r="C27">
        <v>3</v>
      </c>
      <c r="D27">
        <v>1</v>
      </c>
      <c r="E27">
        <f>195.33+33.19</f>
        <v>228.52</v>
      </c>
      <c r="G27" s="2">
        <f t="shared" si="0"/>
        <v>0</v>
      </c>
      <c r="H27">
        <v>3</v>
      </c>
      <c r="I27" s="1">
        <v>3.5</v>
      </c>
      <c r="K27" t="s">
        <v>105</v>
      </c>
    </row>
    <row r="28" spans="1:11" x14ac:dyDescent="0.25">
      <c r="A28" t="s">
        <v>232</v>
      </c>
      <c r="B28" t="s">
        <v>108</v>
      </c>
      <c r="C28">
        <v>3</v>
      </c>
      <c r="D28">
        <v>1</v>
      </c>
      <c r="E28">
        <f>195.33+43.44</f>
        <v>238.77</v>
      </c>
      <c r="G28" s="2">
        <f t="shared" si="0"/>
        <v>0</v>
      </c>
      <c r="H28">
        <v>2</v>
      </c>
      <c r="I28" s="1">
        <v>3.5</v>
      </c>
      <c r="K28" t="s">
        <v>105</v>
      </c>
    </row>
    <row r="29" spans="1:11" x14ac:dyDescent="0.25">
      <c r="A29" t="s">
        <v>232</v>
      </c>
      <c r="B29" t="s">
        <v>109</v>
      </c>
      <c r="C29">
        <v>3</v>
      </c>
      <c r="D29">
        <v>1</v>
      </c>
      <c r="E29">
        <f>195.33+45</f>
        <v>240.33</v>
      </c>
      <c r="G29" s="2">
        <f t="shared" si="0"/>
        <v>0</v>
      </c>
      <c r="H29">
        <v>1</v>
      </c>
      <c r="I29" s="1">
        <v>3.5</v>
      </c>
      <c r="K29" t="s">
        <v>105</v>
      </c>
    </row>
    <row r="30" spans="1:11" x14ac:dyDescent="0.25">
      <c r="A30" t="s">
        <v>232</v>
      </c>
      <c r="B30" t="s">
        <v>110</v>
      </c>
      <c r="C30">
        <v>3</v>
      </c>
      <c r="D30">
        <v>1</v>
      </c>
      <c r="E30">
        <f>169.98+23.25</f>
        <v>193.23</v>
      </c>
      <c r="F30">
        <f>373500*18.5</f>
        <v>6909750</v>
      </c>
      <c r="G30" s="2">
        <f t="shared" si="0"/>
        <v>35759.198882161159</v>
      </c>
      <c r="H30">
        <v>4</v>
      </c>
      <c r="I30" s="1">
        <v>3.5</v>
      </c>
      <c r="K30" t="s">
        <v>105</v>
      </c>
    </row>
    <row r="31" spans="1:11" x14ac:dyDescent="0.25">
      <c r="A31" t="s">
        <v>232</v>
      </c>
      <c r="B31" t="s">
        <v>111</v>
      </c>
      <c r="C31">
        <v>3</v>
      </c>
      <c r="D31">
        <v>1</v>
      </c>
      <c r="E31">
        <f>169.98+35.71</f>
        <v>205.69</v>
      </c>
      <c r="G31" s="2">
        <f t="shared" si="0"/>
        <v>0</v>
      </c>
      <c r="H31">
        <v>1</v>
      </c>
      <c r="I31" s="1">
        <v>3.5</v>
      </c>
      <c r="K31" t="s">
        <v>105</v>
      </c>
    </row>
    <row r="32" spans="1:11" x14ac:dyDescent="0.25">
      <c r="A32" t="s">
        <v>232</v>
      </c>
      <c r="B32" t="s">
        <v>112</v>
      </c>
      <c r="C32">
        <v>3</v>
      </c>
      <c r="D32">
        <v>1</v>
      </c>
      <c r="E32">
        <f>169.98+40.81</f>
        <v>210.79</v>
      </c>
      <c r="G32" s="2">
        <f t="shared" si="0"/>
        <v>0</v>
      </c>
      <c r="H32">
        <v>1</v>
      </c>
      <c r="I32" s="1">
        <v>3.5</v>
      </c>
      <c r="K32" t="s">
        <v>105</v>
      </c>
    </row>
    <row r="33" spans="1:11" x14ac:dyDescent="0.25">
      <c r="A33" t="s">
        <v>232</v>
      </c>
      <c r="B33" t="s">
        <v>113</v>
      </c>
      <c r="C33">
        <v>3</v>
      </c>
      <c r="D33">
        <v>1</v>
      </c>
      <c r="E33">
        <v>227.16</v>
      </c>
      <c r="G33" s="2">
        <f t="shared" si="0"/>
        <v>0</v>
      </c>
      <c r="H33">
        <v>2</v>
      </c>
      <c r="I33" s="1">
        <v>3.5</v>
      </c>
      <c r="K33" t="s">
        <v>114</v>
      </c>
    </row>
    <row r="34" spans="1:11" x14ac:dyDescent="0.25">
      <c r="A34" t="s">
        <v>232</v>
      </c>
      <c r="B34" t="s">
        <v>115</v>
      </c>
      <c r="C34">
        <v>2</v>
      </c>
      <c r="D34">
        <v>1</v>
      </c>
      <c r="E34">
        <f>138.4+40.81</f>
        <v>179.21</v>
      </c>
      <c r="G34" s="2">
        <f t="shared" si="0"/>
        <v>0</v>
      </c>
      <c r="H34">
        <v>2</v>
      </c>
      <c r="I34" s="1">
        <v>2.5</v>
      </c>
      <c r="K34" t="s">
        <v>98</v>
      </c>
    </row>
    <row r="35" spans="1:11" x14ac:dyDescent="0.25">
      <c r="A35" t="s">
        <v>233</v>
      </c>
      <c r="B35" t="s">
        <v>74</v>
      </c>
      <c r="C35">
        <v>1</v>
      </c>
      <c r="D35">
        <v>1</v>
      </c>
      <c r="E35">
        <v>41</v>
      </c>
      <c r="F35">
        <v>2582273</v>
      </c>
      <c r="G35" s="2">
        <f t="shared" si="0"/>
        <v>62982.268292682929</v>
      </c>
      <c r="H35" s="3">
        <v>9</v>
      </c>
      <c r="I35">
        <v>1</v>
      </c>
      <c r="J35">
        <v>1</v>
      </c>
    </row>
    <row r="36" spans="1:11" x14ac:dyDescent="0.25">
      <c r="A36" t="s">
        <v>233</v>
      </c>
      <c r="B36" t="s">
        <v>75</v>
      </c>
      <c r="C36">
        <v>1</v>
      </c>
      <c r="D36">
        <v>1</v>
      </c>
      <c r="E36">
        <v>41</v>
      </c>
      <c r="G36" s="2">
        <f t="shared" si="0"/>
        <v>0</v>
      </c>
      <c r="H36" s="3">
        <v>9</v>
      </c>
      <c r="I36">
        <v>1</v>
      </c>
      <c r="J36">
        <v>1</v>
      </c>
    </row>
    <row r="37" spans="1:11" x14ac:dyDescent="0.25">
      <c r="A37" t="s">
        <v>233</v>
      </c>
      <c r="B37" t="s">
        <v>76</v>
      </c>
      <c r="C37">
        <v>1</v>
      </c>
      <c r="D37">
        <v>1</v>
      </c>
      <c r="E37">
        <v>48</v>
      </c>
      <c r="F37">
        <v>1481000</v>
      </c>
      <c r="G37" s="2">
        <f t="shared" si="0"/>
        <v>30854.166666666668</v>
      </c>
      <c r="H37" s="3">
        <v>19</v>
      </c>
      <c r="I37">
        <v>1</v>
      </c>
      <c r="J37">
        <v>1</v>
      </c>
    </row>
    <row r="38" spans="1:11" x14ac:dyDescent="0.25">
      <c r="A38" t="s">
        <v>233</v>
      </c>
      <c r="B38" t="s">
        <v>77</v>
      </c>
      <c r="C38">
        <v>1</v>
      </c>
      <c r="D38">
        <v>1</v>
      </c>
      <c r="E38">
        <v>36</v>
      </c>
      <c r="F38">
        <v>1955000</v>
      </c>
      <c r="G38" s="2">
        <f t="shared" si="0"/>
        <v>54305.555555555555</v>
      </c>
      <c r="H38" s="3">
        <v>19</v>
      </c>
      <c r="I38">
        <v>1</v>
      </c>
      <c r="J38">
        <v>1</v>
      </c>
    </row>
    <row r="39" spans="1:11" x14ac:dyDescent="0.25">
      <c r="A39" t="s">
        <v>233</v>
      </c>
      <c r="B39" t="s">
        <v>78</v>
      </c>
      <c r="C39">
        <v>1</v>
      </c>
      <c r="D39">
        <v>1</v>
      </c>
      <c r="E39">
        <v>51</v>
      </c>
      <c r="F39">
        <v>2161000</v>
      </c>
      <c r="G39" s="2">
        <f t="shared" si="0"/>
        <v>42372.549019607846</v>
      </c>
      <c r="H39" s="3">
        <v>18</v>
      </c>
      <c r="I39">
        <v>1</v>
      </c>
      <c r="J39">
        <v>1</v>
      </c>
    </row>
    <row r="40" spans="1:11" x14ac:dyDescent="0.25">
      <c r="A40" t="s">
        <v>233</v>
      </c>
      <c r="B40" t="s">
        <v>79</v>
      </c>
      <c r="C40">
        <v>1</v>
      </c>
      <c r="D40">
        <v>1</v>
      </c>
      <c r="E40">
        <v>51</v>
      </c>
      <c r="G40" s="2">
        <f t="shared" si="0"/>
        <v>0</v>
      </c>
      <c r="H40" s="3">
        <v>19</v>
      </c>
      <c r="I40">
        <v>1</v>
      </c>
      <c r="J40">
        <v>1</v>
      </c>
    </row>
    <row r="41" spans="1:11" x14ac:dyDescent="0.25">
      <c r="A41" t="s">
        <v>233</v>
      </c>
      <c r="B41" t="s">
        <v>80</v>
      </c>
      <c r="C41">
        <v>2</v>
      </c>
      <c r="D41">
        <v>1</v>
      </c>
      <c r="E41">
        <v>72</v>
      </c>
      <c r="F41">
        <v>2800000</v>
      </c>
      <c r="G41" s="2">
        <f t="shared" si="0"/>
        <v>38888.888888888891</v>
      </c>
      <c r="H41" s="3">
        <v>32</v>
      </c>
      <c r="I41">
        <v>2</v>
      </c>
      <c r="J41">
        <v>1</v>
      </c>
      <c r="K41" t="s">
        <v>95</v>
      </c>
    </row>
    <row r="42" spans="1:11" x14ac:dyDescent="0.25">
      <c r="A42" t="s">
        <v>233</v>
      </c>
      <c r="B42" t="s">
        <v>81</v>
      </c>
      <c r="C42">
        <v>2</v>
      </c>
      <c r="D42">
        <v>1</v>
      </c>
      <c r="E42">
        <v>84</v>
      </c>
      <c r="F42">
        <v>3505000</v>
      </c>
      <c r="G42" s="2">
        <f t="shared" si="0"/>
        <v>41726.190476190473</v>
      </c>
      <c r="H42" s="3">
        <v>9</v>
      </c>
      <c r="I42">
        <v>2</v>
      </c>
      <c r="J42">
        <v>1</v>
      </c>
    </row>
    <row r="43" spans="1:11" x14ac:dyDescent="0.25">
      <c r="A43" t="s">
        <v>233</v>
      </c>
      <c r="B43" t="s">
        <v>82</v>
      </c>
      <c r="C43">
        <v>2</v>
      </c>
      <c r="D43">
        <v>1</v>
      </c>
      <c r="E43">
        <v>84</v>
      </c>
      <c r="F43">
        <v>3862000</v>
      </c>
      <c r="G43" s="2">
        <f t="shared" si="0"/>
        <v>45976.190476190473</v>
      </c>
      <c r="H43" s="3">
        <v>10</v>
      </c>
      <c r="I43">
        <v>2</v>
      </c>
      <c r="J43">
        <v>1</v>
      </c>
      <c r="K43" t="s">
        <v>94</v>
      </c>
    </row>
    <row r="44" spans="1:11" x14ac:dyDescent="0.25">
      <c r="A44" t="s">
        <v>233</v>
      </c>
      <c r="B44" t="s">
        <v>83</v>
      </c>
      <c r="C44">
        <v>2</v>
      </c>
      <c r="D44">
        <v>1</v>
      </c>
      <c r="E44">
        <v>88</v>
      </c>
      <c r="F44">
        <v>3624000</v>
      </c>
      <c r="G44" s="2">
        <f t="shared" si="0"/>
        <v>41181.818181818184</v>
      </c>
      <c r="H44" s="3">
        <v>16</v>
      </c>
      <c r="I44">
        <v>2</v>
      </c>
      <c r="J44">
        <v>1</v>
      </c>
      <c r="K44" t="s">
        <v>94</v>
      </c>
    </row>
    <row r="45" spans="1:11" x14ac:dyDescent="0.25">
      <c r="A45" t="s">
        <v>233</v>
      </c>
      <c r="B45" t="s">
        <v>84</v>
      </c>
      <c r="C45">
        <v>2</v>
      </c>
      <c r="D45">
        <v>1</v>
      </c>
      <c r="E45">
        <v>92</v>
      </c>
      <c r="F45">
        <v>3771520</v>
      </c>
      <c r="G45" s="2">
        <f t="shared" si="0"/>
        <v>40994.782608695656</v>
      </c>
      <c r="H45" s="3">
        <v>16</v>
      </c>
      <c r="I45">
        <v>2</v>
      </c>
      <c r="J45">
        <v>1</v>
      </c>
      <c r="K45" t="s">
        <v>94</v>
      </c>
    </row>
    <row r="46" spans="1:11" x14ac:dyDescent="0.25">
      <c r="A46" t="s">
        <v>233</v>
      </c>
      <c r="B46" t="s">
        <v>85</v>
      </c>
      <c r="C46">
        <v>2</v>
      </c>
      <c r="D46">
        <v>1</v>
      </c>
      <c r="E46">
        <v>160</v>
      </c>
      <c r="G46" s="2">
        <f t="shared" si="0"/>
        <v>0</v>
      </c>
      <c r="H46" s="3">
        <v>2</v>
      </c>
    </row>
    <row r="47" spans="1:11" x14ac:dyDescent="0.25">
      <c r="A47" t="s">
        <v>233</v>
      </c>
      <c r="B47" t="s">
        <v>86</v>
      </c>
      <c r="C47">
        <v>2</v>
      </c>
      <c r="D47">
        <v>1</v>
      </c>
      <c r="E47">
        <v>129</v>
      </c>
      <c r="G47" s="2">
        <f t="shared" si="0"/>
        <v>0</v>
      </c>
      <c r="H47" s="3">
        <v>2</v>
      </c>
    </row>
    <row r="48" spans="1:11" x14ac:dyDescent="0.25">
      <c r="A48" t="s">
        <v>233</v>
      </c>
      <c r="B48" t="s">
        <v>87</v>
      </c>
      <c r="C48">
        <v>2</v>
      </c>
      <c r="D48">
        <v>1</v>
      </c>
      <c r="E48">
        <v>129</v>
      </c>
      <c r="F48">
        <v>5717000</v>
      </c>
      <c r="G48" s="2">
        <f t="shared" si="0"/>
        <v>44317.829457364343</v>
      </c>
      <c r="H48" s="3">
        <v>2</v>
      </c>
      <c r="I48" s="1">
        <v>2.5</v>
      </c>
      <c r="J48">
        <v>2</v>
      </c>
      <c r="K48" t="s">
        <v>96</v>
      </c>
    </row>
    <row r="49" spans="1:11" x14ac:dyDescent="0.25">
      <c r="A49" t="s">
        <v>234</v>
      </c>
      <c r="B49" t="s">
        <v>116</v>
      </c>
      <c r="C49">
        <v>1</v>
      </c>
      <c r="D49">
        <v>1</v>
      </c>
      <c r="E49">
        <v>55.69</v>
      </c>
      <c r="F49">
        <f>129900*18.9</f>
        <v>2455110</v>
      </c>
      <c r="G49" s="2">
        <f t="shared" si="0"/>
        <v>44085.293589513378</v>
      </c>
      <c r="I49">
        <v>1</v>
      </c>
      <c r="J49">
        <v>1</v>
      </c>
      <c r="K49" t="s">
        <v>118</v>
      </c>
    </row>
    <row r="50" spans="1:11" x14ac:dyDescent="0.25">
      <c r="A50" t="s">
        <v>234</v>
      </c>
      <c r="B50" t="s">
        <v>117</v>
      </c>
      <c r="C50">
        <v>2</v>
      </c>
      <c r="D50">
        <v>1</v>
      </c>
      <c r="E50">
        <v>86.07</v>
      </c>
      <c r="F50">
        <f>199500*18.9</f>
        <v>3770549.9999999995</v>
      </c>
      <c r="G50" s="2">
        <f t="shared" si="0"/>
        <v>43807.947019867548</v>
      </c>
      <c r="I50">
        <v>2</v>
      </c>
      <c r="J50">
        <v>2</v>
      </c>
      <c r="K50" t="s">
        <v>119</v>
      </c>
    </row>
    <row r="51" spans="1:11" x14ac:dyDescent="0.25">
      <c r="A51" t="s">
        <v>234</v>
      </c>
      <c r="B51" t="s">
        <v>117</v>
      </c>
      <c r="C51">
        <v>2</v>
      </c>
      <c r="D51">
        <v>1</v>
      </c>
      <c r="E51">
        <v>77.599999999999994</v>
      </c>
      <c r="F51">
        <f>170500*18.9</f>
        <v>3222449.9999999995</v>
      </c>
      <c r="G51" s="2">
        <f t="shared" si="0"/>
        <v>41526.417525773191</v>
      </c>
      <c r="I51">
        <v>2</v>
      </c>
      <c r="J51">
        <v>2</v>
      </c>
      <c r="K51" t="s">
        <v>120</v>
      </c>
    </row>
    <row r="52" spans="1:11" x14ac:dyDescent="0.25">
      <c r="A52" t="s">
        <v>234</v>
      </c>
      <c r="B52" t="s">
        <v>117</v>
      </c>
      <c r="C52">
        <v>2</v>
      </c>
      <c r="D52">
        <v>1</v>
      </c>
      <c r="E52">
        <v>77.599999999999994</v>
      </c>
      <c r="F52">
        <f>180500*18.9</f>
        <v>3411449.9999999995</v>
      </c>
      <c r="G52" s="2">
        <f t="shared" si="0"/>
        <v>43961.984536082469</v>
      </c>
      <c r="I52">
        <v>2</v>
      </c>
      <c r="J52">
        <v>2</v>
      </c>
      <c r="K52" t="s">
        <v>121</v>
      </c>
    </row>
    <row r="53" spans="1:11" x14ac:dyDescent="0.25">
      <c r="A53" t="s">
        <v>234</v>
      </c>
      <c r="B53" t="s">
        <v>117</v>
      </c>
      <c r="C53">
        <v>2</v>
      </c>
      <c r="D53">
        <v>1</v>
      </c>
      <c r="E53">
        <v>77.06</v>
      </c>
      <c r="F53">
        <f>182900*18.9</f>
        <v>3456809.9999999995</v>
      </c>
      <c r="G53" s="2">
        <f t="shared" si="0"/>
        <v>44858.681546846608</v>
      </c>
      <c r="I53">
        <v>2</v>
      </c>
      <c r="J53">
        <v>2</v>
      </c>
      <c r="K53" t="s">
        <v>122</v>
      </c>
    </row>
    <row r="54" spans="1:11" x14ac:dyDescent="0.25">
      <c r="A54" t="s">
        <v>234</v>
      </c>
      <c r="B54" t="s">
        <v>117</v>
      </c>
      <c r="C54">
        <v>2</v>
      </c>
      <c r="D54">
        <v>1</v>
      </c>
      <c r="E54">
        <v>77.06</v>
      </c>
      <c r="F54">
        <f>184500*18.9</f>
        <v>3487049.9999999995</v>
      </c>
      <c r="G54" s="2">
        <f t="shared" si="0"/>
        <v>45251.103036594854</v>
      </c>
      <c r="I54">
        <v>2</v>
      </c>
      <c r="J54">
        <v>2</v>
      </c>
      <c r="K54" t="s">
        <v>123</v>
      </c>
    </row>
    <row r="55" spans="1:11" x14ac:dyDescent="0.25">
      <c r="A55" t="s">
        <v>234</v>
      </c>
      <c r="B55" t="s">
        <v>117</v>
      </c>
      <c r="C55">
        <v>2</v>
      </c>
      <c r="D55">
        <v>1</v>
      </c>
      <c r="E55">
        <v>77.06</v>
      </c>
      <c r="F55">
        <f>187500*18.9</f>
        <v>3543749.9999999995</v>
      </c>
      <c r="G55" s="2">
        <f t="shared" si="0"/>
        <v>45986.893329872823</v>
      </c>
      <c r="I55">
        <v>2</v>
      </c>
      <c r="J55">
        <v>2</v>
      </c>
      <c r="K55" t="s">
        <v>124</v>
      </c>
    </row>
    <row r="56" spans="1:11" x14ac:dyDescent="0.25">
      <c r="A56" t="s">
        <v>234</v>
      </c>
      <c r="B56" t="s">
        <v>117</v>
      </c>
      <c r="C56">
        <v>2</v>
      </c>
      <c r="D56">
        <v>1</v>
      </c>
      <c r="E56">
        <v>120.67</v>
      </c>
      <c r="F56">
        <f>283500*18.9</f>
        <v>5358150</v>
      </c>
      <c r="G56" s="2">
        <f t="shared" si="0"/>
        <v>44403.331399685092</v>
      </c>
      <c r="I56">
        <v>2</v>
      </c>
      <c r="J56">
        <v>2</v>
      </c>
      <c r="K56" t="s">
        <v>125</v>
      </c>
    </row>
    <row r="57" spans="1:11" x14ac:dyDescent="0.25">
      <c r="A57" t="s">
        <v>9</v>
      </c>
      <c r="B57" t="s">
        <v>127</v>
      </c>
      <c r="C57">
        <v>2</v>
      </c>
      <c r="D57">
        <v>1</v>
      </c>
      <c r="G57" s="2"/>
    </row>
    <row r="58" spans="1:11" x14ac:dyDescent="0.25">
      <c r="A58" t="s">
        <v>9</v>
      </c>
      <c r="B58" t="s">
        <v>128</v>
      </c>
      <c r="C58">
        <v>3</v>
      </c>
      <c r="D58">
        <v>1</v>
      </c>
      <c r="E58">
        <v>137</v>
      </c>
      <c r="F58">
        <v>4801000</v>
      </c>
      <c r="G58" s="2">
        <f t="shared" si="0"/>
        <v>35043.795620437959</v>
      </c>
    </row>
    <row r="59" spans="1:11" x14ac:dyDescent="0.25">
      <c r="A59" t="s">
        <v>235</v>
      </c>
      <c r="B59" t="s">
        <v>129</v>
      </c>
      <c r="C59">
        <v>3</v>
      </c>
      <c r="D59">
        <v>1</v>
      </c>
      <c r="E59">
        <f>113.9+3.5</f>
        <v>117.4</v>
      </c>
      <c r="F59">
        <f>199000*18.5</f>
        <v>3681500</v>
      </c>
      <c r="G59" s="2">
        <f t="shared" si="0"/>
        <v>31358.603066439522</v>
      </c>
      <c r="I59">
        <v>2</v>
      </c>
      <c r="J59">
        <v>1</v>
      </c>
      <c r="K59" t="s">
        <v>132</v>
      </c>
    </row>
    <row r="60" spans="1:11" x14ac:dyDescent="0.25">
      <c r="A60" t="s">
        <v>235</v>
      </c>
      <c r="B60" t="s">
        <v>130</v>
      </c>
      <c r="C60">
        <v>3</v>
      </c>
      <c r="D60">
        <v>1</v>
      </c>
      <c r="E60">
        <v>141.9</v>
      </c>
      <c r="G60" s="2">
        <f t="shared" si="0"/>
        <v>0</v>
      </c>
      <c r="I60">
        <v>2</v>
      </c>
      <c r="J60">
        <v>1</v>
      </c>
      <c r="K60" t="s">
        <v>133</v>
      </c>
    </row>
    <row r="61" spans="1:11" x14ac:dyDescent="0.25">
      <c r="A61" t="s">
        <v>235</v>
      </c>
      <c r="B61" t="s">
        <v>131</v>
      </c>
      <c r="C61">
        <v>3</v>
      </c>
      <c r="D61">
        <v>1</v>
      </c>
      <c r="E61">
        <v>113.9</v>
      </c>
      <c r="G61" s="2">
        <f t="shared" si="0"/>
        <v>0</v>
      </c>
      <c r="K61" t="s">
        <v>134</v>
      </c>
    </row>
    <row r="62" spans="1:11" x14ac:dyDescent="0.25">
      <c r="A62" t="s">
        <v>228</v>
      </c>
      <c r="B62" t="s">
        <v>374</v>
      </c>
      <c r="C62">
        <v>1</v>
      </c>
      <c r="D62">
        <v>1</v>
      </c>
      <c r="G62" s="2"/>
    </row>
    <row r="63" spans="1:11" x14ac:dyDescent="0.25">
      <c r="A63" t="s">
        <v>228</v>
      </c>
      <c r="B63" t="s">
        <v>375</v>
      </c>
      <c r="C63">
        <v>2</v>
      </c>
      <c r="D63">
        <v>1</v>
      </c>
      <c r="E63">
        <v>140</v>
      </c>
      <c r="F63">
        <f>280000*18.5</f>
        <v>5180000</v>
      </c>
      <c r="G63" s="2">
        <f>+F63/E63</f>
        <v>37000</v>
      </c>
      <c r="I63">
        <v>2</v>
      </c>
      <c r="J63" t="s">
        <v>52</v>
      </c>
    </row>
    <row r="64" spans="1:11" x14ac:dyDescent="0.25">
      <c r="A64" t="s">
        <v>228</v>
      </c>
      <c r="B64" t="s">
        <v>376</v>
      </c>
      <c r="C64">
        <v>3</v>
      </c>
      <c r="D64">
        <v>1</v>
      </c>
      <c r="E64">
        <v>175</v>
      </c>
      <c r="F64">
        <f>326000*18.5</f>
        <v>6031000</v>
      </c>
      <c r="G64" s="2">
        <f>+F64/E64</f>
        <v>34462.857142857145</v>
      </c>
      <c r="I64">
        <v>4</v>
      </c>
      <c r="J64" t="s">
        <v>52</v>
      </c>
      <c r="K64" t="s">
        <v>237</v>
      </c>
    </row>
    <row r="65" spans="1:11" x14ac:dyDescent="0.25">
      <c r="A65" t="s">
        <v>228</v>
      </c>
      <c r="B65" t="s">
        <v>377</v>
      </c>
      <c r="C65">
        <v>3</v>
      </c>
      <c r="D65">
        <v>1</v>
      </c>
      <c r="E65">
        <v>280</v>
      </c>
      <c r="F65">
        <v>6051419</v>
      </c>
      <c r="G65" s="2">
        <f>+F65/E65</f>
        <v>21612.210714285713</v>
      </c>
      <c r="I65">
        <v>4</v>
      </c>
      <c r="K65" t="s">
        <v>238</v>
      </c>
    </row>
    <row r="66" spans="1:11" x14ac:dyDescent="0.25">
      <c r="A66" t="s">
        <v>228</v>
      </c>
      <c r="B66" t="s">
        <v>378</v>
      </c>
      <c r="C66">
        <v>3</v>
      </c>
      <c r="D66">
        <v>1</v>
      </c>
    </row>
    <row r="67" spans="1:11" x14ac:dyDescent="0.25">
      <c r="A67" t="s">
        <v>156</v>
      </c>
      <c r="B67" t="s">
        <v>244</v>
      </c>
      <c r="C67">
        <v>2</v>
      </c>
      <c r="D67">
        <v>1</v>
      </c>
      <c r="E67">
        <v>112</v>
      </c>
      <c r="G67" s="2">
        <f t="shared" si="0"/>
        <v>0</v>
      </c>
      <c r="I67">
        <v>2</v>
      </c>
      <c r="J67">
        <v>1</v>
      </c>
      <c r="K67" t="s">
        <v>245</v>
      </c>
    </row>
    <row r="68" spans="1:11" x14ac:dyDescent="0.25">
      <c r="A68" t="s">
        <v>156</v>
      </c>
      <c r="B68" t="s">
        <v>246</v>
      </c>
      <c r="C68">
        <v>2</v>
      </c>
      <c r="D68">
        <v>1</v>
      </c>
      <c r="E68">
        <v>85</v>
      </c>
      <c r="G68" s="2">
        <f t="shared" si="0"/>
        <v>0</v>
      </c>
      <c r="I68">
        <v>2</v>
      </c>
      <c r="J68">
        <v>1</v>
      </c>
      <c r="K68" t="s">
        <v>247</v>
      </c>
    </row>
    <row r="69" spans="1:11" x14ac:dyDescent="0.25">
      <c r="A69" t="s">
        <v>156</v>
      </c>
      <c r="B69" t="s">
        <v>248</v>
      </c>
      <c r="C69">
        <v>2</v>
      </c>
      <c r="D69">
        <v>1</v>
      </c>
      <c r="E69">
        <v>102</v>
      </c>
      <c r="G69" s="2">
        <f t="shared" ref="G69:G132" si="1">+F69/E69</f>
        <v>0</v>
      </c>
      <c r="I69">
        <v>2</v>
      </c>
      <c r="J69">
        <v>1</v>
      </c>
      <c r="K69" t="s">
        <v>247</v>
      </c>
    </row>
    <row r="70" spans="1:11" x14ac:dyDescent="0.25">
      <c r="A70" t="s">
        <v>156</v>
      </c>
      <c r="B70" t="s">
        <v>249</v>
      </c>
      <c r="C70">
        <v>2</v>
      </c>
      <c r="D70">
        <v>1</v>
      </c>
      <c r="E70">
        <v>85</v>
      </c>
      <c r="G70" s="2">
        <f t="shared" si="1"/>
        <v>0</v>
      </c>
      <c r="I70">
        <v>2</v>
      </c>
      <c r="J70">
        <v>1</v>
      </c>
      <c r="K70" t="s">
        <v>247</v>
      </c>
    </row>
    <row r="71" spans="1:11" x14ac:dyDescent="0.25">
      <c r="A71" t="s">
        <v>250</v>
      </c>
      <c r="B71" t="s">
        <v>251</v>
      </c>
      <c r="C71">
        <v>2</v>
      </c>
      <c r="D71">
        <v>1</v>
      </c>
      <c r="E71">
        <v>108</v>
      </c>
      <c r="G71" s="2">
        <f t="shared" si="1"/>
        <v>0</v>
      </c>
      <c r="I71">
        <v>2</v>
      </c>
      <c r="J71">
        <v>1</v>
      </c>
      <c r="K71" t="s">
        <v>247</v>
      </c>
    </row>
    <row r="72" spans="1:11" x14ac:dyDescent="0.25">
      <c r="A72" t="s">
        <v>157</v>
      </c>
      <c r="B72" t="s">
        <v>252</v>
      </c>
      <c r="C72">
        <v>2</v>
      </c>
      <c r="D72">
        <v>2</v>
      </c>
      <c r="E72">
        <v>121.85</v>
      </c>
      <c r="F72">
        <v>152000</v>
      </c>
      <c r="G72" s="2">
        <f t="shared" si="1"/>
        <v>1247.4353713582275</v>
      </c>
      <c r="I72" s="1">
        <v>2.5</v>
      </c>
      <c r="J72">
        <v>1</v>
      </c>
      <c r="K72" t="s">
        <v>253</v>
      </c>
    </row>
    <row r="73" spans="1:11" x14ac:dyDescent="0.25">
      <c r="A73" t="s">
        <v>157</v>
      </c>
      <c r="B73" t="s">
        <v>254</v>
      </c>
      <c r="C73">
        <v>2</v>
      </c>
      <c r="D73">
        <v>3</v>
      </c>
      <c r="E73">
        <v>111.86</v>
      </c>
      <c r="G73" s="2">
        <f t="shared" si="1"/>
        <v>0</v>
      </c>
      <c r="I73" s="1">
        <v>2.5</v>
      </c>
      <c r="J73">
        <v>1</v>
      </c>
      <c r="K73" t="s">
        <v>253</v>
      </c>
    </row>
    <row r="74" spans="1:11" x14ac:dyDescent="0.25">
      <c r="A74" t="s">
        <v>157</v>
      </c>
      <c r="B74" t="s">
        <v>254</v>
      </c>
      <c r="C74">
        <v>2</v>
      </c>
      <c r="D74">
        <v>2</v>
      </c>
      <c r="E74">
        <v>121.85</v>
      </c>
      <c r="F74">
        <v>2959000</v>
      </c>
      <c r="G74" s="2">
        <f t="shared" si="1"/>
        <v>24283.955683217071</v>
      </c>
      <c r="I74" s="1">
        <v>2.5</v>
      </c>
      <c r="J74">
        <v>1</v>
      </c>
      <c r="K74" t="s">
        <v>253</v>
      </c>
    </row>
    <row r="75" spans="1:11" x14ac:dyDescent="0.25">
      <c r="A75" t="s">
        <v>157</v>
      </c>
      <c r="B75" t="s">
        <v>255</v>
      </c>
      <c r="C75">
        <v>2</v>
      </c>
      <c r="D75">
        <v>1</v>
      </c>
      <c r="E75">
        <v>100.36</v>
      </c>
      <c r="G75" s="2">
        <f t="shared" si="1"/>
        <v>0</v>
      </c>
      <c r="I75" s="1">
        <v>2.5</v>
      </c>
      <c r="J75">
        <v>1</v>
      </c>
      <c r="K75" t="s">
        <v>256</v>
      </c>
    </row>
    <row r="76" spans="1:11" x14ac:dyDescent="0.25">
      <c r="A76" t="s">
        <v>157</v>
      </c>
      <c r="B76" t="s">
        <v>257</v>
      </c>
      <c r="C76">
        <v>3</v>
      </c>
      <c r="D76">
        <v>1</v>
      </c>
      <c r="E76">
        <v>164.8</v>
      </c>
      <c r="G76" s="2">
        <f t="shared" si="1"/>
        <v>0</v>
      </c>
      <c r="I76" s="1">
        <v>3</v>
      </c>
      <c r="J76">
        <v>1</v>
      </c>
      <c r="K76" t="s">
        <v>258</v>
      </c>
    </row>
    <row r="77" spans="1:11" x14ac:dyDescent="0.25">
      <c r="A77" t="s">
        <v>157</v>
      </c>
      <c r="B77" t="s">
        <v>259</v>
      </c>
      <c r="C77">
        <v>2</v>
      </c>
      <c r="D77">
        <v>2</v>
      </c>
      <c r="E77">
        <v>164.8</v>
      </c>
      <c r="G77" s="2">
        <f t="shared" si="1"/>
        <v>0</v>
      </c>
      <c r="I77" s="1">
        <v>2.5</v>
      </c>
      <c r="J77">
        <v>1</v>
      </c>
      <c r="K77" t="s">
        <v>258</v>
      </c>
    </row>
    <row r="78" spans="1:11" x14ac:dyDescent="0.25">
      <c r="A78" t="s">
        <v>157</v>
      </c>
      <c r="B78" t="s">
        <v>259</v>
      </c>
      <c r="C78">
        <v>2</v>
      </c>
      <c r="D78">
        <v>2</v>
      </c>
      <c r="E78">
        <v>103.69</v>
      </c>
      <c r="G78" s="2">
        <f t="shared" si="1"/>
        <v>0</v>
      </c>
      <c r="I78" s="1">
        <v>2.5</v>
      </c>
      <c r="J78">
        <v>1</v>
      </c>
      <c r="K78" t="s">
        <v>258</v>
      </c>
    </row>
    <row r="79" spans="1:11" x14ac:dyDescent="0.25">
      <c r="A79" t="s">
        <v>157</v>
      </c>
      <c r="B79" t="s">
        <v>260</v>
      </c>
      <c r="C79">
        <v>3</v>
      </c>
      <c r="D79">
        <v>2</v>
      </c>
      <c r="E79">
        <v>148.9</v>
      </c>
      <c r="G79" s="2">
        <f t="shared" si="1"/>
        <v>0</v>
      </c>
      <c r="I79" s="1">
        <v>2.5</v>
      </c>
      <c r="J79">
        <v>1</v>
      </c>
      <c r="K79" t="s">
        <v>261</v>
      </c>
    </row>
    <row r="80" spans="1:11" x14ac:dyDescent="0.25">
      <c r="A80" t="s">
        <v>157</v>
      </c>
      <c r="B80" t="s">
        <v>262</v>
      </c>
      <c r="C80">
        <v>3</v>
      </c>
      <c r="D80">
        <v>2</v>
      </c>
      <c r="E80">
        <v>151.5</v>
      </c>
      <c r="G80" s="2">
        <f t="shared" si="1"/>
        <v>0</v>
      </c>
      <c r="I80" s="1">
        <v>2.5</v>
      </c>
      <c r="J80">
        <v>1</v>
      </c>
      <c r="K80" t="s">
        <v>263</v>
      </c>
    </row>
    <row r="81" spans="1:11" x14ac:dyDescent="0.25">
      <c r="A81" t="s">
        <v>157</v>
      </c>
      <c r="B81" t="s">
        <v>264</v>
      </c>
      <c r="C81">
        <v>3</v>
      </c>
      <c r="D81">
        <v>2</v>
      </c>
      <c r="E81">
        <v>148.9</v>
      </c>
      <c r="G81" s="2">
        <f t="shared" si="1"/>
        <v>0</v>
      </c>
      <c r="I81" s="1">
        <v>2.5</v>
      </c>
      <c r="J81">
        <v>1</v>
      </c>
      <c r="K81" t="s">
        <v>265</v>
      </c>
    </row>
    <row r="82" spans="1:11" x14ac:dyDescent="0.25">
      <c r="A82" t="s">
        <v>157</v>
      </c>
      <c r="B82" t="s">
        <v>266</v>
      </c>
      <c r="C82">
        <v>3</v>
      </c>
      <c r="D82">
        <v>2</v>
      </c>
      <c r="E82">
        <v>150.26</v>
      </c>
      <c r="G82" s="2">
        <f t="shared" si="1"/>
        <v>0</v>
      </c>
      <c r="I82" s="1">
        <v>2.5</v>
      </c>
      <c r="J82">
        <v>1</v>
      </c>
      <c r="K82" t="s">
        <v>265</v>
      </c>
    </row>
    <row r="83" spans="1:11" x14ac:dyDescent="0.25">
      <c r="A83" t="s">
        <v>271</v>
      </c>
      <c r="B83" t="s">
        <v>272</v>
      </c>
      <c r="C83">
        <v>2</v>
      </c>
      <c r="D83">
        <v>1</v>
      </c>
      <c r="E83">
        <v>66</v>
      </c>
      <c r="G83" s="2">
        <f t="shared" si="1"/>
        <v>0</v>
      </c>
      <c r="I83" s="1">
        <v>1</v>
      </c>
      <c r="J83" t="s">
        <v>52</v>
      </c>
      <c r="K83" t="s">
        <v>276</v>
      </c>
    </row>
    <row r="84" spans="1:11" x14ac:dyDescent="0.25">
      <c r="A84" t="s">
        <v>271</v>
      </c>
      <c r="B84" t="s">
        <v>273</v>
      </c>
      <c r="C84">
        <v>2</v>
      </c>
      <c r="D84">
        <v>1</v>
      </c>
      <c r="E84">
        <v>72</v>
      </c>
      <c r="G84" s="2">
        <f t="shared" si="1"/>
        <v>0</v>
      </c>
      <c r="I84" s="1">
        <v>2</v>
      </c>
      <c r="J84" t="s">
        <v>52</v>
      </c>
      <c r="K84" t="s">
        <v>276</v>
      </c>
    </row>
    <row r="85" spans="1:11" x14ac:dyDescent="0.25">
      <c r="A85" t="s">
        <v>271</v>
      </c>
      <c r="B85" t="s">
        <v>274</v>
      </c>
      <c r="C85">
        <v>3</v>
      </c>
      <c r="D85">
        <v>1</v>
      </c>
      <c r="E85">
        <v>87</v>
      </c>
      <c r="G85" s="2">
        <f t="shared" si="1"/>
        <v>0</v>
      </c>
      <c r="I85" s="1">
        <v>2</v>
      </c>
      <c r="J85" t="s">
        <v>52</v>
      </c>
      <c r="K85" t="s">
        <v>277</v>
      </c>
    </row>
    <row r="86" spans="1:11" x14ac:dyDescent="0.25">
      <c r="A86" t="s">
        <v>271</v>
      </c>
      <c r="B86" t="s">
        <v>275</v>
      </c>
      <c r="C86">
        <v>3</v>
      </c>
      <c r="D86">
        <v>1</v>
      </c>
      <c r="E86">
        <v>89</v>
      </c>
      <c r="G86" s="2">
        <f t="shared" si="1"/>
        <v>0</v>
      </c>
      <c r="I86" s="1">
        <v>2</v>
      </c>
      <c r="J86" t="s">
        <v>52</v>
      </c>
      <c r="K86" t="s">
        <v>278</v>
      </c>
    </row>
    <row r="87" spans="1:11" x14ac:dyDescent="0.25">
      <c r="A87" t="s">
        <v>279</v>
      </c>
      <c r="B87" t="s">
        <v>280</v>
      </c>
      <c r="C87">
        <v>3</v>
      </c>
      <c r="D87">
        <v>1</v>
      </c>
      <c r="E87">
        <v>100</v>
      </c>
      <c r="G87" s="2">
        <f t="shared" si="1"/>
        <v>0</v>
      </c>
      <c r="I87" s="1">
        <v>2</v>
      </c>
      <c r="J87">
        <v>2</v>
      </c>
      <c r="K87" t="s">
        <v>281</v>
      </c>
    </row>
    <row r="88" spans="1:11" x14ac:dyDescent="0.25">
      <c r="A88" t="s">
        <v>279</v>
      </c>
      <c r="B88" t="s">
        <v>282</v>
      </c>
      <c r="C88">
        <v>3</v>
      </c>
      <c r="D88">
        <v>1</v>
      </c>
      <c r="E88">
        <v>86</v>
      </c>
      <c r="G88" s="2">
        <f t="shared" si="1"/>
        <v>0</v>
      </c>
      <c r="I88" s="1">
        <v>2</v>
      </c>
      <c r="J88">
        <v>2</v>
      </c>
      <c r="K88" t="s">
        <v>281</v>
      </c>
    </row>
    <row r="89" spans="1:11" x14ac:dyDescent="0.25">
      <c r="A89" t="s">
        <v>279</v>
      </c>
      <c r="B89" t="s">
        <v>283</v>
      </c>
      <c r="C89">
        <v>2</v>
      </c>
      <c r="D89">
        <v>1</v>
      </c>
      <c r="E89">
        <v>84</v>
      </c>
      <c r="G89" s="2">
        <f t="shared" si="1"/>
        <v>0</v>
      </c>
      <c r="I89" s="1">
        <v>2</v>
      </c>
      <c r="J89">
        <v>2</v>
      </c>
      <c r="K89" t="s">
        <v>284</v>
      </c>
    </row>
    <row r="90" spans="1:11" x14ac:dyDescent="0.25">
      <c r="A90" t="s">
        <v>161</v>
      </c>
      <c r="B90" t="s">
        <v>290</v>
      </c>
      <c r="C90">
        <v>3</v>
      </c>
      <c r="D90">
        <v>1</v>
      </c>
      <c r="E90">
        <v>384</v>
      </c>
      <c r="F90">
        <f>1165000*18.5</f>
        <v>21552500</v>
      </c>
      <c r="G90" s="2">
        <f t="shared" si="1"/>
        <v>56126.302083333336</v>
      </c>
      <c r="H90">
        <v>34</v>
      </c>
    </row>
    <row r="91" spans="1:11" x14ac:dyDescent="0.25">
      <c r="A91" t="s">
        <v>161</v>
      </c>
      <c r="B91" t="s">
        <v>291</v>
      </c>
      <c r="C91">
        <v>3</v>
      </c>
      <c r="D91">
        <v>1</v>
      </c>
      <c r="E91">
        <v>224</v>
      </c>
      <c r="F91">
        <f>650000*18.5</f>
        <v>12025000</v>
      </c>
      <c r="G91" s="2">
        <f t="shared" si="1"/>
        <v>53683.035714285717</v>
      </c>
      <c r="H91">
        <v>34</v>
      </c>
    </row>
    <row r="92" spans="1:11" x14ac:dyDescent="0.25">
      <c r="A92" t="s">
        <v>161</v>
      </c>
      <c r="B92" t="s">
        <v>292</v>
      </c>
      <c r="C92">
        <v>3</v>
      </c>
      <c r="D92">
        <v>1</v>
      </c>
      <c r="E92">
        <v>224</v>
      </c>
      <c r="F92">
        <f>615000*18.5</f>
        <v>11377500</v>
      </c>
      <c r="G92" s="2">
        <f t="shared" si="1"/>
        <v>50792.410714285717</v>
      </c>
      <c r="H92">
        <v>34</v>
      </c>
    </row>
    <row r="93" spans="1:11" x14ac:dyDescent="0.25">
      <c r="A93" t="s">
        <v>161</v>
      </c>
      <c r="B93" t="s">
        <v>293</v>
      </c>
      <c r="C93">
        <v>3</v>
      </c>
      <c r="D93">
        <v>1</v>
      </c>
      <c r="E93">
        <v>224</v>
      </c>
      <c r="F93">
        <f>615000*18.5</f>
        <v>11377500</v>
      </c>
      <c r="G93" s="2">
        <f t="shared" si="1"/>
        <v>50792.410714285717</v>
      </c>
      <c r="H93">
        <v>34</v>
      </c>
    </row>
    <row r="94" spans="1:11" x14ac:dyDescent="0.25">
      <c r="A94" t="s">
        <v>161</v>
      </c>
      <c r="B94" t="s">
        <v>294</v>
      </c>
      <c r="C94">
        <v>3</v>
      </c>
      <c r="D94">
        <v>1</v>
      </c>
      <c r="E94">
        <v>224</v>
      </c>
      <c r="F94">
        <f>675000*18.5</f>
        <v>12487500</v>
      </c>
      <c r="G94" s="2">
        <f t="shared" si="1"/>
        <v>55747.767857142855</v>
      </c>
      <c r="H94">
        <v>34</v>
      </c>
    </row>
    <row r="95" spans="1:11" x14ac:dyDescent="0.25">
      <c r="A95" t="s">
        <v>161</v>
      </c>
      <c r="B95" t="s">
        <v>295</v>
      </c>
      <c r="C95">
        <v>3</v>
      </c>
      <c r="D95">
        <v>1</v>
      </c>
      <c r="E95">
        <v>382</v>
      </c>
      <c r="F95">
        <f>1062000*18.5</f>
        <v>19647000</v>
      </c>
      <c r="G95" s="2">
        <f t="shared" si="1"/>
        <v>51431.937172774866</v>
      </c>
      <c r="H95">
        <v>34</v>
      </c>
    </row>
    <row r="96" spans="1:11" x14ac:dyDescent="0.25">
      <c r="A96" t="s">
        <v>161</v>
      </c>
      <c r="B96" t="s">
        <v>296</v>
      </c>
      <c r="C96">
        <v>4</v>
      </c>
      <c r="D96">
        <v>1</v>
      </c>
      <c r="E96">
        <v>224</v>
      </c>
      <c r="F96">
        <f>642500*18.5</f>
        <v>11886250</v>
      </c>
      <c r="G96" s="2">
        <f t="shared" si="1"/>
        <v>53063.616071428572</v>
      </c>
      <c r="H96">
        <v>34</v>
      </c>
    </row>
    <row r="97" spans="1:8" x14ac:dyDescent="0.25">
      <c r="A97" t="s">
        <v>161</v>
      </c>
      <c r="B97" t="s">
        <v>297</v>
      </c>
      <c r="C97">
        <v>3</v>
      </c>
      <c r="D97">
        <v>1</v>
      </c>
      <c r="E97">
        <v>224</v>
      </c>
      <c r="F97">
        <f>650000*18.5</f>
        <v>12025000</v>
      </c>
      <c r="G97" s="2">
        <f t="shared" si="1"/>
        <v>53683.035714285717</v>
      </c>
      <c r="H97">
        <v>34</v>
      </c>
    </row>
    <row r="98" spans="1:8" x14ac:dyDescent="0.25">
      <c r="A98" t="s">
        <v>161</v>
      </c>
      <c r="B98" t="s">
        <v>298</v>
      </c>
      <c r="C98">
        <v>4</v>
      </c>
      <c r="D98">
        <v>1</v>
      </c>
      <c r="E98">
        <v>382</v>
      </c>
      <c r="F98">
        <f>1125000*18.5</f>
        <v>20812500</v>
      </c>
      <c r="G98" s="2">
        <f t="shared" si="1"/>
        <v>54482.984293193716</v>
      </c>
      <c r="H98">
        <v>34</v>
      </c>
    </row>
    <row r="99" spans="1:8" x14ac:dyDescent="0.25">
      <c r="A99" t="s">
        <v>161</v>
      </c>
      <c r="B99" t="s">
        <v>299</v>
      </c>
      <c r="C99">
        <v>3</v>
      </c>
      <c r="D99">
        <v>1</v>
      </c>
      <c r="E99">
        <v>224</v>
      </c>
      <c r="F99">
        <f>675000*18.5</f>
        <v>12487500</v>
      </c>
      <c r="G99" s="2">
        <f t="shared" si="1"/>
        <v>55747.767857142855</v>
      </c>
      <c r="H99">
        <v>34</v>
      </c>
    </row>
    <row r="100" spans="1:8" x14ac:dyDescent="0.25">
      <c r="A100" t="s">
        <v>161</v>
      </c>
      <c r="B100" t="s">
        <v>300</v>
      </c>
      <c r="C100">
        <v>3</v>
      </c>
      <c r="D100">
        <v>1</v>
      </c>
      <c r="E100">
        <v>224</v>
      </c>
      <c r="F100">
        <f>66000*18.5</f>
        <v>1221000</v>
      </c>
      <c r="G100" s="2">
        <f t="shared" si="1"/>
        <v>5450.8928571428569</v>
      </c>
      <c r="H100">
        <v>34</v>
      </c>
    </row>
    <row r="101" spans="1:8" x14ac:dyDescent="0.25">
      <c r="A101" t="s">
        <v>161</v>
      </c>
      <c r="B101" t="s">
        <v>301</v>
      </c>
      <c r="C101">
        <v>4</v>
      </c>
      <c r="D101">
        <v>1</v>
      </c>
      <c r="E101">
        <v>384</v>
      </c>
      <c r="F101">
        <f>1165000*18.5</f>
        <v>21552500</v>
      </c>
      <c r="G101" s="2">
        <f t="shared" si="1"/>
        <v>56126.302083333336</v>
      </c>
      <c r="H101">
        <v>34</v>
      </c>
    </row>
    <row r="102" spans="1:8" x14ac:dyDescent="0.25">
      <c r="A102" t="s">
        <v>161</v>
      </c>
      <c r="B102" t="s">
        <v>302</v>
      </c>
      <c r="C102">
        <v>3</v>
      </c>
      <c r="D102">
        <v>1</v>
      </c>
      <c r="E102">
        <v>224</v>
      </c>
      <c r="F102">
        <f>677000*18.5</f>
        <v>12524500</v>
      </c>
      <c r="G102" s="2">
        <f t="shared" si="1"/>
        <v>55912.946428571428</v>
      </c>
      <c r="H102">
        <v>34</v>
      </c>
    </row>
    <row r="103" spans="1:8" x14ac:dyDescent="0.25">
      <c r="A103" t="s">
        <v>161</v>
      </c>
      <c r="B103" t="s">
        <v>303</v>
      </c>
      <c r="C103">
        <v>3</v>
      </c>
      <c r="D103">
        <v>1</v>
      </c>
      <c r="E103">
        <v>224</v>
      </c>
      <c r="F103">
        <f>677000*18.5</f>
        <v>12524500</v>
      </c>
      <c r="G103" s="2">
        <f t="shared" si="1"/>
        <v>55912.946428571428</v>
      </c>
      <c r="H103">
        <v>34</v>
      </c>
    </row>
    <row r="104" spans="1:8" x14ac:dyDescent="0.25">
      <c r="A104" t="s">
        <v>161</v>
      </c>
      <c r="B104" t="s">
        <v>304</v>
      </c>
      <c r="C104">
        <v>4</v>
      </c>
      <c r="D104">
        <v>1</v>
      </c>
      <c r="E104">
        <v>384</v>
      </c>
      <c r="F104">
        <f>1175000*18.5</f>
        <v>21737500</v>
      </c>
      <c r="G104" s="2">
        <f t="shared" si="1"/>
        <v>56608.072916666664</v>
      </c>
      <c r="H104">
        <v>34</v>
      </c>
    </row>
    <row r="105" spans="1:8" x14ac:dyDescent="0.25">
      <c r="A105" t="s">
        <v>161</v>
      </c>
      <c r="B105" t="s">
        <v>305</v>
      </c>
      <c r="C105">
        <v>3</v>
      </c>
      <c r="D105">
        <v>1</v>
      </c>
      <c r="E105">
        <v>224</v>
      </c>
      <c r="F105">
        <f>695000*18.5</f>
        <v>12857500</v>
      </c>
      <c r="G105" s="2">
        <f t="shared" si="1"/>
        <v>57399.553571428572</v>
      </c>
      <c r="H105">
        <v>34</v>
      </c>
    </row>
    <row r="106" spans="1:8" x14ac:dyDescent="0.25">
      <c r="A106" t="s">
        <v>161</v>
      </c>
      <c r="B106" t="s">
        <v>306</v>
      </c>
      <c r="C106">
        <v>3</v>
      </c>
      <c r="D106">
        <v>1</v>
      </c>
      <c r="E106">
        <v>224</v>
      </c>
      <c r="F106">
        <f>695000*18.5</f>
        <v>12857500</v>
      </c>
      <c r="G106" s="2">
        <f t="shared" si="1"/>
        <v>57399.553571428572</v>
      </c>
      <c r="H106">
        <v>34</v>
      </c>
    </row>
    <row r="107" spans="1:8" x14ac:dyDescent="0.25">
      <c r="A107" t="s">
        <v>161</v>
      </c>
      <c r="B107" t="s">
        <v>308</v>
      </c>
      <c r="C107">
        <v>3</v>
      </c>
      <c r="D107">
        <v>1</v>
      </c>
      <c r="E107">
        <v>224</v>
      </c>
      <c r="F107">
        <f>715000*18.5</f>
        <v>13227500</v>
      </c>
      <c r="G107" s="2">
        <f t="shared" si="1"/>
        <v>59051.339285714283</v>
      </c>
      <c r="H107">
        <v>34</v>
      </c>
    </row>
    <row r="108" spans="1:8" x14ac:dyDescent="0.25">
      <c r="A108" t="s">
        <v>161</v>
      </c>
      <c r="B108" t="s">
        <v>307</v>
      </c>
      <c r="C108">
        <v>4</v>
      </c>
      <c r="D108">
        <v>1</v>
      </c>
      <c r="E108">
        <v>382</v>
      </c>
      <c r="F108">
        <f>1125000*18.5</f>
        <v>20812500</v>
      </c>
      <c r="G108" s="2">
        <f t="shared" si="1"/>
        <v>54482.984293193716</v>
      </c>
      <c r="H108">
        <v>34</v>
      </c>
    </row>
    <row r="109" spans="1:8" x14ac:dyDescent="0.25">
      <c r="A109" t="s">
        <v>161</v>
      </c>
      <c r="B109" t="s">
        <v>309</v>
      </c>
      <c r="C109">
        <v>3</v>
      </c>
      <c r="D109">
        <v>1</v>
      </c>
      <c r="E109">
        <v>182</v>
      </c>
      <c r="F109">
        <f>550000*18.5</f>
        <v>10175000</v>
      </c>
      <c r="G109" s="2">
        <f t="shared" si="1"/>
        <v>55906.593406593405</v>
      </c>
      <c r="H109">
        <v>34</v>
      </c>
    </row>
    <row r="110" spans="1:8" x14ac:dyDescent="0.25">
      <c r="A110" t="s">
        <v>161</v>
      </c>
      <c r="B110" t="s">
        <v>310</v>
      </c>
      <c r="C110">
        <v>3</v>
      </c>
      <c r="D110">
        <v>1</v>
      </c>
      <c r="E110">
        <v>182</v>
      </c>
      <c r="F110">
        <f>550000*18.5</f>
        <v>10175000</v>
      </c>
      <c r="G110" s="2">
        <f t="shared" si="1"/>
        <v>55906.593406593405</v>
      </c>
      <c r="H110">
        <v>34</v>
      </c>
    </row>
    <row r="111" spans="1:8" x14ac:dyDescent="0.25">
      <c r="A111" t="s">
        <v>161</v>
      </c>
      <c r="B111" t="s">
        <v>311</v>
      </c>
      <c r="C111">
        <v>3</v>
      </c>
      <c r="D111">
        <v>1</v>
      </c>
      <c r="E111">
        <v>174</v>
      </c>
      <c r="F111">
        <f>525000*18.5</f>
        <v>9712500</v>
      </c>
      <c r="G111" s="2">
        <f t="shared" si="1"/>
        <v>55818.965517241377</v>
      </c>
      <c r="H111">
        <v>34</v>
      </c>
    </row>
    <row r="112" spans="1:8" x14ac:dyDescent="0.25">
      <c r="A112" t="s">
        <v>161</v>
      </c>
      <c r="B112" t="s">
        <v>312</v>
      </c>
      <c r="C112">
        <v>3</v>
      </c>
      <c r="D112">
        <v>1</v>
      </c>
      <c r="E112">
        <v>182</v>
      </c>
      <c r="F112">
        <f>550000*18.5</f>
        <v>10175000</v>
      </c>
      <c r="G112" s="2">
        <f t="shared" si="1"/>
        <v>55906.593406593405</v>
      </c>
      <c r="H112">
        <v>34</v>
      </c>
    </row>
    <row r="113" spans="1:10" x14ac:dyDescent="0.25">
      <c r="A113" t="s">
        <v>161</v>
      </c>
      <c r="B113" t="s">
        <v>313</v>
      </c>
      <c r="C113">
        <v>3</v>
      </c>
      <c r="D113">
        <v>1</v>
      </c>
      <c r="E113">
        <v>174</v>
      </c>
      <c r="F113">
        <f>525000*18.5</f>
        <v>9712500</v>
      </c>
      <c r="G113" s="2">
        <f t="shared" si="1"/>
        <v>55818.965517241377</v>
      </c>
      <c r="H113">
        <v>34</v>
      </c>
    </row>
    <row r="114" spans="1:10" x14ac:dyDescent="0.25">
      <c r="A114" t="s">
        <v>161</v>
      </c>
      <c r="B114" t="s">
        <v>314</v>
      </c>
      <c r="C114">
        <v>3</v>
      </c>
      <c r="D114">
        <v>1</v>
      </c>
      <c r="E114">
        <v>182</v>
      </c>
      <c r="F114">
        <f>550000*18.5</f>
        <v>10175000</v>
      </c>
      <c r="G114" s="2">
        <f t="shared" si="1"/>
        <v>55906.593406593405</v>
      </c>
      <c r="H114">
        <v>34</v>
      </c>
    </row>
    <row r="115" spans="1:10" x14ac:dyDescent="0.25">
      <c r="A115" t="s">
        <v>161</v>
      </c>
      <c r="B115" t="s">
        <v>323</v>
      </c>
      <c r="C115">
        <v>3</v>
      </c>
      <c r="D115">
        <v>1</v>
      </c>
      <c r="E115">
        <v>182</v>
      </c>
      <c r="F115">
        <f>550000*18.5</f>
        <v>10175000</v>
      </c>
      <c r="G115" s="2">
        <f t="shared" si="1"/>
        <v>55906.593406593405</v>
      </c>
      <c r="H115">
        <v>34</v>
      </c>
    </row>
    <row r="116" spans="1:10" x14ac:dyDescent="0.25">
      <c r="A116" t="s">
        <v>161</v>
      </c>
      <c r="B116" t="s">
        <v>315</v>
      </c>
      <c r="C116">
        <v>3</v>
      </c>
      <c r="D116">
        <v>1</v>
      </c>
      <c r="E116">
        <v>182</v>
      </c>
      <c r="F116">
        <f>550000*18.5</f>
        <v>10175000</v>
      </c>
      <c r="G116" s="2">
        <f t="shared" si="1"/>
        <v>55906.593406593405</v>
      </c>
      <c r="H116">
        <v>34</v>
      </c>
    </row>
    <row r="117" spans="1:10" x14ac:dyDescent="0.25">
      <c r="A117" t="s">
        <v>161</v>
      </c>
      <c r="B117" t="s">
        <v>316</v>
      </c>
      <c r="C117">
        <v>3</v>
      </c>
      <c r="D117">
        <v>1</v>
      </c>
      <c r="E117">
        <v>174</v>
      </c>
      <c r="F117">
        <f>525000*18.5</f>
        <v>9712500</v>
      </c>
      <c r="G117" s="2">
        <f t="shared" si="1"/>
        <v>55818.965517241377</v>
      </c>
      <c r="H117">
        <v>34</v>
      </c>
    </row>
    <row r="118" spans="1:10" x14ac:dyDescent="0.25">
      <c r="A118" t="s">
        <v>161</v>
      </c>
      <c r="B118" t="s">
        <v>317</v>
      </c>
      <c r="C118">
        <v>3</v>
      </c>
      <c r="D118">
        <v>1</v>
      </c>
      <c r="E118">
        <v>182</v>
      </c>
      <c r="F118">
        <f>550000*18.5</f>
        <v>10175000</v>
      </c>
      <c r="G118" s="2">
        <f t="shared" si="1"/>
        <v>55906.593406593405</v>
      </c>
      <c r="H118">
        <v>34</v>
      </c>
    </row>
    <row r="119" spans="1:10" x14ac:dyDescent="0.25">
      <c r="A119" t="s">
        <v>161</v>
      </c>
      <c r="B119" t="s">
        <v>318</v>
      </c>
      <c r="C119">
        <v>2</v>
      </c>
      <c r="D119">
        <v>1</v>
      </c>
      <c r="E119">
        <v>153</v>
      </c>
      <c r="F119">
        <f>460000*18.5</f>
        <v>8510000</v>
      </c>
      <c r="G119" s="2">
        <f t="shared" si="1"/>
        <v>55620.915032679739</v>
      </c>
      <c r="H119">
        <v>34</v>
      </c>
    </row>
    <row r="120" spans="1:10" x14ac:dyDescent="0.25">
      <c r="A120" t="s">
        <v>161</v>
      </c>
      <c r="B120" t="s">
        <v>319</v>
      </c>
      <c r="C120">
        <v>2</v>
      </c>
      <c r="D120">
        <v>1</v>
      </c>
      <c r="E120">
        <v>153</v>
      </c>
      <c r="F120">
        <f>460000*18.5</f>
        <v>8510000</v>
      </c>
      <c r="G120" s="2">
        <f t="shared" si="1"/>
        <v>55620.915032679739</v>
      </c>
      <c r="H120">
        <v>34</v>
      </c>
    </row>
    <row r="121" spans="1:10" x14ac:dyDescent="0.25">
      <c r="A121" t="s">
        <v>161</v>
      </c>
      <c r="B121" t="s">
        <v>320</v>
      </c>
      <c r="C121">
        <v>2</v>
      </c>
      <c r="D121">
        <v>1</v>
      </c>
      <c r="E121">
        <v>153</v>
      </c>
      <c r="F121">
        <f>450000*18.5</f>
        <v>8325000</v>
      </c>
      <c r="G121" s="2">
        <f t="shared" si="1"/>
        <v>54411.76470588235</v>
      </c>
      <c r="H121">
        <v>34</v>
      </c>
    </row>
    <row r="122" spans="1:10" x14ac:dyDescent="0.25">
      <c r="A122" t="s">
        <v>161</v>
      </c>
      <c r="B122" t="s">
        <v>321</v>
      </c>
      <c r="C122">
        <v>2</v>
      </c>
      <c r="D122">
        <v>1</v>
      </c>
      <c r="E122">
        <v>153</v>
      </c>
      <c r="F122">
        <f>450000*18.5</f>
        <v>8325000</v>
      </c>
      <c r="G122" s="2">
        <f t="shared" si="1"/>
        <v>54411.76470588235</v>
      </c>
      <c r="H122">
        <v>34</v>
      </c>
    </row>
    <row r="123" spans="1:10" x14ac:dyDescent="0.25">
      <c r="A123" t="s">
        <v>161</v>
      </c>
      <c r="B123" t="s">
        <v>322</v>
      </c>
      <c r="C123">
        <v>4</v>
      </c>
      <c r="D123">
        <v>1</v>
      </c>
      <c r="E123">
        <v>502</v>
      </c>
      <c r="F123">
        <f>1900000*18.5</f>
        <v>35150000</v>
      </c>
      <c r="G123" s="2">
        <f t="shared" si="1"/>
        <v>70019.920318725097</v>
      </c>
      <c r="H123">
        <v>34</v>
      </c>
    </row>
    <row r="124" spans="1:10" x14ac:dyDescent="0.25">
      <c r="A124" t="s">
        <v>391</v>
      </c>
      <c r="B124" t="s">
        <v>329</v>
      </c>
      <c r="C124">
        <v>3</v>
      </c>
      <c r="D124">
        <v>1</v>
      </c>
      <c r="F124">
        <v>2145000</v>
      </c>
      <c r="G124" s="2" t="e">
        <f t="shared" si="1"/>
        <v>#DIV/0!</v>
      </c>
      <c r="H124">
        <v>92</v>
      </c>
    </row>
    <row r="125" spans="1:10" x14ac:dyDescent="0.25">
      <c r="A125" t="s">
        <v>162</v>
      </c>
      <c r="B125" t="s">
        <v>326</v>
      </c>
      <c r="C125">
        <v>3</v>
      </c>
      <c r="D125">
        <v>1</v>
      </c>
      <c r="G125" s="2" t="e">
        <f t="shared" si="1"/>
        <v>#DIV/0!</v>
      </c>
    </row>
    <row r="126" spans="1:10" x14ac:dyDescent="0.25">
      <c r="A126" t="s">
        <v>330</v>
      </c>
      <c r="B126" t="s">
        <v>327</v>
      </c>
      <c r="C126">
        <v>3</v>
      </c>
      <c r="D126">
        <v>1</v>
      </c>
      <c r="G126" s="2" t="e">
        <f t="shared" si="1"/>
        <v>#DIV/0!</v>
      </c>
    </row>
    <row r="127" spans="1:10" x14ac:dyDescent="0.25">
      <c r="A127" t="s">
        <v>331</v>
      </c>
      <c r="B127" t="s">
        <v>328</v>
      </c>
      <c r="C127">
        <v>3</v>
      </c>
      <c r="D127">
        <v>1</v>
      </c>
      <c r="G127" s="2" t="e">
        <f t="shared" si="1"/>
        <v>#DIV/0!</v>
      </c>
    </row>
    <row r="128" spans="1:10" x14ac:dyDescent="0.25">
      <c r="A128" t="s">
        <v>163</v>
      </c>
      <c r="B128" t="s">
        <v>332</v>
      </c>
      <c r="D128">
        <v>1</v>
      </c>
      <c r="E128">
        <v>82.59</v>
      </c>
      <c r="F128">
        <v>2190121</v>
      </c>
      <c r="G128" s="2">
        <f t="shared" si="1"/>
        <v>26517.992493037898</v>
      </c>
      <c r="J128">
        <f>4083*0.25</f>
        <v>1020.75</v>
      </c>
    </row>
    <row r="129" spans="1:11" x14ac:dyDescent="0.25">
      <c r="A129" t="s">
        <v>163</v>
      </c>
      <c r="B129" t="s">
        <v>333</v>
      </c>
      <c r="D129">
        <v>1</v>
      </c>
      <c r="E129">
        <v>104.62</v>
      </c>
      <c r="F129">
        <v>2722334</v>
      </c>
      <c r="G129" s="2">
        <f t="shared" si="1"/>
        <v>26021.16230166316</v>
      </c>
    </row>
    <row r="130" spans="1:11" x14ac:dyDescent="0.25">
      <c r="A130" t="s">
        <v>163</v>
      </c>
      <c r="B130" t="s">
        <v>334</v>
      </c>
      <c r="D130">
        <v>1</v>
      </c>
      <c r="E130">
        <v>105</v>
      </c>
      <c r="F130">
        <v>2730365</v>
      </c>
      <c r="G130" s="2">
        <f t="shared" si="1"/>
        <v>26003.476190476191</v>
      </c>
    </row>
    <row r="131" spans="1:11" x14ac:dyDescent="0.25">
      <c r="A131" t="s">
        <v>163</v>
      </c>
      <c r="B131" t="s">
        <v>335</v>
      </c>
      <c r="D131">
        <v>1</v>
      </c>
      <c r="E131">
        <v>168</v>
      </c>
      <c r="F131">
        <v>4104102</v>
      </c>
      <c r="G131" s="2">
        <f t="shared" si="1"/>
        <v>24429.178571428572</v>
      </c>
    </row>
    <row r="132" spans="1:11" x14ac:dyDescent="0.25">
      <c r="A132" t="s">
        <v>163</v>
      </c>
      <c r="B132" t="s">
        <v>336</v>
      </c>
      <c r="D132">
        <v>1</v>
      </c>
      <c r="F132">
        <v>4625298</v>
      </c>
      <c r="G132" s="2" t="e">
        <f t="shared" si="1"/>
        <v>#DIV/0!</v>
      </c>
    </row>
    <row r="133" spans="1:11" x14ac:dyDescent="0.25">
      <c r="A133" t="s">
        <v>165</v>
      </c>
      <c r="B133" t="s">
        <v>338</v>
      </c>
      <c r="C133">
        <v>2</v>
      </c>
      <c r="D133">
        <v>1</v>
      </c>
      <c r="E133">
        <v>164.23</v>
      </c>
      <c r="G133" s="2">
        <f t="shared" ref="G133:G161" si="2">+F133/E133</f>
        <v>0</v>
      </c>
      <c r="I133">
        <v>2</v>
      </c>
      <c r="J133">
        <v>2</v>
      </c>
      <c r="K133" t="s">
        <v>339</v>
      </c>
    </row>
    <row r="134" spans="1:11" x14ac:dyDescent="0.25">
      <c r="A134" t="s">
        <v>165</v>
      </c>
      <c r="B134" t="s">
        <v>340</v>
      </c>
      <c r="C134">
        <v>2</v>
      </c>
      <c r="D134">
        <v>1</v>
      </c>
      <c r="E134">
        <v>167.14</v>
      </c>
      <c r="G134" s="2">
        <f t="shared" si="2"/>
        <v>0</v>
      </c>
      <c r="I134">
        <v>2</v>
      </c>
      <c r="J134">
        <v>2</v>
      </c>
      <c r="K134" t="s">
        <v>341</v>
      </c>
    </row>
    <row r="135" spans="1:11" x14ac:dyDescent="0.25">
      <c r="A135" t="s">
        <v>165</v>
      </c>
      <c r="B135" t="s">
        <v>342</v>
      </c>
      <c r="C135">
        <v>3</v>
      </c>
      <c r="D135">
        <v>1</v>
      </c>
      <c r="E135">
        <v>189.17</v>
      </c>
      <c r="G135" s="2">
        <f t="shared" si="2"/>
        <v>0</v>
      </c>
      <c r="I135">
        <v>2</v>
      </c>
      <c r="J135">
        <v>2</v>
      </c>
      <c r="K135" t="s">
        <v>343</v>
      </c>
    </row>
    <row r="136" spans="1:11" x14ac:dyDescent="0.25">
      <c r="A136" t="s">
        <v>165</v>
      </c>
      <c r="B136" t="s">
        <v>344</v>
      </c>
      <c r="C136">
        <v>2</v>
      </c>
      <c r="D136">
        <v>1</v>
      </c>
      <c r="E136">
        <v>144.38</v>
      </c>
      <c r="G136" s="2">
        <f t="shared" si="2"/>
        <v>0</v>
      </c>
      <c r="I136">
        <v>2</v>
      </c>
      <c r="J136">
        <v>2</v>
      </c>
      <c r="K136" t="s">
        <v>345</v>
      </c>
    </row>
    <row r="137" spans="1:11" x14ac:dyDescent="0.25">
      <c r="A137" t="s">
        <v>165</v>
      </c>
      <c r="B137" t="s">
        <v>346</v>
      </c>
      <c r="C137">
        <v>3</v>
      </c>
      <c r="D137">
        <v>1</v>
      </c>
      <c r="E137">
        <v>186.79</v>
      </c>
      <c r="G137" s="2">
        <f t="shared" si="2"/>
        <v>0</v>
      </c>
      <c r="I137">
        <v>2</v>
      </c>
      <c r="J137">
        <v>2</v>
      </c>
      <c r="K137" t="s">
        <v>347</v>
      </c>
    </row>
    <row r="138" spans="1:11" x14ac:dyDescent="0.25">
      <c r="A138" t="s">
        <v>165</v>
      </c>
      <c r="B138" t="s">
        <v>348</v>
      </c>
      <c r="C138">
        <v>2</v>
      </c>
      <c r="D138">
        <v>1</v>
      </c>
      <c r="E138">
        <v>130.80000000000001</v>
      </c>
      <c r="G138" s="2">
        <f t="shared" si="2"/>
        <v>0</v>
      </c>
      <c r="I138">
        <v>2</v>
      </c>
      <c r="J138">
        <v>2</v>
      </c>
      <c r="K138" t="s">
        <v>349</v>
      </c>
    </row>
    <row r="139" spans="1:11" x14ac:dyDescent="0.25">
      <c r="A139" t="s">
        <v>165</v>
      </c>
      <c r="B139" t="s">
        <v>350</v>
      </c>
      <c r="C139">
        <v>2</v>
      </c>
      <c r="D139">
        <v>1</v>
      </c>
      <c r="E139">
        <v>126.46</v>
      </c>
      <c r="G139" s="2">
        <f t="shared" si="2"/>
        <v>0</v>
      </c>
      <c r="I139">
        <v>2</v>
      </c>
      <c r="J139">
        <v>2</v>
      </c>
      <c r="K139" t="s">
        <v>351</v>
      </c>
    </row>
    <row r="140" spans="1:11" x14ac:dyDescent="0.25">
      <c r="A140" t="s">
        <v>165</v>
      </c>
      <c r="B140" t="s">
        <v>352</v>
      </c>
      <c r="C140">
        <v>3</v>
      </c>
      <c r="D140">
        <v>1</v>
      </c>
      <c r="E140">
        <v>182.41</v>
      </c>
      <c r="G140" s="2">
        <f t="shared" si="2"/>
        <v>0</v>
      </c>
      <c r="I140" s="1">
        <v>2.5</v>
      </c>
      <c r="J140">
        <v>2</v>
      </c>
      <c r="K140" t="s">
        <v>353</v>
      </c>
    </row>
    <row r="141" spans="1:11" x14ac:dyDescent="0.25">
      <c r="A141" t="s">
        <v>165</v>
      </c>
      <c r="B141" t="s">
        <v>354</v>
      </c>
      <c r="C141">
        <v>3</v>
      </c>
      <c r="D141">
        <v>1</v>
      </c>
      <c r="E141">
        <v>296.3</v>
      </c>
      <c r="G141" s="2">
        <f t="shared" si="2"/>
        <v>0</v>
      </c>
      <c r="I141" s="1">
        <v>2.5</v>
      </c>
      <c r="J141">
        <v>3</v>
      </c>
      <c r="K141" t="s">
        <v>355</v>
      </c>
    </row>
    <row r="142" spans="1:11" x14ac:dyDescent="0.25">
      <c r="A142" t="s">
        <v>165</v>
      </c>
      <c r="B142" t="s">
        <v>356</v>
      </c>
      <c r="C142">
        <v>3</v>
      </c>
      <c r="D142">
        <v>1</v>
      </c>
      <c r="E142">
        <v>264.13</v>
      </c>
      <c r="G142" s="2">
        <f t="shared" si="2"/>
        <v>0</v>
      </c>
      <c r="I142" s="1">
        <v>2.5</v>
      </c>
      <c r="J142">
        <v>3</v>
      </c>
      <c r="K142" t="s">
        <v>357</v>
      </c>
    </row>
    <row r="143" spans="1:11" x14ac:dyDescent="0.25">
      <c r="A143" t="s">
        <v>165</v>
      </c>
      <c r="B143" t="s">
        <v>358</v>
      </c>
      <c r="C143">
        <v>3</v>
      </c>
      <c r="D143">
        <v>1</v>
      </c>
      <c r="E143">
        <v>274.2</v>
      </c>
      <c r="G143" s="2">
        <f t="shared" si="2"/>
        <v>0</v>
      </c>
      <c r="I143" s="1">
        <v>2.5</v>
      </c>
      <c r="J143">
        <v>3</v>
      </c>
      <c r="K143" t="s">
        <v>359</v>
      </c>
    </row>
    <row r="144" spans="1:11" x14ac:dyDescent="0.25">
      <c r="A144" t="s">
        <v>165</v>
      </c>
      <c r="B144" t="s">
        <v>360</v>
      </c>
      <c r="C144">
        <v>3</v>
      </c>
      <c r="D144">
        <v>1</v>
      </c>
      <c r="E144">
        <v>170.8</v>
      </c>
      <c r="F144">
        <f>384180*18.5</f>
        <v>7107330</v>
      </c>
      <c r="G144" s="2">
        <f t="shared" si="2"/>
        <v>41612.002341920372</v>
      </c>
      <c r="I144" s="1">
        <v>3</v>
      </c>
      <c r="J144">
        <v>2</v>
      </c>
      <c r="K144" t="s">
        <v>361</v>
      </c>
    </row>
    <row r="145" spans="1:11" x14ac:dyDescent="0.25">
      <c r="A145" t="s">
        <v>165</v>
      </c>
      <c r="B145" t="s">
        <v>360</v>
      </c>
      <c r="C145">
        <v>3</v>
      </c>
      <c r="D145">
        <v>1</v>
      </c>
      <c r="E145">
        <v>187.04</v>
      </c>
      <c r="F145">
        <f>473365*18.5</f>
        <v>8757252.5</v>
      </c>
      <c r="G145" s="2">
        <f t="shared" si="2"/>
        <v>46820.212254063306</v>
      </c>
      <c r="I145" s="1">
        <v>3</v>
      </c>
      <c r="J145">
        <v>3</v>
      </c>
      <c r="K145" t="s">
        <v>361</v>
      </c>
    </row>
    <row r="146" spans="1:11" x14ac:dyDescent="0.25">
      <c r="A146" t="s">
        <v>165</v>
      </c>
      <c r="B146" t="s">
        <v>360</v>
      </c>
      <c r="C146">
        <v>3</v>
      </c>
      <c r="D146">
        <v>1</v>
      </c>
      <c r="E146">
        <v>194</v>
      </c>
      <c r="G146" s="2">
        <f t="shared" si="2"/>
        <v>0</v>
      </c>
      <c r="I146" s="1">
        <v>3</v>
      </c>
      <c r="J146">
        <v>2</v>
      </c>
      <c r="K146" t="s">
        <v>362</v>
      </c>
    </row>
    <row r="147" spans="1:11" x14ac:dyDescent="0.25">
      <c r="A147" t="s">
        <v>165</v>
      </c>
      <c r="B147" t="s">
        <v>363</v>
      </c>
      <c r="C147">
        <v>3</v>
      </c>
      <c r="D147">
        <v>1</v>
      </c>
      <c r="E147">
        <v>226.84</v>
      </c>
      <c r="G147" s="2">
        <f t="shared" si="2"/>
        <v>0</v>
      </c>
      <c r="I147" s="1">
        <v>3</v>
      </c>
      <c r="J147">
        <v>2</v>
      </c>
      <c r="K147" t="s">
        <v>364</v>
      </c>
    </row>
    <row r="148" spans="1:11" x14ac:dyDescent="0.25">
      <c r="A148" t="s">
        <v>165</v>
      </c>
      <c r="B148" t="s">
        <v>363</v>
      </c>
      <c r="C148">
        <v>3</v>
      </c>
      <c r="D148">
        <v>1</v>
      </c>
      <c r="E148">
        <v>175.93</v>
      </c>
      <c r="G148" s="2">
        <f t="shared" si="2"/>
        <v>0</v>
      </c>
      <c r="I148" s="1">
        <v>3</v>
      </c>
      <c r="J148">
        <v>2</v>
      </c>
      <c r="K148" t="s">
        <v>364</v>
      </c>
    </row>
    <row r="149" spans="1:11" x14ac:dyDescent="0.25">
      <c r="A149" t="s">
        <v>165</v>
      </c>
      <c r="B149" t="s">
        <v>363</v>
      </c>
      <c r="C149">
        <v>3</v>
      </c>
      <c r="D149">
        <v>1</v>
      </c>
      <c r="E149">
        <v>175.62</v>
      </c>
      <c r="G149" s="2">
        <f t="shared" si="2"/>
        <v>0</v>
      </c>
      <c r="I149" s="1">
        <v>3</v>
      </c>
      <c r="J149">
        <v>2</v>
      </c>
      <c r="K149" t="s">
        <v>364</v>
      </c>
    </row>
    <row r="150" spans="1:11" x14ac:dyDescent="0.25">
      <c r="A150" t="s">
        <v>165</v>
      </c>
      <c r="B150" t="s">
        <v>363</v>
      </c>
      <c r="C150">
        <v>3</v>
      </c>
      <c r="D150">
        <v>1</v>
      </c>
      <c r="E150">
        <v>168.9</v>
      </c>
      <c r="G150" s="2">
        <f t="shared" si="2"/>
        <v>0</v>
      </c>
      <c r="I150" s="1">
        <v>3</v>
      </c>
      <c r="J150">
        <v>2</v>
      </c>
      <c r="K150" t="s">
        <v>364</v>
      </c>
    </row>
    <row r="151" spans="1:11" x14ac:dyDescent="0.25">
      <c r="A151" t="s">
        <v>165</v>
      </c>
      <c r="B151" t="s">
        <v>363</v>
      </c>
      <c r="C151">
        <v>3</v>
      </c>
      <c r="D151">
        <v>1</v>
      </c>
      <c r="E151">
        <v>182.81</v>
      </c>
      <c r="G151" s="2">
        <f t="shared" si="2"/>
        <v>0</v>
      </c>
      <c r="I151" s="1">
        <v>3</v>
      </c>
      <c r="J151">
        <v>2</v>
      </c>
      <c r="K151" t="s">
        <v>364</v>
      </c>
    </row>
    <row r="152" spans="1:11" x14ac:dyDescent="0.25">
      <c r="A152" t="s">
        <v>165</v>
      </c>
      <c r="B152" t="s">
        <v>363</v>
      </c>
      <c r="C152">
        <v>3</v>
      </c>
      <c r="D152">
        <v>1</v>
      </c>
      <c r="E152">
        <v>176.67</v>
      </c>
      <c r="G152" s="2">
        <f t="shared" si="2"/>
        <v>0</v>
      </c>
      <c r="I152" s="1">
        <v>3</v>
      </c>
      <c r="J152">
        <v>2</v>
      </c>
      <c r="K152" t="s">
        <v>364</v>
      </c>
    </row>
    <row r="153" spans="1:11" x14ac:dyDescent="0.25">
      <c r="A153" t="s">
        <v>165</v>
      </c>
      <c r="B153" t="s">
        <v>363</v>
      </c>
      <c r="C153">
        <v>3</v>
      </c>
      <c r="D153">
        <v>1</v>
      </c>
      <c r="E153">
        <v>172.94</v>
      </c>
      <c r="G153" s="2">
        <f t="shared" si="2"/>
        <v>0</v>
      </c>
      <c r="I153" s="1">
        <v>3</v>
      </c>
      <c r="J153">
        <v>2</v>
      </c>
      <c r="K153" t="s">
        <v>364</v>
      </c>
    </row>
    <row r="154" spans="1:11" x14ac:dyDescent="0.25">
      <c r="A154" t="s">
        <v>165</v>
      </c>
      <c r="B154" t="s">
        <v>363</v>
      </c>
      <c r="C154">
        <v>3</v>
      </c>
      <c r="D154">
        <v>1</v>
      </c>
      <c r="E154">
        <v>188.69</v>
      </c>
      <c r="G154" s="2">
        <f t="shared" si="2"/>
        <v>0</v>
      </c>
      <c r="I154" s="1">
        <v>3</v>
      </c>
      <c r="J154">
        <v>2</v>
      </c>
      <c r="K154" t="s">
        <v>364</v>
      </c>
    </row>
    <row r="155" spans="1:11" x14ac:dyDescent="0.25">
      <c r="A155" t="s">
        <v>165</v>
      </c>
      <c r="B155" t="s">
        <v>365</v>
      </c>
      <c r="C155">
        <v>2</v>
      </c>
      <c r="D155">
        <v>1</v>
      </c>
      <c r="E155">
        <v>153.46</v>
      </c>
      <c r="G155" s="2">
        <f t="shared" si="2"/>
        <v>0</v>
      </c>
      <c r="I155" s="1">
        <v>2</v>
      </c>
      <c r="J155">
        <v>2</v>
      </c>
      <c r="K155" t="s">
        <v>366</v>
      </c>
    </row>
    <row r="156" spans="1:11" x14ac:dyDescent="0.25">
      <c r="A156" t="s">
        <v>165</v>
      </c>
      <c r="B156" t="s">
        <v>365</v>
      </c>
      <c r="C156">
        <v>2</v>
      </c>
      <c r="D156">
        <v>1</v>
      </c>
      <c r="E156">
        <v>127.12</v>
      </c>
      <c r="F156">
        <f>321134*18.5</f>
        <v>5940979</v>
      </c>
      <c r="G156" s="2">
        <f t="shared" si="2"/>
        <v>46735.202957835114</v>
      </c>
      <c r="I156" s="1">
        <v>2</v>
      </c>
      <c r="J156">
        <v>2</v>
      </c>
      <c r="K156" t="s">
        <v>366</v>
      </c>
    </row>
    <row r="157" spans="1:11" x14ac:dyDescent="0.25">
      <c r="A157" t="s">
        <v>165</v>
      </c>
      <c r="B157" t="s">
        <v>365</v>
      </c>
      <c r="C157">
        <v>2</v>
      </c>
      <c r="D157">
        <v>1</v>
      </c>
      <c r="E157">
        <v>131.78</v>
      </c>
      <c r="G157" s="2">
        <f t="shared" si="2"/>
        <v>0</v>
      </c>
      <c r="I157" s="1">
        <v>2</v>
      </c>
      <c r="J157">
        <v>2</v>
      </c>
      <c r="K157" t="s">
        <v>366</v>
      </c>
    </row>
    <row r="158" spans="1:11" x14ac:dyDescent="0.25">
      <c r="A158" t="s">
        <v>165</v>
      </c>
      <c r="B158" t="s">
        <v>365</v>
      </c>
      <c r="C158">
        <v>2</v>
      </c>
      <c r="D158">
        <v>1</v>
      </c>
      <c r="E158">
        <v>134.82</v>
      </c>
      <c r="G158" s="2">
        <f t="shared" si="2"/>
        <v>0</v>
      </c>
      <c r="I158" s="1">
        <v>2</v>
      </c>
      <c r="J158">
        <v>2</v>
      </c>
      <c r="K158" t="s">
        <v>366</v>
      </c>
    </row>
    <row r="159" spans="1:11" x14ac:dyDescent="0.25">
      <c r="A159" t="s">
        <v>165</v>
      </c>
      <c r="B159" t="s">
        <v>367</v>
      </c>
      <c r="C159">
        <v>3</v>
      </c>
      <c r="D159">
        <v>1</v>
      </c>
      <c r="E159">
        <v>295.89999999999998</v>
      </c>
      <c r="G159" s="2">
        <f t="shared" si="2"/>
        <v>0</v>
      </c>
      <c r="I159" s="1">
        <v>4</v>
      </c>
      <c r="J159">
        <v>3</v>
      </c>
      <c r="K159" t="s">
        <v>368</v>
      </c>
    </row>
    <row r="160" spans="1:11" x14ac:dyDescent="0.25">
      <c r="A160" t="s">
        <v>165</v>
      </c>
      <c r="B160" t="s">
        <v>369</v>
      </c>
      <c r="C160">
        <v>3</v>
      </c>
      <c r="D160">
        <v>1</v>
      </c>
      <c r="E160">
        <v>315.83999999999997</v>
      </c>
      <c r="G160" s="2">
        <f t="shared" si="2"/>
        <v>0</v>
      </c>
      <c r="I160" s="1">
        <v>4.5</v>
      </c>
      <c r="J160">
        <v>3</v>
      </c>
      <c r="K160" t="s">
        <v>370</v>
      </c>
    </row>
    <row r="161" spans="1:11" x14ac:dyDescent="0.25">
      <c r="A161" t="s">
        <v>165</v>
      </c>
      <c r="B161" t="s">
        <v>369</v>
      </c>
      <c r="C161">
        <v>3</v>
      </c>
      <c r="D161">
        <v>1</v>
      </c>
      <c r="E161">
        <v>295.56</v>
      </c>
      <c r="G161" s="2">
        <f t="shared" si="2"/>
        <v>0</v>
      </c>
      <c r="I161" s="1">
        <v>3</v>
      </c>
      <c r="J161">
        <v>3</v>
      </c>
      <c r="K161" t="s">
        <v>371</v>
      </c>
    </row>
    <row r="1048576" spans="4:4" x14ac:dyDescent="0.25">
      <c r="D104857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204D-7CD4-489A-866B-026D2C5E20BD}">
  <dimension ref="A1:A34"/>
  <sheetViews>
    <sheetView workbookViewId="0">
      <selection sqref="A1:A34"/>
    </sheetView>
  </sheetViews>
  <sheetFormatPr baseColWidth="10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197</v>
      </c>
    </row>
    <row r="11" spans="1:1" x14ac:dyDescent="0.25">
      <c r="A11" t="s">
        <v>198</v>
      </c>
    </row>
    <row r="12" spans="1:1" x14ac:dyDescent="0.25">
      <c r="A12" t="s">
        <v>199</v>
      </c>
    </row>
    <row r="13" spans="1:1" x14ac:dyDescent="0.25">
      <c r="A13" t="s">
        <v>200</v>
      </c>
    </row>
    <row r="14" spans="1:1" x14ac:dyDescent="0.25">
      <c r="A14" t="s">
        <v>201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205</v>
      </c>
    </row>
    <row r="19" spans="1:1" x14ac:dyDescent="0.25">
      <c r="A19" t="s">
        <v>206</v>
      </c>
    </row>
    <row r="20" spans="1:1" x14ac:dyDescent="0.25">
      <c r="A20" t="s">
        <v>207</v>
      </c>
    </row>
    <row r="21" spans="1:1" x14ac:dyDescent="0.25">
      <c r="A21" t="s">
        <v>208</v>
      </c>
    </row>
    <row r="22" spans="1:1" x14ac:dyDescent="0.25">
      <c r="A22" t="s">
        <v>209</v>
      </c>
    </row>
    <row r="23" spans="1:1" x14ac:dyDescent="0.25">
      <c r="A23" t="s">
        <v>210</v>
      </c>
    </row>
    <row r="24" spans="1:1" x14ac:dyDescent="0.25">
      <c r="A24" t="s">
        <v>211</v>
      </c>
    </row>
    <row r="25" spans="1:1" x14ac:dyDescent="0.25">
      <c r="A25" t="s">
        <v>212</v>
      </c>
    </row>
    <row r="26" spans="1:1" x14ac:dyDescent="0.25">
      <c r="A26" t="s">
        <v>213</v>
      </c>
    </row>
    <row r="27" spans="1:1" x14ac:dyDescent="0.25">
      <c r="A27" t="s">
        <v>214</v>
      </c>
    </row>
    <row r="28" spans="1:1" x14ac:dyDescent="0.25">
      <c r="A28" t="s">
        <v>215</v>
      </c>
    </row>
    <row r="29" spans="1:1" x14ac:dyDescent="0.25">
      <c r="A29" t="s">
        <v>216</v>
      </c>
    </row>
    <row r="30" spans="1:1" x14ac:dyDescent="0.25">
      <c r="A30" t="s">
        <v>217</v>
      </c>
    </row>
    <row r="31" spans="1:1" x14ac:dyDescent="0.25">
      <c r="A31" t="s">
        <v>218</v>
      </c>
    </row>
    <row r="32" spans="1:1" x14ac:dyDescent="0.25">
      <c r="A32" t="s">
        <v>219</v>
      </c>
    </row>
    <row r="33" spans="1:1" x14ac:dyDescent="0.25">
      <c r="A33" t="s">
        <v>220</v>
      </c>
    </row>
    <row r="34" spans="1:1" x14ac:dyDescent="0.25">
      <c r="A34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Desarrollos en Tijuana1,</vt:lpstr>
      <vt:lpstr>TODOS</vt:lpstr>
      <vt:lpstr>Desarrolladores en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2018-01-15T16:38:13Z</dcterms:created>
  <dcterms:modified xsi:type="dcterms:W3CDTF">2018-02-26T21:00:02Z</dcterms:modified>
</cp:coreProperties>
</file>