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Екатерина\Desktop\ДЗ\Отчет LD\"/>
    </mc:Choice>
  </mc:AlternateContent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3" l="1"/>
  <c r="E22" i="3"/>
  <c r="F22" i="3" s="1"/>
  <c r="D22" i="3"/>
  <c r="C39" i="3"/>
  <c r="C40" i="3"/>
  <c r="C38" i="3"/>
  <c r="H22" i="3" l="1"/>
  <c r="S7" i="3"/>
  <c r="P3" i="3"/>
  <c r="P4" i="3"/>
  <c r="P5" i="3"/>
  <c r="P6" i="3"/>
  <c r="P7" i="3"/>
  <c r="P2" i="3"/>
  <c r="C44" i="3"/>
  <c r="C42" i="3"/>
  <c r="C47" i="3"/>
  <c r="C45" i="3"/>
  <c r="C43" i="3"/>
  <c r="C46" i="3"/>
  <c r="C49" i="3"/>
  <c r="C48" i="3"/>
  <c r="C41" i="3"/>
  <c r="C50" i="3" l="1"/>
  <c r="D33" i="3"/>
  <c r="A2" i="4" l="1"/>
  <c r="G29" i="3" l="1"/>
  <c r="E29" i="3"/>
  <c r="F29" i="3" s="1"/>
  <c r="D29" i="3"/>
  <c r="G8" i="3"/>
  <c r="E8" i="3"/>
  <c r="F8" i="3" s="1"/>
  <c r="D8" i="3"/>
  <c r="G7" i="3"/>
  <c r="E7" i="3"/>
  <c r="F7" i="3" s="1"/>
  <c r="D7" i="3"/>
  <c r="H29" i="3" l="1"/>
  <c r="H8" i="3"/>
  <c r="H7" i="3"/>
  <c r="D40" i="3"/>
  <c r="G3" i="3" l="1"/>
  <c r="G4" i="3"/>
  <c r="G5" i="3"/>
  <c r="G6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3" i="3"/>
  <c r="G24" i="3"/>
  <c r="G25" i="3"/>
  <c r="G26" i="3"/>
  <c r="G27" i="3"/>
  <c r="G28" i="3"/>
  <c r="G30" i="3"/>
  <c r="G31" i="3"/>
  <c r="G32" i="3"/>
  <c r="G33" i="3"/>
  <c r="G2" i="3"/>
  <c r="D3" i="3"/>
  <c r="E3" i="3"/>
  <c r="F3" i="3" s="1"/>
  <c r="W2" i="3"/>
  <c r="H3" i="3" l="1"/>
  <c r="E2" i="3" l="1"/>
  <c r="D64" i="3" l="1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63" i="3"/>
  <c r="E63" i="3" s="1"/>
  <c r="D54" i="3"/>
  <c r="G40" i="3" l="1"/>
  <c r="B54" i="3"/>
  <c r="B55" i="3"/>
  <c r="B56" i="3"/>
  <c r="B57" i="3"/>
  <c r="B58" i="3"/>
  <c r="C65" i="3" l="1"/>
  <c r="G65" i="3" s="1"/>
  <c r="C69" i="3"/>
  <c r="G69" i="3" s="1"/>
  <c r="C66" i="3"/>
  <c r="G66" i="3" s="1"/>
  <c r="C67" i="3"/>
  <c r="G67" i="3" s="1"/>
  <c r="C64" i="3"/>
  <c r="G64" i="3" s="1"/>
  <c r="C68" i="3"/>
  <c r="G68" i="3" s="1"/>
  <c r="C63" i="3"/>
  <c r="G63" i="3" s="1"/>
  <c r="A3" i="4"/>
  <c r="A4" i="4"/>
  <c r="A5" i="4"/>
  <c r="A6" i="4"/>
  <c r="A7" i="4"/>
  <c r="A8" i="4"/>
  <c r="A9" i="4"/>
  <c r="A10" i="4"/>
  <c r="A11" i="4"/>
  <c r="A12" i="4"/>
  <c r="A13" i="4"/>
  <c r="F49" i="3" l="1"/>
  <c r="F38" i="3"/>
  <c r="H38" i="3" s="1"/>
  <c r="F41" i="3"/>
  <c r="H41" i="3" s="1"/>
  <c r="F47" i="3"/>
  <c r="F42" i="3"/>
  <c r="H42" i="3" s="1"/>
  <c r="F48" i="3"/>
  <c r="F43" i="3"/>
  <c r="H43" i="3" s="1"/>
  <c r="F39" i="3"/>
  <c r="H39" i="3" s="1"/>
  <c r="F46" i="3"/>
  <c r="H46" i="3" s="1"/>
  <c r="F45" i="3"/>
  <c r="H45" i="3" s="1"/>
  <c r="F44" i="3"/>
  <c r="H44" i="3" s="1"/>
  <c r="F40" i="3"/>
  <c r="H40" i="3" s="1"/>
  <c r="F2" i="3"/>
  <c r="D2" i="3"/>
  <c r="D55" i="3"/>
  <c r="D56" i="3"/>
  <c r="H56" i="3" s="1"/>
  <c r="D57" i="3"/>
  <c r="H57" i="3" s="1"/>
  <c r="D58" i="3"/>
  <c r="D23" i="3"/>
  <c r="D20" i="3"/>
  <c r="D21" i="3"/>
  <c r="G44" i="3" l="1"/>
  <c r="G42" i="3"/>
  <c r="G39" i="3"/>
  <c r="G45" i="3"/>
  <c r="G46" i="3"/>
  <c r="I44" i="3" s="1"/>
  <c r="G43" i="3"/>
  <c r="G47" i="3"/>
  <c r="I45" i="3" s="1"/>
  <c r="G49" i="3"/>
  <c r="G38" i="3"/>
  <c r="G48" i="3"/>
  <c r="I46" i="3" s="1"/>
  <c r="G41" i="3"/>
  <c r="H2" i="3"/>
  <c r="E20" i="3"/>
  <c r="F20" i="3" s="1"/>
  <c r="H20" i="3" s="1"/>
  <c r="E21" i="3"/>
  <c r="F21" i="3" s="1"/>
  <c r="H21" i="3" s="1"/>
  <c r="E23" i="3"/>
  <c r="F23" i="3" s="1"/>
  <c r="H23" i="3" s="1"/>
  <c r="G54" i="3"/>
  <c r="H54" i="3" s="1"/>
  <c r="I55" i="3"/>
  <c r="I54" i="3"/>
  <c r="B50" i="3"/>
  <c r="D10" i="3"/>
  <c r="D30" i="3"/>
  <c r="E30" i="3"/>
  <c r="F30" i="3" s="1"/>
  <c r="D24" i="3"/>
  <c r="D15" i="3"/>
  <c r="C78" i="3" l="1"/>
  <c r="G78" i="3" s="1"/>
  <c r="C82" i="3"/>
  <c r="G82" i="3" s="1"/>
  <c r="C83" i="3"/>
  <c r="G83" i="3" s="1"/>
  <c r="C84" i="3"/>
  <c r="G84" i="3" s="1"/>
  <c r="C81" i="3"/>
  <c r="G81" i="3" s="1"/>
  <c r="C79" i="3"/>
  <c r="G79" i="3" s="1"/>
  <c r="C80" i="3"/>
  <c r="G80" i="3" s="1"/>
  <c r="G55" i="3"/>
  <c r="G59" i="3" s="1"/>
  <c r="C70" i="3"/>
  <c r="G70" i="3" s="1"/>
  <c r="C71" i="3"/>
  <c r="G71" i="3" s="1"/>
  <c r="C72" i="3"/>
  <c r="G72" i="3" s="1"/>
  <c r="C74" i="3"/>
  <c r="G74" i="3" s="1"/>
  <c r="C75" i="3"/>
  <c r="G75" i="3" s="1"/>
  <c r="C76" i="3"/>
  <c r="G76" i="3" s="1"/>
  <c r="C73" i="3"/>
  <c r="G73" i="3" s="1"/>
  <c r="C77" i="3"/>
  <c r="G77" i="3" s="1"/>
  <c r="G58" i="3"/>
  <c r="H58" i="3" s="1"/>
  <c r="I56" i="3" s="1"/>
  <c r="C85" i="3"/>
  <c r="G85" i="3" s="1"/>
  <c r="C86" i="3"/>
  <c r="G86" i="3" s="1"/>
  <c r="C87" i="3"/>
  <c r="G87" i="3" s="1"/>
  <c r="C88" i="3"/>
  <c r="G88" i="3" s="1"/>
  <c r="I52" i="3"/>
  <c r="D47" i="3"/>
  <c r="D38" i="3"/>
  <c r="D48" i="3"/>
  <c r="D49" i="3"/>
  <c r="H30" i="3"/>
  <c r="D16" i="3"/>
  <c r="D18" i="3"/>
  <c r="D17" i="3"/>
  <c r="D19" i="3"/>
  <c r="D31" i="3"/>
  <c r="D32" i="3"/>
  <c r="H55" i="3" l="1"/>
  <c r="I53" i="3" s="1"/>
  <c r="V6" i="3" l="1"/>
  <c r="V5" i="3"/>
  <c r="V3" i="3"/>
  <c r="V7" i="3"/>
  <c r="V4" i="3"/>
  <c r="E12" i="3"/>
  <c r="E10" i="3"/>
  <c r="F10" i="3" s="1"/>
  <c r="H10" i="3" s="1"/>
  <c r="E24" i="3"/>
  <c r="F24" i="3" s="1"/>
  <c r="H24" i="3" s="1"/>
  <c r="D25" i="3"/>
  <c r="D28" i="3"/>
  <c r="V2" i="3"/>
  <c r="S2" i="3"/>
  <c r="U2" i="3" s="1"/>
  <c r="S6" i="3"/>
  <c r="S3" i="3"/>
  <c r="U3" i="3" s="1"/>
  <c r="D12" i="3" s="1"/>
  <c r="V8" i="3" l="1"/>
  <c r="S5" i="3"/>
  <c r="U5" i="3" s="1"/>
  <c r="D26" i="3" s="1"/>
  <c r="E15" i="3"/>
  <c r="F15" i="3" s="1"/>
  <c r="H15" i="3" s="1"/>
  <c r="S4" i="3"/>
  <c r="U4" i="3" s="1"/>
  <c r="I36" i="3"/>
  <c r="D39" i="3"/>
  <c r="U6" i="3"/>
  <c r="D5" i="3"/>
  <c r="I39" i="3"/>
  <c r="E33" i="3"/>
  <c r="F33" i="3" s="1"/>
  <c r="E19" i="3"/>
  <c r="F19" i="3" s="1"/>
  <c r="D4" i="3"/>
  <c r="D14" i="3"/>
  <c r="D9" i="3"/>
  <c r="D11" i="3"/>
  <c r="D27" i="3"/>
  <c r="D13" i="3"/>
  <c r="D6" i="3"/>
  <c r="E14" i="3"/>
  <c r="F14" i="3" s="1"/>
  <c r="E9" i="3"/>
  <c r="F9" i="3" s="1"/>
  <c r="E32" i="3"/>
  <c r="F32" i="3" s="1"/>
  <c r="E27" i="3"/>
  <c r="F27" i="3" s="1"/>
  <c r="E18" i="3"/>
  <c r="F18" i="3" s="1"/>
  <c r="E13" i="3"/>
  <c r="F13" i="3" s="1"/>
  <c r="E6" i="3"/>
  <c r="F6" i="3" s="1"/>
  <c r="E31" i="3"/>
  <c r="E26" i="3"/>
  <c r="F26" i="3" s="1"/>
  <c r="E17" i="3"/>
  <c r="E5" i="3"/>
  <c r="F5" i="3" s="1"/>
  <c r="E28" i="3"/>
  <c r="E25" i="3"/>
  <c r="E16" i="3"/>
  <c r="F16" i="3" s="1"/>
  <c r="E11" i="3"/>
  <c r="F11" i="3" s="1"/>
  <c r="E4" i="3"/>
  <c r="F4" i="3" s="1"/>
  <c r="D42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31" i="3" l="1"/>
  <c r="H31" i="3" s="1"/>
  <c r="F25" i="3"/>
  <c r="H25" i="3" s="1"/>
  <c r="F12" i="3"/>
  <c r="H12" i="3" s="1"/>
  <c r="F28" i="3"/>
  <c r="H28" i="3" s="1"/>
  <c r="F17" i="3"/>
  <c r="H17" i="3" s="1"/>
  <c r="I47" i="3"/>
  <c r="D45" i="3"/>
  <c r="I42" i="3"/>
  <c r="I43" i="3"/>
  <c r="D46" i="3"/>
  <c r="I37" i="3"/>
  <c r="D41" i="3"/>
  <c r="I40" i="3"/>
  <c r="D43" i="3"/>
  <c r="D44" i="3"/>
  <c r="I41" i="3"/>
  <c r="U7" i="3"/>
  <c r="H26" i="3"/>
  <c r="H4" i="3"/>
  <c r="H5" i="3"/>
  <c r="H33" i="3"/>
  <c r="H14" i="3"/>
  <c r="H19" i="3"/>
  <c r="H9" i="3"/>
  <c r="H32" i="3"/>
  <c r="H18" i="3"/>
  <c r="H13" i="3"/>
  <c r="H11" i="3"/>
  <c r="H6" i="3"/>
  <c r="H16" i="3"/>
  <c r="H27" i="3"/>
  <c r="I40" i="2"/>
  <c r="I44" i="2"/>
  <c r="I41" i="2"/>
  <c r="I32" i="2"/>
  <c r="I31" i="2"/>
  <c r="I30" i="2"/>
  <c r="I29" i="2"/>
  <c r="I28" i="2"/>
  <c r="I27" i="2"/>
  <c r="I26" i="2"/>
  <c r="D50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<sst xmlns="http://schemas.openxmlformats.org/spreadsheetml/2006/main" count="347" uniqueCount="125">
  <si>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</si>
  <si>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</si>
  <si>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</si>
  <si>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</si>
  <si>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</si>
  <si>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</si>
  <si>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</si>
  <si>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</si>
  <si>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</si>
  <si>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</si>
  <si>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</si>
  <si>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</si>
  <si>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</si>
  <si>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</si>
  <si>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</si>
  <si>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</si>
  <si>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</si>
  <si>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</si>
  <si>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</si>
  <si>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</si>
  <si>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</si>
  <si>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</si>
  <si>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</si>
  <si>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</si>
  <si>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</si>
  <si>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</si>
  <si>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</si>
  <si>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</si>
  <si>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</si>
  <si>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</si>
  <si>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</si>
  <si>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</si>
  <si>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</si>
  <si>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</si>
  <si>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</si>
  <si>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</si>
  <si>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</si>
  <si>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</si>
  <si>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</si>
  <si>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</si>
  <si>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</si>
  <si>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</si>
  <si>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</si>
  <si>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</si>
  <si>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</si>
  <si>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</si>
  <si>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</si>
  <si>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</si>
  <si>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</si>
  <si>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</si>
  <si>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</si>
  <si>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</si>
  <si>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</si>
  <si>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</si>
  <si>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</si>
  <si>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</si>
  <si>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</si>
  <si>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</si>
  <si>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</si>
  <si>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</si>
  <si>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</si>
  <si>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</si>
  <si>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</si>
  <si>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</si>
  <si>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</si>
  <si>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</si>
  <si>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</si>
  <si>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</si>
  <si>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</si>
  <si>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</si>
  <si>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</si>
  <si>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</si>
  <si>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</si>
  <si>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</si>
  <si>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</si>
  <si>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</si>
  <si>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</si>
  <si>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</si>
  <si>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</si>
  <si>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</si>
  <si>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</si>
  <si>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</si>
  <si>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</si>
  <si>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</si>
  <si>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</si>
  <si>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</si>
  <si>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</si>
  <si>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</si>
  <si>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</si>
  <si>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</si>
  <si>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</si>
  <si>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</si>
  <si>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</si>
  <si>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</si>
  <si>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</si>
  <si>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</si>
  <si>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</si>
  <si>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</si>
  <si>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</si>
  <si>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</si>
  <si>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</si>
  <si>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</si>
  <si>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</si>
  <si>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</si>
  <si>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</si>
  <si>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</si>
  <si>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</si>
  <si>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</si>
  <si>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</si>
  <si>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</si>
  <si>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</si>
  <si>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</si>
  <si>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</si>
  <si>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</si>
  <si>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</si>
  <si>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Домашняя страница</t>
  </si>
  <si>
    <t>Выход</t>
  </si>
  <si>
    <t>Поиск билетов</t>
  </si>
  <si>
    <t>Ввод информации</t>
  </si>
  <si>
    <t>Выбор времени</t>
  </si>
  <si>
    <t>Оплата</t>
  </si>
  <si>
    <t>Просмотр билетов</t>
  </si>
  <si>
    <t>Регистрация нового пользователя</t>
  </si>
  <si>
    <t>Ввод данных</t>
  </si>
  <si>
    <t>Далее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</si>
</sst>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77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4" fillId="39" borderId="18" xfId="0" applyFont="1" applyFill="1" applyBorder="1" applyAlignment="1">
      <alignment horizontal="center" vertical="center" wrapText="1"/>
    </xf>
    <xf numFmtId="0" fontId="4" fillId="39" borderId="17" xfId="0" applyFont="1" applyFill="1" applyBorder="1" applyAlignment="1">
      <alignment horizontal="left" vertical="center" wrapText="1"/>
    </xf>
    <xf numFmtId="0" fontId="4" fillId="35" borderId="17" xfId="0" applyFont="1" applyFill="1" applyBorder="1" applyAlignment="1">
      <alignment horizontal="left" vertical="center" wrapText="1"/>
    </xf>
    <xf numFmtId="0" fontId="5" fillId="39" borderId="19" xfId="0" applyFont="1" applyFill="1" applyBorder="1" applyAlignment="1">
      <alignment horizontal="left" vertical="center" wrapText="1"/>
    </xf>
    <xf numFmtId="0" fontId="4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4" xfId="0" applyFont="1" applyBorder="1" applyAlignment="1">
      <alignment vertical="center" wrapText="1"/>
    </xf>
    <xf numFmtId="9" fontId="0" fillId="0" borderId="25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0" borderId="0" xfId="45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8"/>
    <cellStyle name="20% — акцент2" xfId="23" builtinId="34" customBuiltin="1"/>
    <cellStyle name="20% — акцент2 2" xfId="51"/>
    <cellStyle name="20% — акцент3" xfId="27" builtinId="38" customBuiltin="1"/>
    <cellStyle name="20% — акцент3 2" xfId="54"/>
    <cellStyle name="20% — акцент4" xfId="31" builtinId="42" customBuiltin="1"/>
    <cellStyle name="20% — акцент4 2" xfId="57"/>
    <cellStyle name="20% — акцент5" xfId="35" builtinId="46" customBuiltin="1"/>
    <cellStyle name="20% — акцент5 2" xfId="60"/>
    <cellStyle name="20% — акцент6" xfId="39" builtinId="50" customBuiltin="1"/>
    <cellStyle name="20% — акцент6 2" xfId="63"/>
    <cellStyle name="40% — акцент1" xfId="20" builtinId="31" customBuiltin="1"/>
    <cellStyle name="40% — акцент1 2" xfId="49"/>
    <cellStyle name="40% — акцент2" xfId="24" builtinId="35" customBuiltin="1"/>
    <cellStyle name="40% — акцент2 2" xfId="52"/>
    <cellStyle name="40% — акцент3" xfId="28" builtinId="39" customBuiltin="1"/>
    <cellStyle name="40% — акцент3 2" xfId="55"/>
    <cellStyle name="40% — акцент4" xfId="32" builtinId="43" customBuiltin="1"/>
    <cellStyle name="40% — акцент4 2" xfId="58"/>
    <cellStyle name="40% — акцент5" xfId="36" builtinId="47" customBuiltin="1"/>
    <cellStyle name="40% — акцент5 2" xfId="61"/>
    <cellStyle name="40% — акцент6" xfId="40" builtinId="51" customBuiltin="1"/>
    <cellStyle name="40% — акцент6 2" xfId="64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20"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Pack by Diakov" refreshedDate="45251.899530671297" createdVersion="6" refreshedVersion="6" minRefreshableVersion="3" recordCount="26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61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Pack by Diakov" refreshedDate="45253.588831018518" createdVersion="6" refreshedVersion="6" minRefreshableVersion="3" recordCount="32">
  <cacheSource type="worksheet">
    <worksheetSource ref="A1:H33" sheet="Автоматизированный расчет"/>
  </cacheSource>
  <cacheFields count="8">
    <cacheField name="Script name" numFmtId="0">
      <sharedItems/>
    </cacheField>
    <cacheField name="transaction rq" numFmtId="0">
      <sharedItems count="23">
        <s v="Домашняя страница"/>
        <s v="Логин"/>
        <s v="Поиск билетов"/>
        <s v="Ввод информации"/>
        <s v="Выбор времени"/>
        <s v="Оплата"/>
        <s v="Просмотр билетов"/>
        <s v="Выход"/>
        <s v="Удаление"/>
        <s v="Регистрация нового пользователя"/>
        <s v="Ввод данных"/>
        <s v="Далее"/>
        <s v="Оплата билета" u="1"/>
        <s v="Переход на следуюущий эран после регистарции" u="1"/>
        <s v="Выбор рейса из найденных " u="1"/>
        <s v="Выход из системы" u="1"/>
        <s v="Просмотр квитанций" u="1"/>
        <s v="Вход в систему" u="1"/>
        <s v="Отмена бронирования " u="1"/>
        <s v="Заполнение полей для поиска билета " u="1"/>
        <s v="Главная Welcome страница" u="1"/>
        <s v="Заполнение полей регистарци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5"/>
    </cacheField>
    <cacheField name="pacing" numFmtId="0">
      <sharedItems containsSemiMixedTypes="0" containsString="0" containsNumber="1" containsInteger="1" minValue="38" maxValue="120"/>
    </cacheField>
    <cacheField name="одним пользователем в минуту" numFmtId="2">
      <sharedItems containsSemiMixedTypes="0" containsString="0" containsNumber="1" minValue="0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61.2244897959183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2"/>
    <n v="57"/>
    <n v="1.0526315789473684"/>
    <n v="20"/>
    <n v="42.105263157894733"/>
  </r>
  <r>
    <s v="Покупка билета"/>
    <x v="1"/>
    <n v="2"/>
    <n v="57"/>
    <n v="1.0526315789473684"/>
    <n v="20"/>
    <n v="42.105263157894733"/>
  </r>
  <r>
    <s v="Покупка билета"/>
    <x v="2"/>
    <n v="2"/>
    <n v="57"/>
    <n v="1.0526315789473684"/>
    <n v="20"/>
    <n v="42.105263157894733"/>
  </r>
  <r>
    <s v="Покупка билета"/>
    <x v="3"/>
    <n v="2"/>
    <n v="57"/>
    <n v="1.0526315789473684"/>
    <n v="20"/>
    <n v="42.105263157894733"/>
  </r>
  <r>
    <s v="Покупка билета"/>
    <x v="4"/>
    <n v="2"/>
    <n v="57"/>
    <n v="1.0526315789473684"/>
    <n v="20"/>
    <n v="42.105263157894733"/>
  </r>
  <r>
    <s v="Покупка билета"/>
    <x v="5"/>
    <n v="2"/>
    <n v="57"/>
    <n v="1.0526315789473684"/>
    <n v="20"/>
    <n v="42.105263157894733"/>
  </r>
  <r>
    <s v="Покупка билета"/>
    <x v="6"/>
    <n v="2"/>
    <n v="57"/>
    <n v="1.0526315789473684"/>
    <n v="20"/>
    <n v="42.105263157894733"/>
  </r>
  <r>
    <s v="Логин и логаут"/>
    <x v="0"/>
    <n v="1"/>
    <n v="25"/>
    <n v="2.4"/>
    <n v="20"/>
    <n v="48"/>
  </r>
  <r>
    <s v="Логин и логаут"/>
    <x v="1"/>
    <n v="1"/>
    <n v="25"/>
    <n v="2.4"/>
    <n v="20"/>
    <n v="48"/>
  </r>
  <r>
    <s v="Логин и логаут"/>
    <x v="6"/>
    <n v="1"/>
    <n v="25"/>
    <n v="2.4"/>
    <n v="20"/>
    <n v="48"/>
  </r>
  <r>
    <s v="Удаление брони"/>
    <x v="0"/>
    <n v="1"/>
    <n v="115"/>
    <n v="0.52173913043478259"/>
    <n v="20"/>
    <n v="10.434782608695652"/>
  </r>
  <r>
    <s v="Удаление брони"/>
    <x v="1"/>
    <n v="1"/>
    <n v="115"/>
    <n v="0.52173913043478259"/>
    <n v="20"/>
    <n v="10.434782608695652"/>
  </r>
  <r>
    <s v="Удаление брони"/>
    <x v="7"/>
    <n v="1"/>
    <n v="115"/>
    <n v="0.52173913043478259"/>
    <n v="20"/>
    <n v="10.434782608695652"/>
  </r>
  <r>
    <s v="Удаление брони"/>
    <x v="8"/>
    <n v="1"/>
    <n v="115"/>
    <n v="0.52173913043478259"/>
    <n v="20"/>
    <n v="10.434782608695652"/>
  </r>
  <r>
    <s v="Удаление брони"/>
    <x v="6"/>
    <n v="1"/>
    <n v="115"/>
    <n v="0.52173913043478259"/>
    <n v="20"/>
    <n v="10.434782608695652"/>
  </r>
  <r>
    <s v="Поиск билета"/>
    <x v="0"/>
    <n v="1"/>
    <n v="180"/>
    <n v="0.33333333333333331"/>
    <n v="20"/>
    <n v="6.6666666666666661"/>
  </r>
  <r>
    <s v="Поиск билета"/>
    <x v="0"/>
    <n v="1"/>
    <n v="180"/>
    <n v="0.33333333333333331"/>
    <n v="20"/>
    <n v="6.6666666666666661"/>
  </r>
  <r>
    <s v="Поиск билета"/>
    <x v="1"/>
    <n v="1"/>
    <n v="180"/>
    <n v="0.33333333333333331"/>
    <n v="20"/>
    <n v="6.6666666666666661"/>
  </r>
  <r>
    <s v="Поиск билета"/>
    <x v="2"/>
    <n v="1"/>
    <n v="180"/>
    <n v="0.33333333333333331"/>
    <n v="20"/>
    <n v="6.6666666666666661"/>
  </r>
  <r>
    <s v="Поиск билета"/>
    <x v="3"/>
    <n v="1"/>
    <n v="180"/>
    <n v="0.33333333333333331"/>
    <n v="20"/>
    <n v="6.6666666666666661"/>
  </r>
  <r>
    <s v="Поиск билета"/>
    <x v="4"/>
    <n v="1"/>
    <n v="180"/>
    <n v="0.33333333333333331"/>
    <n v="20"/>
    <n v="6.6666666666666661"/>
  </r>
  <r>
    <s v="Поиск билета"/>
    <x v="6"/>
    <n v="1"/>
    <n v="180"/>
    <n v="0.33333333333333331"/>
    <n v="20"/>
    <n v="6.6666666666666661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Покупка билета"/>
    <x v="0"/>
    <n v="1"/>
    <n v="5"/>
    <n v="98"/>
    <n v="0.61224489795918369"/>
    <n v="20"/>
    <n v="61.224489795918373"/>
  </r>
  <r>
    <s v="Покупка билета"/>
    <x v="1"/>
    <n v="1"/>
    <n v="5"/>
    <n v="98"/>
    <n v="0.61224489795918369"/>
    <n v="20"/>
    <n v="61.224489795918373"/>
  </r>
  <r>
    <s v="Покупка билета"/>
    <x v="2"/>
    <n v="1"/>
    <n v="5"/>
    <n v="98"/>
    <n v="0.61224489795918369"/>
    <n v="20"/>
    <n v="61.224489795918373"/>
  </r>
  <r>
    <s v="Покупка билета"/>
    <x v="3"/>
    <n v="1"/>
    <n v="5"/>
    <n v="98"/>
    <n v="0.61224489795918369"/>
    <n v="20"/>
    <n v="61.224489795918373"/>
  </r>
  <r>
    <s v="Покупка билета"/>
    <x v="4"/>
    <n v="1"/>
    <n v="5"/>
    <n v="98"/>
    <n v="0.61224489795918369"/>
    <n v="20"/>
    <n v="61.224489795918373"/>
  </r>
  <r>
    <s v="Покупка билета"/>
    <x v="5"/>
    <n v="1"/>
    <n v="5"/>
    <n v="98"/>
    <n v="0.61224489795918369"/>
    <n v="20"/>
    <n v="61.224489795918373"/>
  </r>
  <r>
    <s v="Покупка билета"/>
    <x v="6"/>
    <n v="1"/>
    <n v="5"/>
    <n v="98"/>
    <n v="0.61224489795918369"/>
    <n v="20"/>
    <n v="61.224489795918373"/>
  </r>
  <r>
    <s v="Покупка билета"/>
    <x v="7"/>
    <n v="0"/>
    <n v="5"/>
    <n v="98"/>
    <n v="0"/>
    <n v="20"/>
    <n v="0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7"/>
    <n v="1"/>
    <n v="1"/>
    <n v="38"/>
    <n v="1.5789473684210527"/>
    <n v="20"/>
    <n v="31.578947368421055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2"/>
    <n v="1"/>
    <n v="1"/>
    <n v="120"/>
    <n v="0.5"/>
    <n v="20"/>
    <n v="10"/>
  </r>
  <r>
    <s v="Логин"/>
    <x v="7"/>
    <n v="1"/>
    <n v="1"/>
    <n v="120"/>
    <n v="0.5"/>
    <n v="20"/>
    <n v="10"/>
  </r>
  <r>
    <s v="Поиск билета без покупки"/>
    <x v="0"/>
    <n v="1"/>
    <n v="1"/>
    <n v="43"/>
    <n v="1.3953488372093024"/>
    <n v="20"/>
    <n v="27.906976744186046"/>
  </r>
  <r>
    <s v="Поиск билета без покупки"/>
    <x v="1"/>
    <n v="1"/>
    <n v="1"/>
    <n v="43"/>
    <n v="1.3953488372093024"/>
    <n v="20"/>
    <n v="27.906976744186046"/>
  </r>
  <r>
    <s v="Поиск билета без покупки"/>
    <x v="2"/>
    <n v="1"/>
    <n v="1"/>
    <n v="43"/>
    <n v="1.3953488372093024"/>
    <n v="20"/>
    <n v="27.906976744186046"/>
  </r>
  <r>
    <s v="Поиск билета без покупки"/>
    <x v="3"/>
    <n v="1"/>
    <n v="1"/>
    <n v="43"/>
    <n v="1.3953488372093024"/>
    <n v="20"/>
    <n v="27.906976744186046"/>
  </r>
  <r>
    <s v="Поиск билета без покупки"/>
    <x v="4"/>
    <n v="1"/>
    <n v="1"/>
    <n v="43"/>
    <n v="1.3953488372093024"/>
    <n v="20"/>
    <n v="27.906976744186046"/>
  </r>
  <r>
    <s v="Поиск билета без покупки"/>
    <x v="7"/>
    <n v="1"/>
    <n v="1"/>
    <n v="43"/>
    <n v="1.3953488372093024"/>
    <n v="20"/>
    <n v="27.906976744186046"/>
  </r>
  <r>
    <s v="Ознакомление с путевым листом"/>
    <x v="0"/>
    <n v="1"/>
    <n v="1"/>
    <n v="100"/>
    <n v="0.6"/>
    <n v="20"/>
    <n v="12"/>
  </r>
  <r>
    <s v="Ознакомление с путевым листом"/>
    <x v="1"/>
    <n v="1"/>
    <n v="1"/>
    <n v="100"/>
    <n v="0.6"/>
    <n v="20"/>
    <n v="12"/>
  </r>
  <r>
    <s v="Ознакомление с путевым листом"/>
    <x v="6"/>
    <n v="1"/>
    <n v="1"/>
    <n v="100"/>
    <n v="0.6"/>
    <n v="20"/>
    <n v="12"/>
  </r>
  <r>
    <s v="Ознакомление с путевым листом"/>
    <x v="7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0:J70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24">
        <item m="1" x="17"/>
        <item m="1" x="14"/>
        <item m="1" x="15"/>
        <item m="1" x="19"/>
        <item m="1" x="12"/>
        <item m="1" x="18"/>
        <item m="1" x="16"/>
        <item m="1" x="20"/>
        <item m="1" x="22"/>
        <item m="1" x="21"/>
        <item m="1" x="13"/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8"/>
  <sheetViews>
    <sheetView tabSelected="1" topLeftCell="A37" zoomScale="90" zoomScaleNormal="90" workbookViewId="0">
      <selection activeCell="I9" sqref="I9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7" max="7" width="18.7109375" bestFit="1" customWidth="1"/>
    <col min="8" max="8" width="17" customWidth="1"/>
    <col min="9" max="9" width="32.7109375" customWidth="1"/>
    <col min="10" max="10" width="21.5703125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12.28515625" customWidth="1"/>
  </cols>
  <sheetData>
    <row r="1" spans="1:24" ht="15.75" thickBot="1" x14ac:dyDescent="0.3">
      <c r="A1" t="s">
        <v>33</v>
      </c>
      <c r="B1" t="s">
        <v>34</v>
      </c>
      <c r="C1" t="s">
        <v>35</v>
      </c>
      <c r="D1" t="s">
        <v>39</v>
      </c>
      <c r="E1" t="s">
        <v>49</v>
      </c>
      <c r="F1" t="s">
        <v>50</v>
      </c>
      <c r="G1" t="s">
        <v>51</v>
      </c>
      <c r="H1" t="s">
        <v>6</v>
      </c>
      <c r="I1" s="16" t="s">
        <v>36</v>
      </c>
      <c r="J1" t="s">
        <v>48</v>
      </c>
      <c r="M1" t="s">
        <v>38</v>
      </c>
      <c r="N1" t="s">
        <v>40</v>
      </c>
      <c r="O1" t="s">
        <v>41</v>
      </c>
      <c r="P1" t="s">
        <v>97</v>
      </c>
      <c r="Q1" t="s">
        <v>42</v>
      </c>
      <c r="R1" t="s">
        <v>39</v>
      </c>
      <c r="S1" t="s">
        <v>43</v>
      </c>
      <c r="T1" s="22" t="s">
        <v>44</v>
      </c>
      <c r="U1" s="22" t="s">
        <v>45</v>
      </c>
      <c r="V1" s="34" t="s">
        <v>46</v>
      </c>
      <c r="X1" t="s">
        <v>47</v>
      </c>
    </row>
    <row r="2" spans="1:24" x14ac:dyDescent="0.25">
      <c r="A2" s="30" t="s">
        <v>7</v>
      </c>
      <c r="B2" s="30" t="s">
        <v>115</v>
      </c>
      <c r="C2" s="69">
        <v>1</v>
      </c>
      <c r="D2" s="71">
        <f t="shared" ref="D2:D13" si="0">VLOOKUP(A2,$M$1:$W$8,6,FALSE)</f>
        <v>5</v>
      </c>
      <c r="E2">
        <f>VLOOKUP(A2,$M$1:$W$8,5,FALSE)</f>
        <v>98</v>
      </c>
      <c r="F2" s="21">
        <f>60/E2*C2</f>
        <v>0.61224489795918369</v>
      </c>
      <c r="G2">
        <f>VLOOKUP(A2,$M$1:$W$8,8,FALSE)</f>
        <v>20</v>
      </c>
      <c r="H2" s="20">
        <f>D2*F2*G2</f>
        <v>61.224489795918373</v>
      </c>
      <c r="I2" s="17" t="s">
        <v>115</v>
      </c>
      <c r="J2" s="20">
        <v>166.71041390852548</v>
      </c>
      <c r="K2" s="15"/>
      <c r="M2" t="s">
        <v>7</v>
      </c>
      <c r="N2" s="24">
        <v>2</v>
      </c>
      <c r="O2" s="64">
        <v>21</v>
      </c>
      <c r="P2" s="65">
        <f>N2+O2</f>
        <v>23</v>
      </c>
      <c r="Q2" s="36">
        <v>98</v>
      </c>
      <c r="R2" s="18">
        <v>5</v>
      </c>
      <c r="S2" s="19">
        <f t="shared" ref="S2:S6" si="1">60/(Q2)</f>
        <v>0.61224489795918369</v>
      </c>
      <c r="T2" s="22">
        <v>20</v>
      </c>
      <c r="U2" s="23">
        <f>ROUND(R2*S2*T2,0)</f>
        <v>61</v>
      </c>
      <c r="V2" s="35">
        <f t="shared" ref="V2:V7" si="2">R2/W$2</f>
        <v>0.5</v>
      </c>
      <c r="W2">
        <f>SUM(R2:R7)</f>
        <v>10</v>
      </c>
    </row>
    <row r="3" spans="1:24" x14ac:dyDescent="0.25">
      <c r="A3" s="30" t="s">
        <v>7</v>
      </c>
      <c r="B3" s="30" t="s">
        <v>60</v>
      </c>
      <c r="C3" s="69">
        <v>1</v>
      </c>
      <c r="D3" s="72">
        <f t="shared" si="0"/>
        <v>5</v>
      </c>
      <c r="E3">
        <f>VLOOKUP(A3,$M$1:$W$8,5,FALSE)</f>
        <v>98</v>
      </c>
      <c r="F3" s="21">
        <f>60/E3*C3</f>
        <v>0.61224489795918369</v>
      </c>
      <c r="G3">
        <f t="shared" ref="G3:G33" si="3">VLOOKUP(A3,$M$1:$W$8,8,FALSE)</f>
        <v>20</v>
      </c>
      <c r="H3" s="20">
        <f>D3*F3*G3</f>
        <v>61.224489795918373</v>
      </c>
      <c r="I3" s="17" t="s">
        <v>60</v>
      </c>
      <c r="J3" s="20">
        <v>135.13146654010441</v>
      </c>
      <c r="K3" s="15"/>
      <c r="M3" t="s">
        <v>8</v>
      </c>
      <c r="N3" s="24">
        <v>1</v>
      </c>
      <c r="O3" s="64">
        <v>12</v>
      </c>
      <c r="P3" s="65">
        <f t="shared" ref="P3:P7" si="4">N3+O3</f>
        <v>13</v>
      </c>
      <c r="Q3" s="36">
        <v>50</v>
      </c>
      <c r="R3" s="18">
        <v>1</v>
      </c>
      <c r="S3" s="19">
        <f t="shared" si="1"/>
        <v>1.2</v>
      </c>
      <c r="T3" s="22">
        <v>20</v>
      </c>
      <c r="U3" s="23">
        <f>ROUND(R3*S3*T3,0)</f>
        <v>24</v>
      </c>
      <c r="V3" s="35">
        <f t="shared" si="2"/>
        <v>0.1</v>
      </c>
    </row>
    <row r="4" spans="1:24" x14ac:dyDescent="0.25">
      <c r="A4" s="30" t="s">
        <v>7</v>
      </c>
      <c r="B4" s="30" t="s">
        <v>117</v>
      </c>
      <c r="C4" s="69">
        <v>1</v>
      </c>
      <c r="D4" s="72">
        <f t="shared" si="0"/>
        <v>5</v>
      </c>
      <c r="E4">
        <f t="shared" ref="E4:E13" si="5">VLOOKUP(A4,$M$1:$W$8,5,FALSE)</f>
        <v>98</v>
      </c>
      <c r="F4" s="21">
        <f t="shared" ref="F4:F33" si="6">60/E4*C4</f>
        <v>0.61224489795918369</v>
      </c>
      <c r="G4">
        <f t="shared" si="3"/>
        <v>20</v>
      </c>
      <c r="H4" s="20">
        <f t="shared" ref="H4:H33" si="7">D4*F4*G4</f>
        <v>61.224489795918373</v>
      </c>
      <c r="I4" s="17" t="s">
        <v>117</v>
      </c>
      <c r="J4" s="20">
        <v>99.131466540104412</v>
      </c>
      <c r="K4" s="15"/>
      <c r="M4" t="s">
        <v>58</v>
      </c>
      <c r="N4" s="24">
        <v>1</v>
      </c>
      <c r="O4" s="64">
        <v>12</v>
      </c>
      <c r="P4" s="65">
        <f t="shared" si="4"/>
        <v>13</v>
      </c>
      <c r="Q4" s="36">
        <v>38</v>
      </c>
      <c r="R4" s="18">
        <v>1</v>
      </c>
      <c r="S4" s="19">
        <f t="shared" si="1"/>
        <v>1.5789473684210527</v>
      </c>
      <c r="T4" s="22">
        <v>20</v>
      </c>
      <c r="U4" s="23">
        <f>ROUND(R4*S4*T4,0)</f>
        <v>32</v>
      </c>
      <c r="V4" s="35">
        <f t="shared" si="2"/>
        <v>0.1</v>
      </c>
    </row>
    <row r="5" spans="1:24" x14ac:dyDescent="0.25">
      <c r="A5" s="30" t="s">
        <v>7</v>
      </c>
      <c r="B5" s="30" t="s">
        <v>118</v>
      </c>
      <c r="C5" s="69">
        <v>1</v>
      </c>
      <c r="D5" s="72">
        <f t="shared" si="0"/>
        <v>5</v>
      </c>
      <c r="E5">
        <f t="shared" si="5"/>
        <v>98</v>
      </c>
      <c r="F5" s="21">
        <f t="shared" si="6"/>
        <v>0.61224489795918369</v>
      </c>
      <c r="G5">
        <f t="shared" si="3"/>
        <v>20</v>
      </c>
      <c r="H5" s="20">
        <f t="shared" si="7"/>
        <v>61.224489795918373</v>
      </c>
      <c r="I5" s="17" t="s">
        <v>118</v>
      </c>
      <c r="J5" s="20">
        <v>89.131466540104412</v>
      </c>
      <c r="K5" s="15"/>
      <c r="M5" t="s">
        <v>59</v>
      </c>
      <c r="N5" s="24">
        <v>1</v>
      </c>
      <c r="O5" s="64">
        <v>15</v>
      </c>
      <c r="P5" s="65">
        <f t="shared" si="4"/>
        <v>16</v>
      </c>
      <c r="Q5" s="36">
        <v>43</v>
      </c>
      <c r="R5" s="18">
        <v>1</v>
      </c>
      <c r="S5" s="19">
        <f t="shared" si="1"/>
        <v>1.3953488372093024</v>
      </c>
      <c r="T5" s="22">
        <v>20</v>
      </c>
      <c r="U5" s="23">
        <f>ROUND(R5*S5*T5,0)</f>
        <v>28</v>
      </c>
      <c r="V5" s="35">
        <f t="shared" si="2"/>
        <v>0.1</v>
      </c>
    </row>
    <row r="6" spans="1:24" x14ac:dyDescent="0.25">
      <c r="A6" s="30" t="s">
        <v>7</v>
      </c>
      <c r="B6" s="30" t="s">
        <v>119</v>
      </c>
      <c r="C6" s="69">
        <v>1</v>
      </c>
      <c r="D6" s="72">
        <f t="shared" si="0"/>
        <v>5</v>
      </c>
      <c r="E6">
        <f t="shared" si="5"/>
        <v>98</v>
      </c>
      <c r="F6" s="21">
        <f t="shared" si="6"/>
        <v>0.61224489795918369</v>
      </c>
      <c r="G6">
        <f t="shared" si="3"/>
        <v>20</v>
      </c>
      <c r="H6" s="20">
        <f t="shared" si="7"/>
        <v>61.224489795918373</v>
      </c>
      <c r="I6" s="17" t="s">
        <v>119</v>
      </c>
      <c r="J6" s="20">
        <v>89.131466540104412</v>
      </c>
      <c r="K6" s="15"/>
      <c r="M6" t="s">
        <v>9</v>
      </c>
      <c r="N6" s="24">
        <v>1</v>
      </c>
      <c r="O6" s="64">
        <v>9</v>
      </c>
      <c r="P6" s="65">
        <f t="shared" si="4"/>
        <v>10</v>
      </c>
      <c r="Q6" s="36">
        <v>100</v>
      </c>
      <c r="R6" s="18">
        <v>1</v>
      </c>
      <c r="S6" s="19">
        <f t="shared" si="1"/>
        <v>0.6</v>
      </c>
      <c r="T6" s="22">
        <v>20</v>
      </c>
      <c r="U6" s="23">
        <f>ROUND(R6*S6*T6,0)</f>
        <v>12</v>
      </c>
      <c r="V6" s="35">
        <f t="shared" si="2"/>
        <v>0.1</v>
      </c>
    </row>
    <row r="7" spans="1:24" ht="15.75" thickBot="1" x14ac:dyDescent="0.3">
      <c r="A7" s="30" t="s">
        <v>7</v>
      </c>
      <c r="B7" s="30" t="s">
        <v>120</v>
      </c>
      <c r="C7" s="69">
        <v>1</v>
      </c>
      <c r="D7" s="70">
        <f t="shared" ref="D7:D8" si="8">VLOOKUP(A7,$M$1:$W$8,6,FALSE)</f>
        <v>5</v>
      </c>
      <c r="E7">
        <f t="shared" ref="E7:E8" si="9">VLOOKUP(A7,$M$1:$W$8,5,FALSE)</f>
        <v>98</v>
      </c>
      <c r="F7" s="21">
        <f t="shared" ref="F7:F8" si="10">60/E7*C7</f>
        <v>0.61224489795918369</v>
      </c>
      <c r="G7">
        <f t="shared" ref="G7:G8" si="11">VLOOKUP(A7,$M$1:$W$8,8,FALSE)</f>
        <v>20</v>
      </c>
      <c r="H7" s="20">
        <f t="shared" ref="H7:H8" si="12">D7*F7*G7</f>
        <v>61.224489795918373</v>
      </c>
      <c r="I7" s="17" t="s">
        <v>120</v>
      </c>
      <c r="J7" s="20">
        <v>61.224489795918373</v>
      </c>
      <c r="K7" s="15"/>
      <c r="M7" t="s">
        <v>60</v>
      </c>
      <c r="N7" s="24">
        <v>1</v>
      </c>
      <c r="O7" s="66">
        <v>9</v>
      </c>
      <c r="P7" s="65">
        <f t="shared" si="4"/>
        <v>10</v>
      </c>
      <c r="Q7" s="36">
        <v>120</v>
      </c>
      <c r="R7" s="18">
        <v>1</v>
      </c>
      <c r="S7" s="19">
        <f>60/(Q7)</f>
        <v>0.5</v>
      </c>
      <c r="T7" s="22">
        <v>20</v>
      </c>
      <c r="U7" s="23">
        <f>SUM(U2:U6)</f>
        <v>157</v>
      </c>
      <c r="V7" s="35">
        <f t="shared" si="2"/>
        <v>0.1</v>
      </c>
    </row>
    <row r="8" spans="1:24" ht="15.75" thickBot="1" x14ac:dyDescent="0.3">
      <c r="A8" s="30" t="s">
        <v>7</v>
      </c>
      <c r="B8" s="30" t="s">
        <v>121</v>
      </c>
      <c r="C8" s="69">
        <v>1</v>
      </c>
      <c r="D8" s="70">
        <f t="shared" si="8"/>
        <v>5</v>
      </c>
      <c r="E8">
        <f t="shared" si="9"/>
        <v>98</v>
      </c>
      <c r="F8" s="21">
        <f t="shared" si="10"/>
        <v>0.61224489795918369</v>
      </c>
      <c r="G8">
        <f t="shared" si="11"/>
        <v>20</v>
      </c>
      <c r="H8" s="20">
        <f t="shared" si="12"/>
        <v>61.224489795918373</v>
      </c>
      <c r="I8" s="17" t="s">
        <v>116</v>
      </c>
      <c r="J8" s="20">
        <v>105.48592411260711</v>
      </c>
      <c r="K8" s="15"/>
      <c r="V8" s="68">
        <f>SUM(V2:V7)</f>
        <v>0.99999999999999989</v>
      </c>
    </row>
    <row r="9" spans="1:24" ht="15.75" thickBot="1" x14ac:dyDescent="0.3">
      <c r="A9" s="30" t="s">
        <v>7</v>
      </c>
      <c r="B9" s="30" t="s">
        <v>116</v>
      </c>
      <c r="C9" s="69">
        <v>0</v>
      </c>
      <c r="D9" s="70">
        <f t="shared" si="0"/>
        <v>5</v>
      </c>
      <c r="E9">
        <f t="shared" si="5"/>
        <v>98</v>
      </c>
      <c r="F9" s="21">
        <f t="shared" si="6"/>
        <v>0</v>
      </c>
      <c r="G9">
        <f t="shared" si="3"/>
        <v>20</v>
      </c>
      <c r="H9" s="20">
        <f t="shared" si="7"/>
        <v>0</v>
      </c>
      <c r="I9" s="17" t="s">
        <v>121</v>
      </c>
      <c r="J9" s="20">
        <v>97.224489795918373</v>
      </c>
      <c r="K9" s="15"/>
    </row>
    <row r="10" spans="1:24" x14ac:dyDescent="0.25">
      <c r="A10" s="30" t="s">
        <v>8</v>
      </c>
      <c r="B10" s="30" t="s">
        <v>115</v>
      </c>
      <c r="C10" s="30">
        <v>1</v>
      </c>
      <c r="D10" s="51">
        <f>VLOOKUP(A10,$M$1:$W$8,6,FALSE)</f>
        <v>1</v>
      </c>
      <c r="E10" s="20">
        <f>VLOOKUP(A10,$M$1:$W$8,5,FALSE)</f>
        <v>50</v>
      </c>
      <c r="F10" s="21">
        <f t="shared" si="6"/>
        <v>1.2</v>
      </c>
      <c r="G10">
        <f t="shared" si="3"/>
        <v>20</v>
      </c>
      <c r="H10" s="20">
        <f>D10*F10*G10</f>
        <v>24</v>
      </c>
      <c r="I10" s="17" t="s">
        <v>92</v>
      </c>
      <c r="J10" s="20">
        <v>24</v>
      </c>
    </row>
    <row r="11" spans="1:24" x14ac:dyDescent="0.25">
      <c r="A11" s="30" t="s">
        <v>8</v>
      </c>
      <c r="B11" s="30" t="s">
        <v>60</v>
      </c>
      <c r="C11" s="30">
        <v>1</v>
      </c>
      <c r="D11" s="49">
        <f t="shared" si="0"/>
        <v>1</v>
      </c>
      <c r="E11" s="20">
        <f t="shared" si="5"/>
        <v>50</v>
      </c>
      <c r="F11" s="21">
        <f t="shared" si="6"/>
        <v>1.2</v>
      </c>
      <c r="G11">
        <f t="shared" si="3"/>
        <v>20</v>
      </c>
      <c r="H11" s="20">
        <f t="shared" si="7"/>
        <v>24</v>
      </c>
      <c r="I11" s="17" t="s">
        <v>122</v>
      </c>
      <c r="J11" s="20">
        <v>31.578947368421055</v>
      </c>
    </row>
    <row r="12" spans="1:24" x14ac:dyDescent="0.25">
      <c r="A12" s="30" t="s">
        <v>8</v>
      </c>
      <c r="B12" s="30" t="s">
        <v>121</v>
      </c>
      <c r="C12" s="30">
        <v>1</v>
      </c>
      <c r="D12" s="49">
        <f t="shared" si="0"/>
        <v>1</v>
      </c>
      <c r="E12" s="20">
        <f>VLOOKUP(A12,$M$1:$W$8,5,FALSE)</f>
        <v>50</v>
      </c>
      <c r="F12" s="21">
        <f t="shared" si="6"/>
        <v>1.2</v>
      </c>
      <c r="G12">
        <f t="shared" si="3"/>
        <v>20</v>
      </c>
      <c r="H12" s="20">
        <f t="shared" si="7"/>
        <v>24</v>
      </c>
      <c r="I12" s="17" t="s">
        <v>123</v>
      </c>
      <c r="J12" s="20">
        <v>31.578947368421055</v>
      </c>
    </row>
    <row r="13" spans="1:24" x14ac:dyDescent="0.25">
      <c r="A13" s="30" t="s">
        <v>8</v>
      </c>
      <c r="B13" s="30" t="s">
        <v>92</v>
      </c>
      <c r="C13" s="30">
        <v>1</v>
      </c>
      <c r="D13" s="49">
        <f t="shared" si="0"/>
        <v>1</v>
      </c>
      <c r="E13" s="20">
        <f t="shared" si="5"/>
        <v>50</v>
      </c>
      <c r="F13" s="21">
        <f t="shared" si="6"/>
        <v>1.2</v>
      </c>
      <c r="G13">
        <f t="shared" si="3"/>
        <v>20</v>
      </c>
      <c r="H13" s="20">
        <f t="shared" si="7"/>
        <v>24</v>
      </c>
      <c r="I13" s="17" t="s">
        <v>124</v>
      </c>
      <c r="J13" s="20">
        <v>31.578947368421055</v>
      </c>
    </row>
    <row r="14" spans="1:24" ht="15.75" thickBot="1" x14ac:dyDescent="0.3">
      <c r="A14" s="30" t="s">
        <v>8</v>
      </c>
      <c r="B14" s="30" t="s">
        <v>116</v>
      </c>
      <c r="C14" s="30">
        <v>1</v>
      </c>
      <c r="D14" s="50">
        <f t="shared" ref="D14:D32" si="13">VLOOKUP(A14,$M$1:$W$8,6,FALSE)</f>
        <v>1</v>
      </c>
      <c r="E14" s="20">
        <f t="shared" ref="E14:E33" si="14">VLOOKUP(A14,$M$1:$W$8,5,FALSE)</f>
        <v>50</v>
      </c>
      <c r="F14" s="21">
        <f t="shared" si="6"/>
        <v>1.2</v>
      </c>
      <c r="G14">
        <f t="shared" si="3"/>
        <v>20</v>
      </c>
      <c r="H14" s="20">
        <f t="shared" si="7"/>
        <v>24</v>
      </c>
      <c r="I14" s="17" t="s">
        <v>37</v>
      </c>
      <c r="J14" s="20">
        <v>961.90802587865005</v>
      </c>
    </row>
    <row r="15" spans="1:24" x14ac:dyDescent="0.25">
      <c r="A15" s="30" t="s">
        <v>58</v>
      </c>
      <c r="B15" s="30" t="s">
        <v>115</v>
      </c>
      <c r="C15" s="30">
        <v>1</v>
      </c>
      <c r="D15" s="51">
        <f t="shared" si="13"/>
        <v>1</v>
      </c>
      <c r="E15" s="20">
        <f t="shared" si="14"/>
        <v>38</v>
      </c>
      <c r="F15" s="21">
        <f t="shared" si="6"/>
        <v>1.5789473684210527</v>
      </c>
      <c r="G15">
        <f t="shared" si="3"/>
        <v>20</v>
      </c>
      <c r="H15" s="20">
        <f>D15*F15*G15</f>
        <v>31.578947368421055</v>
      </c>
    </row>
    <row r="16" spans="1:24" x14ac:dyDescent="0.25">
      <c r="A16" s="30" t="s">
        <v>58</v>
      </c>
      <c r="B16" s="30" t="s">
        <v>122</v>
      </c>
      <c r="C16" s="30">
        <v>1</v>
      </c>
      <c r="D16" s="49">
        <f t="shared" si="13"/>
        <v>1</v>
      </c>
      <c r="E16" s="20">
        <f t="shared" si="14"/>
        <v>38</v>
      </c>
      <c r="F16" s="21">
        <f t="shared" si="6"/>
        <v>1.5789473684210527</v>
      </c>
      <c r="G16">
        <f t="shared" si="3"/>
        <v>20</v>
      </c>
      <c r="H16" s="20">
        <f t="shared" si="7"/>
        <v>31.578947368421055</v>
      </c>
    </row>
    <row r="17" spans="1:8" x14ac:dyDescent="0.25">
      <c r="A17" s="30" t="s">
        <v>58</v>
      </c>
      <c r="B17" s="30" t="s">
        <v>123</v>
      </c>
      <c r="C17" s="30">
        <v>1</v>
      </c>
      <c r="D17" s="49">
        <f t="shared" si="13"/>
        <v>1</v>
      </c>
      <c r="E17" s="20">
        <f t="shared" si="14"/>
        <v>38</v>
      </c>
      <c r="F17" s="21">
        <f t="shared" si="6"/>
        <v>1.5789473684210527</v>
      </c>
      <c r="G17">
        <f t="shared" si="3"/>
        <v>20</v>
      </c>
      <c r="H17" s="20">
        <f t="shared" si="7"/>
        <v>31.578947368421055</v>
      </c>
    </row>
    <row r="18" spans="1:8" x14ac:dyDescent="0.25">
      <c r="A18" s="30" t="s">
        <v>58</v>
      </c>
      <c r="B18" s="30" t="s">
        <v>124</v>
      </c>
      <c r="C18" s="30">
        <v>1</v>
      </c>
      <c r="D18" s="49">
        <f t="shared" si="13"/>
        <v>1</v>
      </c>
      <c r="E18" s="20">
        <f t="shared" si="14"/>
        <v>38</v>
      </c>
      <c r="F18" s="21">
        <f t="shared" si="6"/>
        <v>1.5789473684210527</v>
      </c>
      <c r="G18">
        <f t="shared" si="3"/>
        <v>20</v>
      </c>
      <c r="H18" s="20">
        <f t="shared" si="7"/>
        <v>31.578947368421055</v>
      </c>
    </row>
    <row r="19" spans="1:8" ht="15.75" thickBot="1" x14ac:dyDescent="0.3">
      <c r="A19" s="30" t="s">
        <v>58</v>
      </c>
      <c r="B19" s="30" t="s">
        <v>116</v>
      </c>
      <c r="C19" s="30">
        <v>1</v>
      </c>
      <c r="D19" s="49">
        <f t="shared" si="13"/>
        <v>1</v>
      </c>
      <c r="E19" s="20">
        <f t="shared" si="14"/>
        <v>38</v>
      </c>
      <c r="F19" s="21">
        <f t="shared" si="6"/>
        <v>1.5789473684210527</v>
      </c>
      <c r="G19">
        <f t="shared" si="3"/>
        <v>20</v>
      </c>
      <c r="H19" s="20">
        <f t="shared" ref="H19:H24" si="15">D19*F19*G19</f>
        <v>31.578947368421055</v>
      </c>
    </row>
    <row r="20" spans="1:8" x14ac:dyDescent="0.25">
      <c r="A20" s="30" t="s">
        <v>60</v>
      </c>
      <c r="B20" s="30" t="s">
        <v>115</v>
      </c>
      <c r="C20" s="69">
        <v>1</v>
      </c>
      <c r="D20" s="71">
        <f>VLOOKUP(A20,$M$1:$W$8,6,FALSE)</f>
        <v>1</v>
      </c>
      <c r="E20">
        <f>VLOOKUP(A20,$M$1:$W$8,5,FALSE)</f>
        <v>120</v>
      </c>
      <c r="F20" s="21">
        <f>60/E20*C20</f>
        <v>0.5</v>
      </c>
      <c r="G20">
        <f t="shared" si="3"/>
        <v>20</v>
      </c>
      <c r="H20" s="20">
        <f>D20*F20*G20</f>
        <v>10</v>
      </c>
    </row>
    <row r="21" spans="1:8" x14ac:dyDescent="0.25">
      <c r="A21" s="30" t="s">
        <v>60</v>
      </c>
      <c r="B21" s="30" t="s">
        <v>60</v>
      </c>
      <c r="C21" s="69">
        <v>1</v>
      </c>
      <c r="D21" s="72">
        <f>VLOOKUP(A21,$M$1:$W$8,6,FALSE)</f>
        <v>1</v>
      </c>
      <c r="E21">
        <f>VLOOKUP(A21,$M$1:$W$8,5,FALSE)</f>
        <v>120</v>
      </c>
      <c r="F21" s="21">
        <f>60/E21*C21</f>
        <v>0.5</v>
      </c>
      <c r="G21">
        <f t="shared" si="3"/>
        <v>20</v>
      </c>
      <c r="H21" s="20">
        <f t="shared" si="15"/>
        <v>10</v>
      </c>
    </row>
    <row r="22" spans="1:8" x14ac:dyDescent="0.25">
      <c r="A22" s="30" t="s">
        <v>60</v>
      </c>
      <c r="B22" s="30" t="s">
        <v>117</v>
      </c>
      <c r="C22" s="69">
        <v>1</v>
      </c>
      <c r="D22" s="72">
        <f>VLOOKUP(A22,$M$1:$W$8,6,FALSE)</f>
        <v>1</v>
      </c>
      <c r="E22">
        <f>VLOOKUP(A22,$M$1:$W$8,5,FALSE)</f>
        <v>120</v>
      </c>
      <c r="F22" s="21">
        <f>60/E22*C22</f>
        <v>0.5</v>
      </c>
      <c r="G22">
        <f t="shared" si="3"/>
        <v>20</v>
      </c>
      <c r="H22" s="20">
        <f t="shared" si="15"/>
        <v>10</v>
      </c>
    </row>
    <row r="23" spans="1:8" x14ac:dyDescent="0.25">
      <c r="A23" s="30" t="s">
        <v>60</v>
      </c>
      <c r="B23" s="30" t="s">
        <v>116</v>
      </c>
      <c r="C23" s="69">
        <v>1</v>
      </c>
      <c r="D23" s="72">
        <f>VLOOKUP(A23,$M$1:$W$8,6,FALSE)</f>
        <v>1</v>
      </c>
      <c r="E23">
        <f>VLOOKUP(A23,$M$1:$W$8,5,FALSE)</f>
        <v>120</v>
      </c>
      <c r="F23" s="21">
        <f>60/E23*C23</f>
        <v>0.5</v>
      </c>
      <c r="G23">
        <f t="shared" si="3"/>
        <v>20</v>
      </c>
      <c r="H23" s="20">
        <f t="shared" si="15"/>
        <v>10</v>
      </c>
    </row>
    <row r="24" spans="1:8" x14ac:dyDescent="0.25">
      <c r="A24" s="30" t="s">
        <v>59</v>
      </c>
      <c r="B24" s="30" t="s">
        <v>115</v>
      </c>
      <c r="C24" s="30">
        <v>1</v>
      </c>
      <c r="D24" s="49">
        <f t="shared" si="13"/>
        <v>1</v>
      </c>
      <c r="E24">
        <f t="shared" si="14"/>
        <v>43</v>
      </c>
      <c r="F24" s="21">
        <f t="shared" si="6"/>
        <v>1.3953488372093024</v>
      </c>
      <c r="G24">
        <f t="shared" si="3"/>
        <v>20</v>
      </c>
      <c r="H24" s="20">
        <f t="shared" si="15"/>
        <v>27.906976744186046</v>
      </c>
    </row>
    <row r="25" spans="1:8" x14ac:dyDescent="0.25">
      <c r="A25" s="30" t="s">
        <v>59</v>
      </c>
      <c r="B25" s="30" t="s">
        <v>60</v>
      </c>
      <c r="C25" s="30">
        <v>1</v>
      </c>
      <c r="D25" s="49">
        <f t="shared" si="13"/>
        <v>1</v>
      </c>
      <c r="E25">
        <f t="shared" si="14"/>
        <v>43</v>
      </c>
      <c r="F25" s="21">
        <f t="shared" si="6"/>
        <v>1.3953488372093024</v>
      </c>
      <c r="G25">
        <f t="shared" si="3"/>
        <v>20</v>
      </c>
      <c r="H25" s="20">
        <f t="shared" si="7"/>
        <v>27.906976744186046</v>
      </c>
    </row>
    <row r="26" spans="1:8" x14ac:dyDescent="0.25">
      <c r="A26" s="30" t="s">
        <v>59</v>
      </c>
      <c r="B26" s="30" t="s">
        <v>117</v>
      </c>
      <c r="C26" s="30">
        <v>1</v>
      </c>
      <c r="D26" s="49">
        <f t="shared" si="13"/>
        <v>1</v>
      </c>
      <c r="E26">
        <f t="shared" si="14"/>
        <v>43</v>
      </c>
      <c r="F26" s="21">
        <f t="shared" si="6"/>
        <v>1.3953488372093024</v>
      </c>
      <c r="G26">
        <f t="shared" si="3"/>
        <v>20</v>
      </c>
      <c r="H26" s="20">
        <f t="shared" si="7"/>
        <v>27.906976744186046</v>
      </c>
    </row>
    <row r="27" spans="1:8" x14ac:dyDescent="0.25">
      <c r="A27" s="30" t="s">
        <v>59</v>
      </c>
      <c r="B27" s="30" t="s">
        <v>118</v>
      </c>
      <c r="C27" s="30">
        <v>1</v>
      </c>
      <c r="D27" s="49">
        <f t="shared" si="13"/>
        <v>1</v>
      </c>
      <c r="E27">
        <f t="shared" si="14"/>
        <v>43</v>
      </c>
      <c r="F27" s="21">
        <f t="shared" si="6"/>
        <v>1.3953488372093024</v>
      </c>
      <c r="G27">
        <f t="shared" si="3"/>
        <v>20</v>
      </c>
      <c r="H27" s="20">
        <f t="shared" si="7"/>
        <v>27.906976744186046</v>
      </c>
    </row>
    <row r="28" spans="1:8" x14ac:dyDescent="0.25">
      <c r="A28" s="30" t="s">
        <v>59</v>
      </c>
      <c r="B28" s="30" t="s">
        <v>119</v>
      </c>
      <c r="C28" s="30">
        <v>1</v>
      </c>
      <c r="D28" s="49">
        <f t="shared" si="13"/>
        <v>1</v>
      </c>
      <c r="E28">
        <f t="shared" si="14"/>
        <v>43</v>
      </c>
      <c r="F28" s="21">
        <f t="shared" si="6"/>
        <v>1.3953488372093024</v>
      </c>
      <c r="G28">
        <f t="shared" si="3"/>
        <v>20</v>
      </c>
      <c r="H28" s="20">
        <f t="shared" si="7"/>
        <v>27.906976744186046</v>
      </c>
    </row>
    <row r="29" spans="1:8" ht="15.75" thickBot="1" x14ac:dyDescent="0.3">
      <c r="A29" s="30" t="s">
        <v>59</v>
      </c>
      <c r="B29" s="30" t="s">
        <v>116</v>
      </c>
      <c r="C29" s="30">
        <v>1</v>
      </c>
      <c r="D29" s="49">
        <f t="shared" ref="D29" si="16">VLOOKUP(A29,$M$1:$W$8,6,FALSE)</f>
        <v>1</v>
      </c>
      <c r="E29">
        <f t="shared" ref="E29" si="17">VLOOKUP(A29,$M$1:$W$8,5,FALSE)</f>
        <v>43</v>
      </c>
      <c r="F29" s="21">
        <f t="shared" ref="F29" si="18">60/E29*C29</f>
        <v>1.3953488372093024</v>
      </c>
      <c r="G29">
        <f t="shared" ref="G29" si="19">VLOOKUP(A29,$M$1:$W$8,8,FALSE)</f>
        <v>20</v>
      </c>
      <c r="H29" s="20">
        <f t="shared" ref="H29" si="20">D29*F29*G29</f>
        <v>27.906976744186046</v>
      </c>
    </row>
    <row r="30" spans="1:8" x14ac:dyDescent="0.25">
      <c r="A30" s="30" t="s">
        <v>9</v>
      </c>
      <c r="B30" s="30" t="s">
        <v>115</v>
      </c>
      <c r="C30" s="30">
        <v>1</v>
      </c>
      <c r="D30" s="51">
        <f t="shared" si="13"/>
        <v>1</v>
      </c>
      <c r="E30">
        <f t="shared" si="14"/>
        <v>100</v>
      </c>
      <c r="F30" s="21">
        <f t="shared" si="6"/>
        <v>0.6</v>
      </c>
      <c r="G30">
        <f t="shared" si="3"/>
        <v>20</v>
      </c>
      <c r="H30" s="20">
        <f>D30*F30*G30</f>
        <v>12</v>
      </c>
    </row>
    <row r="31" spans="1:8" x14ac:dyDescent="0.25">
      <c r="A31" s="30" t="s">
        <v>9</v>
      </c>
      <c r="B31" s="30" t="s">
        <v>60</v>
      </c>
      <c r="C31" s="30">
        <v>1</v>
      </c>
      <c r="D31" s="49">
        <f t="shared" si="13"/>
        <v>1</v>
      </c>
      <c r="E31">
        <f t="shared" si="14"/>
        <v>100</v>
      </c>
      <c r="F31" s="21">
        <f t="shared" si="6"/>
        <v>0.6</v>
      </c>
      <c r="G31">
        <f t="shared" si="3"/>
        <v>20</v>
      </c>
      <c r="H31" s="20">
        <f t="shared" si="7"/>
        <v>12</v>
      </c>
    </row>
    <row r="32" spans="1:8" x14ac:dyDescent="0.25">
      <c r="A32" s="30" t="s">
        <v>9</v>
      </c>
      <c r="B32" s="30" t="s">
        <v>121</v>
      </c>
      <c r="C32" s="30">
        <v>1</v>
      </c>
      <c r="D32" s="49">
        <f t="shared" si="13"/>
        <v>1</v>
      </c>
      <c r="E32">
        <f t="shared" si="14"/>
        <v>100</v>
      </c>
      <c r="F32" s="21">
        <f t="shared" si="6"/>
        <v>0.6</v>
      </c>
      <c r="G32">
        <f t="shared" si="3"/>
        <v>20</v>
      </c>
      <c r="H32" s="20">
        <f t="shared" si="7"/>
        <v>12</v>
      </c>
    </row>
    <row r="33" spans="1:9" ht="15.75" thickBot="1" x14ac:dyDescent="0.3">
      <c r="A33" s="30" t="s">
        <v>9</v>
      </c>
      <c r="B33" s="30" t="s">
        <v>116</v>
      </c>
      <c r="C33" s="30">
        <v>1</v>
      </c>
      <c r="D33" s="50">
        <f>VLOOKUP(A33,$M$1:$W$8,6,FALSE)</f>
        <v>1</v>
      </c>
      <c r="E33">
        <f t="shared" si="14"/>
        <v>100</v>
      </c>
      <c r="F33" s="21">
        <f t="shared" si="6"/>
        <v>0.6</v>
      </c>
      <c r="G33">
        <f t="shared" si="3"/>
        <v>20</v>
      </c>
      <c r="H33" s="20">
        <f t="shared" si="7"/>
        <v>12</v>
      </c>
    </row>
    <row r="35" spans="1:9" ht="19.5" thickBot="1" x14ac:dyDescent="0.3">
      <c r="I35" s="29" t="s">
        <v>57</v>
      </c>
    </row>
    <row r="36" spans="1:9" x14ac:dyDescent="0.25">
      <c r="A36" s="74" t="s">
        <v>70</v>
      </c>
      <c r="B36" s="75"/>
      <c r="I36" s="26" t="e">
        <f t="shared" ref="I36:I47" si="21">1-G38/H38</f>
        <v>#N/A</v>
      </c>
    </row>
    <row r="37" spans="1:9" ht="93.75" x14ac:dyDescent="0.3">
      <c r="A37" s="38" t="s">
        <v>69</v>
      </c>
      <c r="B37" s="39" t="s">
        <v>55</v>
      </c>
      <c r="C37" s="37" t="s">
        <v>53</v>
      </c>
      <c r="D37" s="55" t="s">
        <v>54</v>
      </c>
      <c r="E37" s="58"/>
      <c r="F37" s="57" t="s">
        <v>80</v>
      </c>
      <c r="G37" s="29" t="s">
        <v>52</v>
      </c>
      <c r="H37" s="29" t="s">
        <v>56</v>
      </c>
      <c r="I37" s="26" t="e">
        <f t="shared" si="21"/>
        <v>#N/A</v>
      </c>
    </row>
    <row r="38" spans="1:9" ht="18.75" x14ac:dyDescent="0.25">
      <c r="A38" s="38" t="s">
        <v>115</v>
      </c>
      <c r="B38" s="40">
        <v>520</v>
      </c>
      <c r="C38" s="28">
        <f>GETPIVOTDATA("Итого",$I$1,"transaction rq",A38)*3</f>
        <v>500.13124172557644</v>
      </c>
      <c r="D38" s="56">
        <f>1-B38/C38</f>
        <v>-3.972708884546261E-2</v>
      </c>
      <c r="E38" s="54"/>
      <c r="F38" s="53" t="str">
        <f>VLOOKUP(A38,Соответствие!A:B,2,FALSE)</f>
        <v>Домашняя страница</v>
      </c>
      <c r="G38" s="59">
        <f>C38/3</f>
        <v>166.71041390852548</v>
      </c>
      <c r="H38" s="48" t="e">
        <f>VLOOKUP(F38,SummaryReport!A:J,8,FALSE)</f>
        <v>#N/A</v>
      </c>
      <c r="I38" s="26"/>
    </row>
    <row r="39" spans="1:9" ht="18.75" x14ac:dyDescent="0.25">
      <c r="A39" s="41" t="s">
        <v>60</v>
      </c>
      <c r="B39" s="40">
        <v>422</v>
      </c>
      <c r="C39" s="28">
        <f t="shared" ref="C39:C49" si="22">GETPIVOTDATA("Итого",$I$1,"transaction rq",A39)*3</f>
        <v>405.39439962031327</v>
      </c>
      <c r="D39" s="56">
        <f>1-B39/C39</f>
        <v>-4.0961592945633507E-2</v>
      </c>
      <c r="E39" s="54"/>
      <c r="F39" s="53" t="str">
        <f>VLOOKUP(A39,Соответствие!A:B,2,FALSE)</f>
        <v>Логин</v>
      </c>
      <c r="G39" s="59">
        <f t="shared" ref="G39:G49" si="23">C39/3</f>
        <v>135.13146654010441</v>
      </c>
      <c r="H39" s="48" t="e">
        <f>VLOOKUP(F39,SummaryReport!A:J,8,FALSE)</f>
        <v>#N/A</v>
      </c>
      <c r="I39" s="26" t="e">
        <f t="shared" si="21"/>
        <v>#N/A</v>
      </c>
    </row>
    <row r="40" spans="1:9" ht="18.75" x14ac:dyDescent="0.25">
      <c r="A40" s="42" t="s">
        <v>117</v>
      </c>
      <c r="B40" s="40">
        <v>305</v>
      </c>
      <c r="C40" s="28">
        <f t="shared" si="22"/>
        <v>297.39439962031327</v>
      </c>
      <c r="D40" s="56">
        <f>1-B40/C40</f>
        <v>-2.55741210641387E-2</v>
      </c>
      <c r="E40" s="54"/>
      <c r="F40" s="53" t="str">
        <f>VLOOKUP(A40,Соответствие!A:B,2,FALSE)</f>
        <v>Поиск билетов</v>
      </c>
      <c r="G40" s="59">
        <f t="shared" si="23"/>
        <v>99.131466540104427</v>
      </c>
      <c r="H40" s="48" t="e">
        <f>VLOOKUP(F40,SummaryReport!A:J,8,FALSE)</f>
        <v>#N/A</v>
      </c>
      <c r="I40" s="26" t="e">
        <f t="shared" si="21"/>
        <v>#N/A</v>
      </c>
    </row>
    <row r="41" spans="1:9" ht="18.75" x14ac:dyDescent="0.25">
      <c r="A41" s="41" t="s">
        <v>118</v>
      </c>
      <c r="B41" s="40">
        <v>282</v>
      </c>
      <c r="C41" s="28">
        <f t="shared" si="22"/>
        <v>267.39439962031327</v>
      </c>
      <c r="D41" s="52">
        <f t="shared" ref="D41:D50" si="24">1-B41/C41</f>
        <v>-5.4621938232161771E-2</v>
      </c>
      <c r="E41" s="54"/>
      <c r="F41" s="53" t="str">
        <f>VLOOKUP(A41,Соответствие!A:B,2,FALSE)</f>
        <v>Ввод информации</v>
      </c>
      <c r="G41" s="59">
        <f t="shared" si="23"/>
        <v>89.131466540104427</v>
      </c>
      <c r="H41" s="48" t="e">
        <f>VLOOKUP(F41,SummaryReport!A:J,8,FALSE)</f>
        <v>#N/A</v>
      </c>
      <c r="I41" s="26" t="e">
        <f t="shared" si="21"/>
        <v>#N/A</v>
      </c>
    </row>
    <row r="42" spans="1:9" ht="18.75" x14ac:dyDescent="0.25">
      <c r="A42" s="41" t="s">
        <v>119</v>
      </c>
      <c r="B42" s="40">
        <v>270</v>
      </c>
      <c r="C42" s="28">
        <f t="shared" si="22"/>
        <v>267.39439962031327</v>
      </c>
      <c r="D42" s="52">
        <f t="shared" si="24"/>
        <v>-9.7444089456868443E-3</v>
      </c>
      <c r="E42" s="54"/>
      <c r="F42" s="53" t="str">
        <f>VLOOKUP(A42,Соответствие!A:B,2,FALSE)</f>
        <v>Выбор времени</v>
      </c>
      <c r="G42" s="59">
        <f t="shared" si="23"/>
        <v>89.131466540104427</v>
      </c>
      <c r="H42" s="48" t="e">
        <f>VLOOKUP(F42,SummaryReport!A:J,8,FALSE)</f>
        <v>#N/A</v>
      </c>
      <c r="I42" s="26" t="e">
        <f t="shared" si="21"/>
        <v>#N/A</v>
      </c>
    </row>
    <row r="43" spans="1:9" ht="18.75" x14ac:dyDescent="0.25">
      <c r="A43" s="41" t="s">
        <v>120</v>
      </c>
      <c r="B43" s="40">
        <v>175</v>
      </c>
      <c r="C43" s="28">
        <f t="shared" si="22"/>
        <v>183.67346938775512</v>
      </c>
      <c r="D43" s="52">
        <f t="shared" si="24"/>
        <v>4.7222222222222276E-2</v>
      </c>
      <c r="E43" s="54"/>
      <c r="F43" s="53" t="str">
        <f>VLOOKUP(A43,Соответствие!A:B,2,FALSE)</f>
        <v>Оплата</v>
      </c>
      <c r="G43" s="59">
        <f t="shared" si="23"/>
        <v>61.224489795918373</v>
      </c>
      <c r="H43" s="48" t="e">
        <f>VLOOKUP(F43,SummaryReport!A:J,8,FALSE)</f>
        <v>#N/A</v>
      </c>
      <c r="I43" s="26" t="e">
        <f t="shared" si="21"/>
        <v>#N/A</v>
      </c>
    </row>
    <row r="44" spans="1:9" ht="18.75" x14ac:dyDescent="0.25">
      <c r="A44" s="41" t="s">
        <v>121</v>
      </c>
      <c r="B44" s="40">
        <v>280</v>
      </c>
      <c r="C44" s="28">
        <f t="shared" si="22"/>
        <v>291.67346938775512</v>
      </c>
      <c r="D44" s="52">
        <f t="shared" si="24"/>
        <v>4.0022390148334752E-2</v>
      </c>
      <c r="E44" s="67"/>
      <c r="F44" s="53" t="str">
        <f>VLOOKUP(A44,Соответствие!A:B,2,FALSE)</f>
        <v>Просмотр билетов</v>
      </c>
      <c r="G44" s="59">
        <f t="shared" si="23"/>
        <v>97.224489795918373</v>
      </c>
      <c r="H44" s="48" t="e">
        <f>VLOOKUP(F44,SummaryReport!A:J,8,FALSE)</f>
        <v>#N/A</v>
      </c>
      <c r="I44" s="26" t="e">
        <f t="shared" si="21"/>
        <v>#N/A</v>
      </c>
    </row>
    <row r="45" spans="1:9" ht="18.75" x14ac:dyDescent="0.25">
      <c r="A45" s="41" t="s">
        <v>92</v>
      </c>
      <c r="B45" s="40">
        <v>73</v>
      </c>
      <c r="C45" s="28">
        <f t="shared" si="22"/>
        <v>72</v>
      </c>
      <c r="D45" s="52">
        <f t="shared" si="24"/>
        <v>-1.388888888888884E-2</v>
      </c>
      <c r="E45" s="54"/>
      <c r="F45" s="53" t="str">
        <f>VLOOKUP(A45,Соответствие!A:B,2,FALSE)</f>
        <v>Удаление</v>
      </c>
      <c r="G45" s="59">
        <f t="shared" si="23"/>
        <v>24</v>
      </c>
      <c r="H45" s="48" t="e">
        <f>VLOOKUP(F45,SummaryReport!A:J,8,FALSE)</f>
        <v>#N/A</v>
      </c>
      <c r="I45" s="26" t="e">
        <f t="shared" si="21"/>
        <v>#DIV/0!</v>
      </c>
    </row>
    <row r="46" spans="1:9" ht="18.75" x14ac:dyDescent="0.25">
      <c r="A46" s="41" t="s">
        <v>116</v>
      </c>
      <c r="B46" s="40">
        <v>326</v>
      </c>
      <c r="C46" s="28">
        <f t="shared" si="22"/>
        <v>316.45777233782132</v>
      </c>
      <c r="D46" s="52">
        <f t="shared" si="24"/>
        <v>-3.0153241589504276E-2</v>
      </c>
      <c r="E46" s="54"/>
      <c r="F46" s="53" t="str">
        <f>VLOOKUP(A46,Соответствие!A:B,2,FALSE)</f>
        <v>Выход</v>
      </c>
      <c r="G46" s="59">
        <f t="shared" si="23"/>
        <v>105.48592411260711</v>
      </c>
      <c r="H46" s="48" t="e">
        <f>VLOOKUP(F46,SummaryReport!A:J,8,FALSE)</f>
        <v>#N/A</v>
      </c>
      <c r="I46" s="26" t="e">
        <f t="shared" si="21"/>
        <v>#DIV/0!</v>
      </c>
    </row>
    <row r="47" spans="1:9" ht="37.5" x14ac:dyDescent="0.25">
      <c r="A47" s="41" t="s">
        <v>122</v>
      </c>
      <c r="B47" s="40">
        <v>97</v>
      </c>
      <c r="C47" s="28">
        <f t="shared" si="22"/>
        <v>94.736842105263165</v>
      </c>
      <c r="D47" s="52">
        <f t="shared" si="24"/>
        <v>-2.3888888888888848E-2</v>
      </c>
      <c r="E47" s="54"/>
      <c r="F47" s="53" t="str">
        <f>VLOOKUP(A47,Соответствие!A:B,2,FALSE)</f>
        <v>Регистрация нового пользователя</v>
      </c>
      <c r="G47" s="59">
        <f t="shared" si="23"/>
        <v>31.578947368421055</v>
      </c>
      <c r="H47" s="48"/>
      <c r="I47" s="26" t="e">
        <f t="shared" si="21"/>
        <v>#DIV/0!</v>
      </c>
    </row>
    <row r="48" spans="1:9" ht="18.75" x14ac:dyDescent="0.25">
      <c r="A48" s="41" t="s">
        <v>123</v>
      </c>
      <c r="B48" s="40">
        <v>97</v>
      </c>
      <c r="C48" s="28">
        <f t="shared" si="22"/>
        <v>94.736842105263165</v>
      </c>
      <c r="D48" s="52">
        <f t="shared" si="24"/>
        <v>-2.3888888888888848E-2</v>
      </c>
      <c r="E48" s="54"/>
      <c r="F48" s="53" t="str">
        <f>VLOOKUP(A48,Соответствие!A:B,2,FALSE)</f>
        <v>Ввод данных</v>
      </c>
      <c r="G48" s="59">
        <f t="shared" si="23"/>
        <v>31.578947368421055</v>
      </c>
      <c r="H48" s="48"/>
    </row>
    <row r="49" spans="1:10" ht="18.75" x14ac:dyDescent="0.25">
      <c r="A49" s="41" t="s">
        <v>124</v>
      </c>
      <c r="B49" s="40">
        <v>97</v>
      </c>
      <c r="C49" s="28">
        <f t="shared" si="22"/>
        <v>94.736842105263165</v>
      </c>
      <c r="D49" s="52">
        <f t="shared" si="24"/>
        <v>-2.3888888888888848E-2</v>
      </c>
      <c r="E49" s="54"/>
      <c r="F49" s="53" t="str">
        <f>VLOOKUP(A49,Соответствие!A:B,2,FALSE)</f>
        <v>Далее</v>
      </c>
      <c r="G49" s="59">
        <f t="shared" si="23"/>
        <v>31.578947368421055</v>
      </c>
      <c r="H49" s="48"/>
      <c r="I49" s="32"/>
    </row>
    <row r="50" spans="1:10" ht="19.5" thickBot="1" x14ac:dyDescent="0.3">
      <c r="A50" s="43" t="s">
        <v>6</v>
      </c>
      <c r="B50" s="44">
        <f>SUM(B38:B49)</f>
        <v>2944</v>
      </c>
      <c r="C50" s="27">
        <f>SUM(C38:C49)</f>
        <v>2885.7240776359513</v>
      </c>
      <c r="D50" s="25">
        <f t="shared" si="24"/>
        <v>-2.0194558036813248E-2</v>
      </c>
    </row>
    <row r="52" spans="1:10" x14ac:dyDescent="0.25">
      <c r="C52" s="32" t="s">
        <v>68</v>
      </c>
      <c r="D52" s="32"/>
      <c r="E52" s="32"/>
      <c r="F52" s="32"/>
      <c r="G52" s="32"/>
      <c r="H52" s="32"/>
      <c r="I52" s="31">
        <f>1-B54/H54</f>
        <v>1.8333333333333202E-2</v>
      </c>
    </row>
    <row r="53" spans="1:10" x14ac:dyDescent="0.25">
      <c r="B53" t="s">
        <v>82</v>
      </c>
      <c r="C53" t="s">
        <v>67</v>
      </c>
      <c r="D53" t="s">
        <v>63</v>
      </c>
      <c r="E53" t="s">
        <v>65</v>
      </c>
      <c r="F53" t="s">
        <v>64</v>
      </c>
      <c r="G53" t="s">
        <v>66</v>
      </c>
      <c r="H53" t="s">
        <v>81</v>
      </c>
      <c r="I53" s="31">
        <f>1-B55/H55</f>
        <v>-4.1666666666666741E-2</v>
      </c>
    </row>
    <row r="54" spans="1:10" x14ac:dyDescent="0.25">
      <c r="A54" s="60" t="s">
        <v>7</v>
      </c>
      <c r="B54" s="61">
        <f>124/3</f>
        <v>41.333333333333336</v>
      </c>
      <c r="C54" s="36">
        <v>57</v>
      </c>
      <c r="D54" s="33">
        <f>60/C54</f>
        <v>1.0526315789473684</v>
      </c>
      <c r="E54" s="47">
        <v>20</v>
      </c>
      <c r="F54" s="45">
        <v>2</v>
      </c>
      <c r="G54" s="20">
        <f>ROUND(F54,0)</f>
        <v>2</v>
      </c>
      <c r="H54" s="20">
        <f>G54*D54*E54</f>
        <v>42.105263157894733</v>
      </c>
      <c r="I54" s="31">
        <f>1-B56/H56</f>
        <v>4.166666666666663E-2</v>
      </c>
    </row>
    <row r="55" spans="1:10" x14ac:dyDescent="0.25">
      <c r="A55" s="60" t="s">
        <v>90</v>
      </c>
      <c r="B55" s="61">
        <f>150/3</f>
        <v>50</v>
      </c>
      <c r="C55" s="36">
        <v>25</v>
      </c>
      <c r="D55" s="33">
        <f>60/C55</f>
        <v>2.4</v>
      </c>
      <c r="E55" s="47">
        <v>20</v>
      </c>
      <c r="F55" s="45">
        <v>1</v>
      </c>
      <c r="G55" s="20">
        <f>ROUND(F55,0)</f>
        <v>1</v>
      </c>
      <c r="H55" s="20">
        <f>G55*D55*E55</f>
        <v>48</v>
      </c>
      <c r="I55" s="31">
        <f>1-B57/H57</f>
        <v>0</v>
      </c>
    </row>
    <row r="56" spans="1:10" x14ac:dyDescent="0.25">
      <c r="A56" s="60" t="s">
        <v>83</v>
      </c>
      <c r="B56" s="62">
        <f>30/3</f>
        <v>10</v>
      </c>
      <c r="C56" s="46">
        <v>115</v>
      </c>
      <c r="D56" s="33">
        <f>60/C56</f>
        <v>0.52173913043478259</v>
      </c>
      <c r="E56" s="47">
        <v>20</v>
      </c>
      <c r="F56" s="45">
        <v>1</v>
      </c>
      <c r="G56" s="20">
        <v>1</v>
      </c>
      <c r="H56" s="20">
        <f>G56*D56*E56</f>
        <v>10.434782608695652</v>
      </c>
      <c r="I56" s="31">
        <f>1-B58/H58</f>
        <v>0</v>
      </c>
    </row>
    <row r="57" spans="1:10" x14ac:dyDescent="0.25">
      <c r="A57" s="60" t="s">
        <v>61</v>
      </c>
      <c r="B57" s="61">
        <f>20/3</f>
        <v>6.666666666666667</v>
      </c>
      <c r="C57" s="36">
        <v>180</v>
      </c>
      <c r="D57" s="33">
        <f>60/C57</f>
        <v>0.33333333333333331</v>
      </c>
      <c r="E57" s="47">
        <v>20</v>
      </c>
      <c r="F57" s="45">
        <v>1</v>
      </c>
      <c r="G57" s="20">
        <v>1</v>
      </c>
      <c r="H57" s="20">
        <f>G57*D57*E57</f>
        <v>6.6666666666666661</v>
      </c>
    </row>
    <row r="58" spans="1:10" x14ac:dyDescent="0.25">
      <c r="A58" s="60" t="s">
        <v>62</v>
      </c>
      <c r="B58" s="61">
        <f>120/3</f>
        <v>40</v>
      </c>
      <c r="C58" s="36">
        <v>30</v>
      </c>
      <c r="D58" s="33">
        <f>60/C58</f>
        <v>2</v>
      </c>
      <c r="E58" s="47">
        <v>20</v>
      </c>
      <c r="F58" s="45">
        <v>1</v>
      </c>
      <c r="G58" s="20">
        <f>ROUND(F58,0)</f>
        <v>1</v>
      </c>
      <c r="H58" s="20">
        <f>G58*D58*E58</f>
        <v>40</v>
      </c>
    </row>
    <row r="59" spans="1:10" x14ac:dyDescent="0.25">
      <c r="G59" s="20">
        <f>SUM(G54:G58)</f>
        <v>6</v>
      </c>
    </row>
    <row r="60" spans="1:10" x14ac:dyDescent="0.25">
      <c r="I60" s="16" t="s">
        <v>36</v>
      </c>
      <c r="J60" t="s">
        <v>48</v>
      </c>
    </row>
    <row r="61" spans="1:10" x14ac:dyDescent="0.25">
      <c r="I61" s="17" t="s">
        <v>87</v>
      </c>
      <c r="J61" s="20">
        <v>48.771929824561397</v>
      </c>
    </row>
    <row r="62" spans="1:10" x14ac:dyDescent="0.25">
      <c r="A62" t="s">
        <v>93</v>
      </c>
      <c r="B62" t="s">
        <v>94</v>
      </c>
      <c r="C62" t="s">
        <v>95</v>
      </c>
      <c r="D62" t="s">
        <v>42</v>
      </c>
      <c r="E62" t="s">
        <v>96</v>
      </c>
      <c r="F62" t="s">
        <v>51</v>
      </c>
      <c r="G62" t="s">
        <v>6</v>
      </c>
      <c r="I62" s="17" t="s">
        <v>84</v>
      </c>
      <c r="J62" s="20">
        <v>153.87337909992374</v>
      </c>
    </row>
    <row r="63" spans="1:10" x14ac:dyDescent="0.25">
      <c r="A63" t="s">
        <v>7</v>
      </c>
      <c r="B63" t="s">
        <v>84</v>
      </c>
      <c r="C63" s="20">
        <f>VLOOKUP(A63,$A$54:$H$58,6,FALSE)</f>
        <v>2</v>
      </c>
      <c r="D63">
        <f>VLOOKUP(A63,$A$54:$H$58,3,FALSE)</f>
        <v>57</v>
      </c>
      <c r="E63" s="20">
        <f>60/D63</f>
        <v>1.0526315789473684</v>
      </c>
      <c r="F63">
        <v>20</v>
      </c>
      <c r="G63" s="20">
        <f>C63*E63*F63</f>
        <v>42.105263157894733</v>
      </c>
      <c r="I63" s="17" t="s">
        <v>86</v>
      </c>
      <c r="J63" s="20">
        <v>48.771929824561397</v>
      </c>
    </row>
    <row r="64" spans="1:10" x14ac:dyDescent="0.25">
      <c r="A64" t="s">
        <v>7</v>
      </c>
      <c r="B64" t="s">
        <v>60</v>
      </c>
      <c r="C64" s="20">
        <f t="shared" ref="C64:C88" si="25">VLOOKUP(A64,$A$54:$H$58,6,FALSE)</f>
        <v>2</v>
      </c>
      <c r="D64">
        <f t="shared" ref="D64:D88" si="26">VLOOKUP(A64,$A$54:$H$58,3,FALSE)</f>
        <v>57</v>
      </c>
      <c r="E64" s="20">
        <f t="shared" ref="E64:E88" si="27">60/D64</f>
        <v>1.0526315789473684</v>
      </c>
      <c r="F64">
        <v>20</v>
      </c>
      <c r="G64" s="20">
        <f t="shared" ref="G64:G88" si="28">C64*E64*F64</f>
        <v>42.105263157894733</v>
      </c>
      <c r="I64" s="63" t="s">
        <v>89</v>
      </c>
      <c r="J64" s="20">
        <v>147.20671243325705</v>
      </c>
    </row>
    <row r="65" spans="1:10" x14ac:dyDescent="0.25">
      <c r="A65" t="s">
        <v>7</v>
      </c>
      <c r="B65" t="s">
        <v>85</v>
      </c>
      <c r="C65" s="20">
        <f t="shared" si="25"/>
        <v>2</v>
      </c>
      <c r="D65">
        <f t="shared" si="26"/>
        <v>57</v>
      </c>
      <c r="E65" s="20">
        <f t="shared" si="27"/>
        <v>1.0526315789473684</v>
      </c>
      <c r="F65">
        <v>20</v>
      </c>
      <c r="G65" s="20">
        <f t="shared" si="28"/>
        <v>42.105263157894733</v>
      </c>
      <c r="I65" s="63" t="s">
        <v>60</v>
      </c>
      <c r="J65" s="20">
        <v>147.20671243325705</v>
      </c>
    </row>
    <row r="66" spans="1:10" x14ac:dyDescent="0.25">
      <c r="A66" t="s">
        <v>7</v>
      </c>
      <c r="B66" t="s">
        <v>86</v>
      </c>
      <c r="C66" s="20">
        <f t="shared" si="25"/>
        <v>2</v>
      </c>
      <c r="D66">
        <f t="shared" si="26"/>
        <v>57</v>
      </c>
      <c r="E66" s="20">
        <f t="shared" si="27"/>
        <v>1.0526315789473684</v>
      </c>
      <c r="F66">
        <v>20</v>
      </c>
      <c r="G66" s="20">
        <f t="shared" si="28"/>
        <v>42.105263157894733</v>
      </c>
      <c r="I66" s="17" t="s">
        <v>85</v>
      </c>
      <c r="J66" s="20">
        <v>48.771929824561397</v>
      </c>
    </row>
    <row r="67" spans="1:10" x14ac:dyDescent="0.25">
      <c r="A67" t="s">
        <v>7</v>
      </c>
      <c r="B67" t="s">
        <v>87</v>
      </c>
      <c r="C67" s="20">
        <f t="shared" si="25"/>
        <v>2</v>
      </c>
      <c r="D67">
        <f t="shared" si="26"/>
        <v>57</v>
      </c>
      <c r="E67" s="20">
        <f t="shared" si="27"/>
        <v>1.0526315789473684</v>
      </c>
      <c r="F67">
        <v>20</v>
      </c>
      <c r="G67" s="20">
        <f t="shared" si="28"/>
        <v>42.105263157894733</v>
      </c>
      <c r="I67" s="63" t="s">
        <v>88</v>
      </c>
      <c r="J67" s="20">
        <v>42.105263157894733</v>
      </c>
    </row>
    <row r="68" spans="1:10" x14ac:dyDescent="0.25">
      <c r="A68" t="s">
        <v>7</v>
      </c>
      <c r="B68" t="s">
        <v>88</v>
      </c>
      <c r="C68" s="20">
        <f t="shared" si="25"/>
        <v>2</v>
      </c>
      <c r="D68">
        <f t="shared" si="26"/>
        <v>57</v>
      </c>
      <c r="E68" s="20">
        <f t="shared" si="27"/>
        <v>1.0526315789473684</v>
      </c>
      <c r="F68">
        <v>20</v>
      </c>
      <c r="G68" s="20">
        <f t="shared" si="28"/>
        <v>42.105263157894733</v>
      </c>
      <c r="I68" s="17" t="s">
        <v>91</v>
      </c>
      <c r="J68" s="20">
        <v>50.434782608695656</v>
      </c>
    </row>
    <row r="69" spans="1:10" x14ac:dyDescent="0.25">
      <c r="A69" t="s">
        <v>7</v>
      </c>
      <c r="B69" t="s">
        <v>89</v>
      </c>
      <c r="C69" s="20">
        <f t="shared" si="25"/>
        <v>2</v>
      </c>
      <c r="D69">
        <f t="shared" si="26"/>
        <v>57</v>
      </c>
      <c r="E69" s="20">
        <f t="shared" si="27"/>
        <v>1.0526315789473684</v>
      </c>
      <c r="F69">
        <v>20</v>
      </c>
      <c r="G69" s="20">
        <f t="shared" si="28"/>
        <v>42.105263157894733</v>
      </c>
      <c r="I69" s="63" t="s">
        <v>92</v>
      </c>
      <c r="J69" s="20">
        <v>10.434782608695652</v>
      </c>
    </row>
    <row r="70" spans="1:10" x14ac:dyDescent="0.25">
      <c r="A70" t="s">
        <v>90</v>
      </c>
      <c r="B70" t="s">
        <v>84</v>
      </c>
      <c r="C70" s="20">
        <f t="shared" si="25"/>
        <v>1</v>
      </c>
      <c r="D70">
        <f t="shared" si="26"/>
        <v>25</v>
      </c>
      <c r="E70" s="20">
        <f t="shared" si="27"/>
        <v>2.4</v>
      </c>
      <c r="F70">
        <v>20</v>
      </c>
      <c r="G70" s="20">
        <f t="shared" si="28"/>
        <v>48</v>
      </c>
      <c r="I70" s="17" t="s">
        <v>37</v>
      </c>
      <c r="J70" s="15">
        <v>697.577421815408</v>
      </c>
    </row>
    <row r="71" spans="1:10" x14ac:dyDescent="0.25">
      <c r="A71" t="s">
        <v>90</v>
      </c>
      <c r="B71" t="s">
        <v>60</v>
      </c>
      <c r="C71" s="20">
        <f t="shared" si="25"/>
        <v>1</v>
      </c>
      <c r="D71">
        <f t="shared" si="26"/>
        <v>25</v>
      </c>
      <c r="E71" s="20">
        <f t="shared" si="27"/>
        <v>2.4</v>
      </c>
      <c r="F71">
        <v>20</v>
      </c>
      <c r="G71" s="20">
        <f t="shared" si="28"/>
        <v>48</v>
      </c>
    </row>
    <row r="72" spans="1:10" x14ac:dyDescent="0.25">
      <c r="A72" t="s">
        <v>90</v>
      </c>
      <c r="B72" t="s">
        <v>89</v>
      </c>
      <c r="C72" s="20">
        <f t="shared" si="25"/>
        <v>1</v>
      </c>
      <c r="D72">
        <f t="shared" si="26"/>
        <v>25</v>
      </c>
      <c r="E72" s="20">
        <f t="shared" si="27"/>
        <v>2.4</v>
      </c>
      <c r="F72">
        <v>20</v>
      </c>
      <c r="G72" s="20">
        <f t="shared" si="28"/>
        <v>48</v>
      </c>
    </row>
    <row r="73" spans="1:10" x14ac:dyDescent="0.25">
      <c r="A73" t="s">
        <v>83</v>
      </c>
      <c r="B73" t="s">
        <v>84</v>
      </c>
      <c r="C73" s="20">
        <f t="shared" si="25"/>
        <v>1</v>
      </c>
      <c r="D73">
        <f t="shared" si="26"/>
        <v>115</v>
      </c>
      <c r="E73" s="20">
        <f t="shared" si="27"/>
        <v>0.52173913043478259</v>
      </c>
      <c r="F73">
        <v>20</v>
      </c>
      <c r="G73" s="20">
        <f t="shared" si="28"/>
        <v>10.434782608695652</v>
      </c>
    </row>
    <row r="74" spans="1:10" x14ac:dyDescent="0.25">
      <c r="A74" t="s">
        <v>83</v>
      </c>
      <c r="B74" t="s">
        <v>60</v>
      </c>
      <c r="C74" s="20">
        <f t="shared" si="25"/>
        <v>1</v>
      </c>
      <c r="D74">
        <f t="shared" si="26"/>
        <v>115</v>
      </c>
      <c r="E74" s="20">
        <f t="shared" si="27"/>
        <v>0.52173913043478259</v>
      </c>
      <c r="F74">
        <v>20</v>
      </c>
      <c r="G74" s="20">
        <f t="shared" si="28"/>
        <v>10.434782608695652</v>
      </c>
    </row>
    <row r="75" spans="1:10" x14ac:dyDescent="0.25">
      <c r="A75" t="s">
        <v>83</v>
      </c>
      <c r="B75" t="s">
        <v>91</v>
      </c>
      <c r="C75" s="20">
        <f t="shared" si="25"/>
        <v>1</v>
      </c>
      <c r="D75">
        <f t="shared" si="26"/>
        <v>115</v>
      </c>
      <c r="E75" s="20">
        <f t="shared" si="27"/>
        <v>0.52173913043478259</v>
      </c>
      <c r="F75">
        <v>20</v>
      </c>
      <c r="G75" s="20">
        <f t="shared" si="28"/>
        <v>10.434782608695652</v>
      </c>
    </row>
    <row r="76" spans="1:10" x14ac:dyDescent="0.25">
      <c r="A76" t="s">
        <v>83</v>
      </c>
      <c r="B76" t="s">
        <v>92</v>
      </c>
      <c r="C76" s="20">
        <f t="shared" si="25"/>
        <v>1</v>
      </c>
      <c r="D76">
        <f t="shared" si="26"/>
        <v>115</v>
      </c>
      <c r="E76" s="20">
        <f t="shared" si="27"/>
        <v>0.52173913043478259</v>
      </c>
      <c r="F76">
        <v>20</v>
      </c>
      <c r="G76" s="20">
        <f t="shared" si="28"/>
        <v>10.434782608695652</v>
      </c>
    </row>
    <row r="77" spans="1:10" x14ac:dyDescent="0.25">
      <c r="A77" t="s">
        <v>83</v>
      </c>
      <c r="B77" t="s">
        <v>89</v>
      </c>
      <c r="C77" s="20">
        <f t="shared" si="25"/>
        <v>1</v>
      </c>
      <c r="D77">
        <f t="shared" si="26"/>
        <v>115</v>
      </c>
      <c r="E77" s="20">
        <f t="shared" si="27"/>
        <v>0.52173913043478259</v>
      </c>
      <c r="F77">
        <v>20</v>
      </c>
      <c r="G77" s="20">
        <f t="shared" si="28"/>
        <v>10.434782608695652</v>
      </c>
    </row>
    <row r="78" spans="1:10" x14ac:dyDescent="0.25">
      <c r="A78" t="s">
        <v>61</v>
      </c>
      <c r="B78" t="s">
        <v>84</v>
      </c>
      <c r="C78" s="20">
        <f t="shared" si="25"/>
        <v>1</v>
      </c>
      <c r="D78">
        <f t="shared" si="26"/>
        <v>180</v>
      </c>
      <c r="E78" s="20">
        <f t="shared" si="27"/>
        <v>0.33333333333333331</v>
      </c>
      <c r="F78">
        <v>20</v>
      </c>
      <c r="G78" s="20">
        <f t="shared" si="28"/>
        <v>6.6666666666666661</v>
      </c>
    </row>
    <row r="79" spans="1:10" x14ac:dyDescent="0.25">
      <c r="A79" t="s">
        <v>61</v>
      </c>
      <c r="B79" t="s">
        <v>84</v>
      </c>
      <c r="C79" s="20">
        <f t="shared" si="25"/>
        <v>1</v>
      </c>
      <c r="D79">
        <f t="shared" si="26"/>
        <v>180</v>
      </c>
      <c r="E79" s="20">
        <f>60/D79</f>
        <v>0.33333333333333331</v>
      </c>
      <c r="F79">
        <v>20</v>
      </c>
      <c r="G79" s="20">
        <f t="shared" si="28"/>
        <v>6.6666666666666661</v>
      </c>
    </row>
    <row r="80" spans="1:10" x14ac:dyDescent="0.25">
      <c r="A80" t="s">
        <v>61</v>
      </c>
      <c r="B80" t="s">
        <v>60</v>
      </c>
      <c r="C80" s="20">
        <f t="shared" si="25"/>
        <v>1</v>
      </c>
      <c r="D80">
        <f t="shared" si="26"/>
        <v>180</v>
      </c>
      <c r="E80" s="20">
        <f t="shared" si="27"/>
        <v>0.33333333333333331</v>
      </c>
      <c r="F80">
        <v>20</v>
      </c>
      <c r="G80" s="20">
        <f t="shared" si="28"/>
        <v>6.6666666666666661</v>
      </c>
    </row>
    <row r="81" spans="1:7" x14ac:dyDescent="0.25">
      <c r="A81" t="s">
        <v>61</v>
      </c>
      <c r="B81" t="s">
        <v>85</v>
      </c>
      <c r="C81" s="20">
        <f t="shared" si="25"/>
        <v>1</v>
      </c>
      <c r="D81">
        <f t="shared" si="26"/>
        <v>180</v>
      </c>
      <c r="E81" s="20">
        <f t="shared" si="27"/>
        <v>0.33333333333333331</v>
      </c>
      <c r="F81">
        <v>20</v>
      </c>
      <c r="G81" s="20">
        <f t="shared" si="28"/>
        <v>6.6666666666666661</v>
      </c>
    </row>
    <row r="82" spans="1:7" x14ac:dyDescent="0.25">
      <c r="A82" t="s">
        <v>61</v>
      </c>
      <c r="B82" t="s">
        <v>86</v>
      </c>
      <c r="C82" s="20">
        <f t="shared" si="25"/>
        <v>1</v>
      </c>
      <c r="D82">
        <f t="shared" si="26"/>
        <v>180</v>
      </c>
      <c r="E82" s="20">
        <f t="shared" si="27"/>
        <v>0.33333333333333331</v>
      </c>
      <c r="F82">
        <v>20</v>
      </c>
      <c r="G82" s="20">
        <f t="shared" si="28"/>
        <v>6.6666666666666661</v>
      </c>
    </row>
    <row r="83" spans="1:7" x14ac:dyDescent="0.25">
      <c r="A83" t="s">
        <v>61</v>
      </c>
      <c r="B83" t="s">
        <v>87</v>
      </c>
      <c r="C83" s="20">
        <f t="shared" si="25"/>
        <v>1</v>
      </c>
      <c r="D83">
        <f t="shared" si="26"/>
        <v>180</v>
      </c>
      <c r="E83" s="20">
        <f t="shared" si="27"/>
        <v>0.33333333333333331</v>
      </c>
      <c r="F83">
        <v>20</v>
      </c>
      <c r="G83" s="20">
        <f t="shared" si="28"/>
        <v>6.6666666666666661</v>
      </c>
    </row>
    <row r="84" spans="1:7" x14ac:dyDescent="0.25">
      <c r="A84" t="s">
        <v>61</v>
      </c>
      <c r="B84" t="s">
        <v>89</v>
      </c>
      <c r="C84" s="20">
        <f t="shared" si="25"/>
        <v>1</v>
      </c>
      <c r="D84">
        <f t="shared" si="26"/>
        <v>180</v>
      </c>
      <c r="E84" s="20">
        <f t="shared" si="27"/>
        <v>0.33333333333333331</v>
      </c>
      <c r="F84">
        <v>20</v>
      </c>
      <c r="G84" s="20">
        <f t="shared" si="28"/>
        <v>6.6666666666666661</v>
      </c>
    </row>
    <row r="85" spans="1:7" x14ac:dyDescent="0.25">
      <c r="A85" t="s">
        <v>62</v>
      </c>
      <c r="B85" t="s">
        <v>84</v>
      </c>
      <c r="C85" s="20">
        <f t="shared" si="25"/>
        <v>1</v>
      </c>
      <c r="D85">
        <f t="shared" si="26"/>
        <v>30</v>
      </c>
      <c r="E85" s="20">
        <f t="shared" si="27"/>
        <v>2</v>
      </c>
      <c r="F85">
        <v>20</v>
      </c>
      <c r="G85" s="20">
        <f t="shared" si="28"/>
        <v>40</v>
      </c>
    </row>
    <row r="86" spans="1:7" x14ac:dyDescent="0.25">
      <c r="A86" t="s">
        <v>62</v>
      </c>
      <c r="B86" t="s">
        <v>60</v>
      </c>
      <c r="C86" s="20">
        <f t="shared" si="25"/>
        <v>1</v>
      </c>
      <c r="D86">
        <f t="shared" si="26"/>
        <v>30</v>
      </c>
      <c r="E86" s="20">
        <f t="shared" si="27"/>
        <v>2</v>
      </c>
      <c r="F86">
        <v>20</v>
      </c>
      <c r="G86" s="20">
        <f t="shared" si="28"/>
        <v>40</v>
      </c>
    </row>
    <row r="87" spans="1:7" x14ac:dyDescent="0.25">
      <c r="A87" t="s">
        <v>62</v>
      </c>
      <c r="B87" t="s">
        <v>91</v>
      </c>
      <c r="C87" s="20">
        <f t="shared" si="25"/>
        <v>1</v>
      </c>
      <c r="D87">
        <f t="shared" si="26"/>
        <v>30</v>
      </c>
      <c r="E87" s="20">
        <f t="shared" si="27"/>
        <v>2</v>
      </c>
      <c r="F87">
        <v>20</v>
      </c>
      <c r="G87" s="20">
        <f t="shared" si="28"/>
        <v>40</v>
      </c>
    </row>
    <row r="88" spans="1:7" x14ac:dyDescent="0.25">
      <c r="A88" t="s">
        <v>62</v>
      </c>
      <c r="B88" t="s">
        <v>89</v>
      </c>
      <c r="C88" s="20">
        <f t="shared" si="25"/>
        <v>1</v>
      </c>
      <c r="D88">
        <f t="shared" si="26"/>
        <v>30</v>
      </c>
      <c r="E88" s="20">
        <f t="shared" si="27"/>
        <v>2</v>
      </c>
      <c r="F88">
        <v>20</v>
      </c>
      <c r="G88" s="20">
        <f t="shared" si="28"/>
        <v>40</v>
      </c>
    </row>
  </sheetData>
  <mergeCells count="1">
    <mergeCell ref="A36:B36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tr">
        <f>'Автоматизированный расчет'!A38</f>
        <v>Домашняя страница</v>
      </c>
      <c r="B2" t="s">
        <v>115</v>
      </c>
    </row>
    <row r="3" spans="1:2" x14ac:dyDescent="0.25">
      <c r="A3" t="str">
        <f>'Автоматизированный расчет'!A39</f>
        <v>Логин</v>
      </c>
      <c r="B3" t="s">
        <v>60</v>
      </c>
    </row>
    <row r="4" spans="1:2" x14ac:dyDescent="0.25">
      <c r="A4" t="str">
        <f>'Автоматизированный расчет'!A40</f>
        <v>Поиск билетов</v>
      </c>
      <c r="B4" t="s">
        <v>117</v>
      </c>
    </row>
    <row r="5" spans="1:2" x14ac:dyDescent="0.25">
      <c r="A5" t="str">
        <f>'Автоматизированный расчет'!A41</f>
        <v>Ввод информации</v>
      </c>
      <c r="B5" t="s">
        <v>118</v>
      </c>
    </row>
    <row r="6" spans="1:2" x14ac:dyDescent="0.25">
      <c r="A6" t="str">
        <f>'Автоматизированный расчет'!A42</f>
        <v>Выбор времени</v>
      </c>
      <c r="B6" t="s">
        <v>119</v>
      </c>
    </row>
    <row r="7" spans="1:2" x14ac:dyDescent="0.25">
      <c r="A7" t="str">
        <f>'Автоматизированный расчет'!A43</f>
        <v>Оплата</v>
      </c>
      <c r="B7" t="s">
        <v>120</v>
      </c>
    </row>
    <row r="8" spans="1:2" x14ac:dyDescent="0.25">
      <c r="A8" t="str">
        <f>'Автоматизированный расчет'!A44</f>
        <v>Просмотр билетов</v>
      </c>
      <c r="B8" t="s">
        <v>121</v>
      </c>
    </row>
    <row r="9" spans="1:2" x14ac:dyDescent="0.25">
      <c r="A9" t="str">
        <f>'Автоматизированный расчет'!A45</f>
        <v>Удаление</v>
      </c>
      <c r="B9" t="s">
        <v>92</v>
      </c>
    </row>
    <row r="10" spans="1:2" x14ac:dyDescent="0.25">
      <c r="A10" t="str">
        <f>'Автоматизированный расчет'!A46</f>
        <v>Выход</v>
      </c>
      <c r="B10" t="s">
        <v>116</v>
      </c>
    </row>
    <row r="11" spans="1:2" x14ac:dyDescent="0.25">
      <c r="A11" t="str">
        <f>'Автоматизированный расчет'!A47</f>
        <v>Регистрация нового пользователя</v>
      </c>
      <c r="B11" t="s">
        <v>122</v>
      </c>
    </row>
    <row r="12" spans="1:2" x14ac:dyDescent="0.25">
      <c r="A12" t="str">
        <f>'Автоматизированный расчет'!A48</f>
        <v>Ввод данных</v>
      </c>
      <c r="B12" t="s">
        <v>123</v>
      </c>
    </row>
    <row r="13" spans="1:2" x14ac:dyDescent="0.25">
      <c r="A13" t="str">
        <f>'Автоматизированный расчет'!A49</f>
        <v>Далее</v>
      </c>
      <c r="B1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10" sqref="K10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73" t="s">
        <v>23</v>
      </c>
      <c r="B1" s="73" t="s">
        <v>73</v>
      </c>
      <c r="C1" s="73" t="s">
        <v>74</v>
      </c>
      <c r="D1" s="73" t="s">
        <v>75</v>
      </c>
      <c r="E1" s="73" t="s">
        <v>76</v>
      </c>
      <c r="F1" s="73" t="s">
        <v>77</v>
      </c>
      <c r="G1" s="73" t="s">
        <v>78</v>
      </c>
      <c r="H1" s="73" t="s">
        <v>24</v>
      </c>
      <c r="I1" s="73" t="s">
        <v>25</v>
      </c>
      <c r="J1" s="73" t="s">
        <v>26</v>
      </c>
    </row>
    <row r="2" spans="1:10" x14ac:dyDescent="0.25">
      <c r="A2" s="73" t="s">
        <v>98</v>
      </c>
      <c r="B2" s="73" t="s">
        <v>79</v>
      </c>
      <c r="C2" s="73">
        <v>0.188</v>
      </c>
      <c r="D2" s="73">
        <v>0.434</v>
      </c>
      <c r="E2" s="73">
        <v>0.72799999999999998</v>
      </c>
      <c r="F2" s="73">
        <v>0.14799999999999999</v>
      </c>
      <c r="G2" s="73">
        <v>0.63300000000000001</v>
      </c>
      <c r="H2" s="73">
        <v>169</v>
      </c>
      <c r="I2" s="73">
        <v>0</v>
      </c>
      <c r="J2" s="73">
        <v>0</v>
      </c>
    </row>
    <row r="3" spans="1:10" x14ac:dyDescent="0.25">
      <c r="A3" s="73" t="s">
        <v>99</v>
      </c>
      <c r="B3" s="73" t="s">
        <v>79</v>
      </c>
      <c r="C3" s="73">
        <v>7.1999999999999995E-2</v>
      </c>
      <c r="D3" s="73">
        <v>0.111</v>
      </c>
      <c r="E3" s="73">
        <v>0.156</v>
      </c>
      <c r="F3" s="73">
        <v>1.2999999999999999E-2</v>
      </c>
      <c r="G3" s="73">
        <v>0.128</v>
      </c>
      <c r="H3" s="73">
        <v>97</v>
      </c>
      <c r="I3" s="73">
        <v>0</v>
      </c>
      <c r="J3" s="73">
        <v>0</v>
      </c>
    </row>
    <row r="4" spans="1:10" x14ac:dyDescent="0.25">
      <c r="A4" s="73" t="s">
        <v>100</v>
      </c>
      <c r="B4" s="73" t="s">
        <v>79</v>
      </c>
      <c r="C4" s="73">
        <v>3.3000000000000002E-2</v>
      </c>
      <c r="D4" s="73">
        <v>4.4999999999999998E-2</v>
      </c>
      <c r="E4" s="73">
        <v>6.3E-2</v>
      </c>
      <c r="F4" s="73">
        <v>0.01</v>
      </c>
      <c r="G4" s="73">
        <v>5.8999999999999997E-2</v>
      </c>
      <c r="H4" s="73">
        <v>24</v>
      </c>
      <c r="I4" s="73">
        <v>0</v>
      </c>
      <c r="J4" s="73">
        <v>0</v>
      </c>
    </row>
    <row r="5" spans="1:10" x14ac:dyDescent="0.25">
      <c r="A5" s="73" t="s">
        <v>101</v>
      </c>
      <c r="B5" s="73" t="s">
        <v>79</v>
      </c>
      <c r="C5" s="73">
        <v>3.3000000000000002E-2</v>
      </c>
      <c r="D5" s="73">
        <v>4.8000000000000001E-2</v>
      </c>
      <c r="E5" s="73">
        <v>7.1999999999999995E-2</v>
      </c>
      <c r="F5" s="73">
        <v>0.01</v>
      </c>
      <c r="G5" s="73">
        <v>6.3E-2</v>
      </c>
      <c r="H5" s="73">
        <v>92</v>
      </c>
      <c r="I5" s="73">
        <v>0</v>
      </c>
      <c r="J5" s="73">
        <v>0</v>
      </c>
    </row>
    <row r="6" spans="1:10" x14ac:dyDescent="0.25">
      <c r="A6" s="73" t="s">
        <v>102</v>
      </c>
      <c r="B6" s="73" t="s">
        <v>79</v>
      </c>
      <c r="C6" s="73">
        <v>7.1999999999999995E-2</v>
      </c>
      <c r="D6" s="73">
        <v>8.5999999999999993E-2</v>
      </c>
      <c r="E6" s="73">
        <v>0.123</v>
      </c>
      <c r="F6" s="73">
        <v>1.2999999999999999E-2</v>
      </c>
      <c r="G6" s="73">
        <v>0.10199999999999999</v>
      </c>
      <c r="H6" s="73">
        <v>32</v>
      </c>
      <c r="I6" s="73">
        <v>0</v>
      </c>
      <c r="J6" s="73">
        <v>0</v>
      </c>
    </row>
    <row r="7" spans="1:10" x14ac:dyDescent="0.25">
      <c r="A7" s="73" t="s">
        <v>103</v>
      </c>
      <c r="B7" s="73" t="s">
        <v>79</v>
      </c>
      <c r="C7" s="73">
        <v>9.2999999999999999E-2</v>
      </c>
      <c r="D7" s="73">
        <v>0.111</v>
      </c>
      <c r="E7" s="73">
        <v>0.13400000000000001</v>
      </c>
      <c r="F7" s="73">
        <v>1.0999999999999999E-2</v>
      </c>
      <c r="G7" s="73">
        <v>0.128</v>
      </c>
      <c r="H7" s="73">
        <v>98</v>
      </c>
      <c r="I7" s="73">
        <v>0</v>
      </c>
      <c r="J7" s="73">
        <v>0</v>
      </c>
    </row>
    <row r="8" spans="1:10" x14ac:dyDescent="0.25">
      <c r="A8" s="73" t="s">
        <v>20</v>
      </c>
      <c r="B8" s="73" t="s">
        <v>79</v>
      </c>
      <c r="C8" s="73">
        <v>7.2999999999999995E-2</v>
      </c>
      <c r="D8" s="73">
        <v>9.2999999999999999E-2</v>
      </c>
      <c r="E8" s="73">
        <v>0.14399999999999999</v>
      </c>
      <c r="F8" s="73">
        <v>1.4999999999999999E-2</v>
      </c>
      <c r="G8" s="73">
        <v>0.107</v>
      </c>
      <c r="H8" s="73">
        <v>136</v>
      </c>
      <c r="I8" s="73">
        <v>0</v>
      </c>
      <c r="J8" s="73">
        <v>0</v>
      </c>
    </row>
    <row r="9" spans="1:10" x14ac:dyDescent="0.25">
      <c r="A9" s="73" t="s">
        <v>21</v>
      </c>
      <c r="B9" s="73" t="s">
        <v>79</v>
      </c>
      <c r="C9" s="73">
        <v>5.0999999999999997E-2</v>
      </c>
      <c r="D9" s="73">
        <v>7.8E-2</v>
      </c>
      <c r="E9" s="73">
        <v>0.13300000000000001</v>
      </c>
      <c r="F9" s="73">
        <v>1.7999999999999999E-2</v>
      </c>
      <c r="G9" s="73">
        <v>0.1</v>
      </c>
      <c r="H9" s="73">
        <v>107</v>
      </c>
      <c r="I9" s="73">
        <v>0</v>
      </c>
      <c r="J9" s="73">
        <v>0</v>
      </c>
    </row>
    <row r="10" spans="1:10" x14ac:dyDescent="0.25">
      <c r="A10" s="73" t="s">
        <v>104</v>
      </c>
      <c r="B10" s="73" t="s">
        <v>79</v>
      </c>
      <c r="C10" s="73">
        <v>0.03</v>
      </c>
      <c r="D10" s="73">
        <v>4.4999999999999998E-2</v>
      </c>
      <c r="E10" s="73">
        <v>6.6000000000000003E-2</v>
      </c>
      <c r="F10" s="73">
        <v>1.0999999999999999E-2</v>
      </c>
      <c r="G10" s="73">
        <v>6.3E-2</v>
      </c>
      <c r="H10" s="73">
        <v>32</v>
      </c>
      <c r="I10" s="73">
        <v>0</v>
      </c>
      <c r="J10" s="73">
        <v>0</v>
      </c>
    </row>
    <row r="11" spans="1:10" x14ac:dyDescent="0.25">
      <c r="A11" s="73" t="s">
        <v>105</v>
      </c>
      <c r="B11" s="73" t="s">
        <v>79</v>
      </c>
      <c r="C11" s="73">
        <v>5.2999999999999999E-2</v>
      </c>
      <c r="D11" s="73">
        <v>6.9000000000000006E-2</v>
      </c>
      <c r="E11" s="73">
        <v>0.105</v>
      </c>
      <c r="F11" s="73">
        <v>1.0999999999999999E-2</v>
      </c>
      <c r="G11" s="73">
        <v>8.4000000000000005E-2</v>
      </c>
      <c r="H11" s="73">
        <v>169</v>
      </c>
      <c r="I11" s="73">
        <v>0</v>
      </c>
      <c r="J11" s="73">
        <v>0</v>
      </c>
    </row>
    <row r="12" spans="1:10" x14ac:dyDescent="0.25">
      <c r="A12" s="73" t="s">
        <v>106</v>
      </c>
      <c r="B12" s="73" t="s">
        <v>79</v>
      </c>
      <c r="C12" s="73">
        <v>3.3000000000000002E-2</v>
      </c>
      <c r="D12" s="73">
        <v>4.9000000000000002E-2</v>
      </c>
      <c r="E12" s="73">
        <v>8.4000000000000005E-2</v>
      </c>
      <c r="F12" s="73">
        <v>1.0999999999999999E-2</v>
      </c>
      <c r="G12" s="73">
        <v>6.2E-2</v>
      </c>
      <c r="H12" s="73">
        <v>58</v>
      </c>
      <c r="I12" s="73">
        <v>0</v>
      </c>
      <c r="J12" s="73">
        <v>0</v>
      </c>
    </row>
    <row r="13" spans="1:10" x14ac:dyDescent="0.25">
      <c r="A13" s="73" t="s">
        <v>107</v>
      </c>
      <c r="B13" s="73" t="s">
        <v>79</v>
      </c>
      <c r="C13" s="73">
        <v>2.8000000000000001E-2</v>
      </c>
      <c r="D13" s="73">
        <v>4.2999999999999997E-2</v>
      </c>
      <c r="E13" s="73">
        <v>5.8999999999999997E-2</v>
      </c>
      <c r="F13" s="73">
        <v>0.01</v>
      </c>
      <c r="G13" s="73">
        <v>5.6000000000000001E-2</v>
      </c>
      <c r="H13" s="73">
        <v>32</v>
      </c>
      <c r="I13" s="73">
        <v>0</v>
      </c>
      <c r="J13" s="73">
        <v>0</v>
      </c>
    </row>
    <row r="14" spans="1:10" x14ac:dyDescent="0.25">
      <c r="A14" s="73" t="s">
        <v>108</v>
      </c>
      <c r="B14" s="73" t="s">
        <v>79</v>
      </c>
      <c r="C14" s="73">
        <v>3.2000000000000001E-2</v>
      </c>
      <c r="D14" s="73">
        <v>4.9000000000000002E-2</v>
      </c>
      <c r="E14" s="73">
        <v>0.154</v>
      </c>
      <c r="F14" s="73">
        <v>1.6E-2</v>
      </c>
      <c r="G14" s="73">
        <v>6.4000000000000001E-2</v>
      </c>
      <c r="H14" s="73">
        <v>98</v>
      </c>
      <c r="I14" s="73">
        <v>0</v>
      </c>
      <c r="J14" s="73">
        <v>0</v>
      </c>
    </row>
    <row r="15" spans="1:10" x14ac:dyDescent="0.25">
      <c r="A15" s="73" t="s">
        <v>109</v>
      </c>
      <c r="B15" s="73" t="s">
        <v>79</v>
      </c>
      <c r="C15" s="73">
        <v>0.28799999999999998</v>
      </c>
      <c r="D15" s="73">
        <v>0.33800000000000002</v>
      </c>
      <c r="E15" s="73">
        <v>0.38500000000000001</v>
      </c>
      <c r="F15" s="73">
        <v>2.9000000000000001E-2</v>
      </c>
      <c r="G15" s="73">
        <v>0.38300000000000001</v>
      </c>
      <c r="H15" s="73">
        <v>14</v>
      </c>
      <c r="I15" s="73">
        <v>0</v>
      </c>
      <c r="J15" s="73">
        <v>0</v>
      </c>
    </row>
    <row r="16" spans="1:10" x14ac:dyDescent="0.25">
      <c r="A16" s="73" t="s">
        <v>110</v>
      </c>
      <c r="B16" s="73" t="s">
        <v>79</v>
      </c>
      <c r="C16" s="73">
        <v>0.26300000000000001</v>
      </c>
      <c r="D16" s="73">
        <v>0.309</v>
      </c>
      <c r="E16" s="73">
        <v>0.33700000000000002</v>
      </c>
      <c r="F16" s="73">
        <v>2.8000000000000001E-2</v>
      </c>
      <c r="G16" s="73">
        <v>0.33700000000000002</v>
      </c>
      <c r="H16" s="73">
        <v>6</v>
      </c>
      <c r="I16" s="73">
        <v>0</v>
      </c>
      <c r="J16" s="73">
        <v>0</v>
      </c>
    </row>
    <row r="17" spans="1:10" x14ac:dyDescent="0.25">
      <c r="A17" s="73" t="s">
        <v>111</v>
      </c>
      <c r="B17" s="73" t="s">
        <v>79</v>
      </c>
      <c r="C17" s="73">
        <v>0.51900000000000002</v>
      </c>
      <c r="D17" s="73">
        <v>0.60099999999999998</v>
      </c>
      <c r="E17" s="73">
        <v>0.72799999999999998</v>
      </c>
      <c r="F17" s="73">
        <v>5.0999999999999997E-2</v>
      </c>
      <c r="G17" s="73">
        <v>0.68400000000000005</v>
      </c>
      <c r="H17" s="73">
        <v>59</v>
      </c>
      <c r="I17" s="73">
        <v>0</v>
      </c>
      <c r="J17" s="73">
        <v>0</v>
      </c>
    </row>
    <row r="18" spans="1:10" x14ac:dyDescent="0.25">
      <c r="A18" s="73" t="s">
        <v>112</v>
      </c>
      <c r="B18" s="73" t="s">
        <v>79</v>
      </c>
      <c r="C18" s="73">
        <v>0.23599999999999999</v>
      </c>
      <c r="D18" s="73">
        <v>0.312</v>
      </c>
      <c r="E18" s="73">
        <v>0.36899999999999999</v>
      </c>
      <c r="F18" s="73">
        <v>3.1E-2</v>
      </c>
      <c r="G18" s="73">
        <v>0.36</v>
      </c>
      <c r="H18" s="73">
        <v>24</v>
      </c>
      <c r="I18" s="73">
        <v>0</v>
      </c>
      <c r="J18" s="73">
        <v>0</v>
      </c>
    </row>
    <row r="19" spans="1:10" x14ac:dyDescent="0.25">
      <c r="A19" s="73" t="s">
        <v>113</v>
      </c>
      <c r="B19" s="73" t="s">
        <v>79</v>
      </c>
      <c r="C19" s="73">
        <v>0.188</v>
      </c>
      <c r="D19" s="73">
        <v>0.245</v>
      </c>
      <c r="E19" s="73">
        <v>0.33</v>
      </c>
      <c r="F19" s="73">
        <v>3.3000000000000002E-2</v>
      </c>
      <c r="G19" s="73">
        <v>0.29299999999999998</v>
      </c>
      <c r="H19" s="73">
        <v>32</v>
      </c>
      <c r="I19" s="73">
        <v>0</v>
      </c>
      <c r="J19" s="73">
        <v>0</v>
      </c>
    </row>
    <row r="20" spans="1:10" x14ac:dyDescent="0.25">
      <c r="A20" s="73" t="s">
        <v>114</v>
      </c>
      <c r="B20" s="73" t="s">
        <v>79</v>
      </c>
      <c r="C20" s="73">
        <v>0.39500000000000002</v>
      </c>
      <c r="D20" s="73">
        <v>0.47</v>
      </c>
      <c r="E20" s="73">
        <v>0.59799999999999998</v>
      </c>
      <c r="F20" s="73">
        <v>4.4999999999999998E-2</v>
      </c>
      <c r="G20" s="73">
        <v>0.53200000000000003</v>
      </c>
      <c r="H20" s="73">
        <v>34</v>
      </c>
      <c r="I20" s="73">
        <v>0</v>
      </c>
      <c r="J20" s="7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6" t="s">
        <v>29</v>
      </c>
      <c r="F9" s="76"/>
      <c r="G9" s="76"/>
      <c r="H9" s="76"/>
      <c r="I9" s="76"/>
    </row>
    <row r="11" spans="5:9" ht="28.5" x14ac:dyDescent="0.25"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</row>
    <row r="12" spans="5:9" ht="15.75" x14ac:dyDescent="0.25">
      <c r="E12" s="2" t="s">
        <v>0</v>
      </c>
      <c r="F12" s="3" t="s">
        <v>20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19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22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15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16</v>
      </c>
      <c r="F16" s="3" t="s">
        <v>18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4</v>
      </c>
      <c r="F17" s="3" t="s">
        <v>17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5</v>
      </c>
      <c r="F18" s="3" t="s">
        <v>21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6" t="s">
        <v>27</v>
      </c>
      <c r="F23" s="76"/>
      <c r="G23" s="76"/>
      <c r="H23" s="76"/>
      <c r="I23" s="76"/>
    </row>
    <row r="25" spans="5:9" x14ac:dyDescent="0.25">
      <c r="E25" s="8" t="s">
        <v>10</v>
      </c>
      <c r="F25" s="8" t="s">
        <v>11</v>
      </c>
      <c r="G25" s="8" t="s">
        <v>12</v>
      </c>
      <c r="H25" s="8" t="s">
        <v>13</v>
      </c>
      <c r="I25" s="8" t="s">
        <v>14</v>
      </c>
    </row>
    <row r="26" spans="5:9" ht="15.75" x14ac:dyDescent="0.25">
      <c r="E26" s="13" t="s">
        <v>0</v>
      </c>
      <c r="F26" s="12" t="s">
        <v>20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19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22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15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16</v>
      </c>
      <c r="F30" s="12" t="s">
        <v>18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4</v>
      </c>
      <c r="F31" s="12" t="s">
        <v>17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5</v>
      </c>
      <c r="F32" s="12" t="s">
        <v>21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6" t="s">
        <v>28</v>
      </c>
      <c r="F35" s="76"/>
      <c r="G35" s="76"/>
      <c r="H35" s="76"/>
      <c r="I35" s="76"/>
    </row>
    <row r="37" spans="5:15" x14ac:dyDescent="0.25">
      <c r="E37" s="8" t="s">
        <v>10</v>
      </c>
      <c r="F37" s="8" t="s">
        <v>11</v>
      </c>
      <c r="G37" s="8" t="s">
        <v>12</v>
      </c>
      <c r="H37" s="8" t="s">
        <v>13</v>
      </c>
      <c r="I37" s="8" t="s">
        <v>14</v>
      </c>
      <c r="L37" s="14" t="s">
        <v>23</v>
      </c>
      <c r="M37" s="14" t="s">
        <v>24</v>
      </c>
      <c r="N37" s="14" t="s">
        <v>25</v>
      </c>
      <c r="O37" s="14" t="s">
        <v>26</v>
      </c>
    </row>
    <row r="38" spans="5:15" ht="15.75" x14ac:dyDescent="0.25">
      <c r="E38" s="13" t="s">
        <v>0</v>
      </c>
      <c r="F38" s="12" t="s">
        <v>20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17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19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18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22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19</v>
      </c>
      <c r="M40" s="14" t="s">
        <v>30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15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20</v>
      </c>
      <c r="M41" s="14" t="s">
        <v>31</v>
      </c>
      <c r="N41" s="14">
        <v>139</v>
      </c>
      <c r="O41" s="14">
        <v>0</v>
      </c>
    </row>
    <row r="42" spans="5:15" ht="15.75" x14ac:dyDescent="0.25">
      <c r="E42" s="13" t="s">
        <v>16</v>
      </c>
      <c r="F42" s="12" t="s">
        <v>18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21</v>
      </c>
      <c r="M42" s="14" t="s">
        <v>32</v>
      </c>
      <c r="N42" s="14">
        <v>1</v>
      </c>
      <c r="O42" s="14">
        <v>0</v>
      </c>
    </row>
    <row r="43" spans="5:15" ht="15.75" x14ac:dyDescent="0.25">
      <c r="E43" s="13" t="s">
        <v>4</v>
      </c>
      <c r="F43" s="12" t="s">
        <v>17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15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5</v>
      </c>
      <c r="F44" s="12" t="s">
        <v>21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22</v>
      </c>
      <c r="M44" s="14" t="s">
        <v>30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RePack by Diakov</cp:lastModifiedBy>
  <dcterms:created xsi:type="dcterms:W3CDTF">2015-06-05T18:19:34Z</dcterms:created>
  <dcterms:modified xsi:type="dcterms:W3CDTF">2023-11-23T10:08:00Z</dcterms:modified>
</cp:coreProperties>
</file>