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tya\Downloads\"/>
    </mc:Choice>
  </mc:AlternateContent>
  <bookViews>
    <workbookView xWindow="0" yWindow="0" windowWidth="22884" windowHeight="901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5" i="1"/>
  <c r="D22" i="1"/>
  <c r="D23" i="1"/>
  <c r="D21" i="1"/>
  <c r="B24" i="1"/>
  <c r="B32" i="1"/>
  <c r="J10" i="1"/>
  <c r="O18" i="1"/>
  <c r="Q18" i="1" s="1"/>
  <c r="P18" i="1" s="1"/>
  <c r="D17" i="1"/>
  <c r="D18" i="1"/>
  <c r="D19" i="1"/>
  <c r="D20" i="1"/>
  <c r="D16" i="1"/>
  <c r="D24" i="1" l="1"/>
  <c r="P4" i="1"/>
  <c r="K1" i="1"/>
  <c r="C10" i="1" s="1"/>
  <c r="D10" i="1" s="1"/>
  <c r="E1" i="1"/>
  <c r="H1" i="1" s="1"/>
  <c r="N5" i="1"/>
  <c r="D5" i="1"/>
  <c r="E5" i="1"/>
  <c r="F5" i="1"/>
  <c r="G5" i="1"/>
  <c r="H5" i="1"/>
  <c r="I5" i="1"/>
  <c r="J5" i="1"/>
  <c r="K5" i="1"/>
  <c r="M5" i="1"/>
  <c r="M10" i="1" l="1"/>
  <c r="O5" i="1"/>
  <c r="K10" i="1" l="1"/>
  <c r="N10" i="1" s="1"/>
  <c r="P5" i="1"/>
  <c r="O10" i="1" l="1"/>
  <c r="P10" i="1"/>
  <c r="F13" i="1" l="1"/>
  <c r="H18" i="1"/>
</calcChain>
</file>

<file path=xl/sharedStrings.xml><?xml version="1.0" encoding="utf-8"?>
<sst xmlns="http://schemas.openxmlformats.org/spreadsheetml/2006/main" count="54" uniqueCount="51">
  <si>
    <t>Месяцы подписки</t>
  </si>
  <si>
    <t>Год</t>
  </si>
  <si>
    <t>Среднее время нахождения в приложении, ч</t>
  </si>
  <si>
    <t>Доход с 1 человека, р</t>
  </si>
  <si>
    <t>Удержание, %</t>
  </si>
  <si>
    <t>Стоимость подписки в месяц, р</t>
  </si>
  <si>
    <t>Соотношение покупающих людей, %</t>
  </si>
  <si>
    <t>Соотношение непокупающих людей, %</t>
  </si>
  <si>
    <t>Стоимость просмотра рекламы, р</t>
  </si>
  <si>
    <t>Кол-во показов рекламы за час</t>
  </si>
  <si>
    <t>Доход с 1 пользователя за год, р</t>
  </si>
  <si>
    <t>Реклама</t>
  </si>
  <si>
    <t>Кол-во скачиваний</t>
  </si>
  <si>
    <t xml:space="preserve"> Ежедневно активные пользователи (DAU)</t>
  </si>
  <si>
    <t>Процент активных пользователей</t>
  </si>
  <si>
    <t>Итоги</t>
  </si>
  <si>
    <t>Оранжевые - редактировать</t>
  </si>
  <si>
    <t>Синие - формулы/константы</t>
  </si>
  <si>
    <t>Зеленые - заголовки</t>
  </si>
  <si>
    <t>Желтые - для ориентирования</t>
  </si>
  <si>
    <t>Итоговые доходы за год, руб</t>
  </si>
  <si>
    <t>Доходы за годовую подписку, руб</t>
  </si>
  <si>
    <t>Доходы за годовую рекламу, руб</t>
  </si>
  <si>
    <t>Средние доходы за месяц, руб</t>
  </si>
  <si>
    <t>Сред. За месяц</t>
  </si>
  <si>
    <t>Доход с 1 пользователя за месяц, р</t>
  </si>
  <si>
    <t>Профессия</t>
  </si>
  <si>
    <t>Итого</t>
  </si>
  <si>
    <t>Срок работы, мес</t>
  </si>
  <si>
    <t>Итог. Расходы</t>
  </si>
  <si>
    <t>Зарплата в месяц</t>
  </si>
  <si>
    <t>Средние доходы за день, руб</t>
  </si>
  <si>
    <t>Срок окупаемости, дни</t>
  </si>
  <si>
    <t>Средняя цена услуги ветеринара</t>
  </si>
  <si>
    <t>Наша комиссия</t>
  </si>
  <si>
    <t>Кол-во услуг в день</t>
  </si>
  <si>
    <t xml:space="preserve">Доход в день </t>
  </si>
  <si>
    <t>Расходы в месяц</t>
  </si>
  <si>
    <t>Бюджет на рекламу</t>
  </si>
  <si>
    <t>Постоянные затраты</t>
  </si>
  <si>
    <t>Доход в месяц</t>
  </si>
  <si>
    <t>Доход в год</t>
  </si>
  <si>
    <t>Бек-разработчик</t>
  </si>
  <si>
    <t>Фронт-разработчик</t>
  </si>
  <si>
    <t>Услуга студента ветеринара</t>
  </si>
  <si>
    <t>Постянные затраты</t>
  </si>
  <si>
    <t>Единоразовые затраты</t>
  </si>
  <si>
    <t>Аренда сервера</t>
  </si>
  <si>
    <t>Дизайнер интерфейса</t>
  </si>
  <si>
    <t>Аналитик</t>
  </si>
  <si>
    <t>Маркетолог-экономист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</si>
</sst>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BED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/>
    <xf numFmtId="10" fontId="0" fillId="3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/>
    <xf numFmtId="0" fontId="4" fillId="5" borderId="0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4BE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topLeftCell="A13" zoomScale="136" zoomScaleNormal="136" workbookViewId="0">
      <selection activeCell="A29" sqref="A29:B32"/>
    </sheetView>
  </sheetViews>
  <sheetFormatPr defaultRowHeight="14.4" x14ac:dyDescent="0.3"/>
  <cols>
    <col min="1" max="1" width="23.6640625" customWidth="1"/>
    <col min="2" max="2" width="14" customWidth="1"/>
    <col min="3" max="3" width="15.6640625" customWidth="1"/>
    <col min="4" max="4" width="18.109375" customWidth="1"/>
    <col min="5" max="5" width="10.44140625" customWidth="1"/>
    <col min="6" max="6" width="18.6640625" customWidth="1"/>
    <col min="7" max="7" width="15.44140625" customWidth="1"/>
    <col min="8" max="8" width="15.6640625" customWidth="1"/>
    <col min="9" max="9" width="15.88671875" customWidth="1"/>
    <col min="10" max="10" width="13.88671875" customWidth="1"/>
    <col min="11" max="12" width="12.44140625" customWidth="1"/>
    <col min="13" max="13" width="12" customWidth="1"/>
    <col min="14" max="14" width="14.44140625" customWidth="1"/>
    <col min="15" max="15" width="9.109375" customWidth="1"/>
    <col min="16" max="16" width="9.44140625" customWidth="1"/>
    <col min="17" max="17" width="13.33203125" customWidth="1"/>
  </cols>
  <sheetData>
    <row r="1" spans="1:27" ht="57.6" x14ac:dyDescent="0.3">
      <c r="A1" s="6" t="s">
        <v>5</v>
      </c>
      <c r="B1" s="7">
        <v>100</v>
      </c>
      <c r="C1" s="1"/>
      <c r="D1" s="6" t="s">
        <v>6</v>
      </c>
      <c r="E1" s="9">
        <f>22/2500</f>
        <v>8.8000000000000005E-3</v>
      </c>
      <c r="F1" s="1"/>
      <c r="G1" s="6" t="s">
        <v>7</v>
      </c>
      <c r="H1" s="9">
        <f>1-E1</f>
        <v>0.99119999999999997</v>
      </c>
      <c r="I1" s="1"/>
      <c r="J1" s="6" t="s">
        <v>8</v>
      </c>
      <c r="K1" s="8">
        <f>50000/1000000</f>
        <v>0.05</v>
      </c>
      <c r="L1" s="29"/>
      <c r="M1" s="1"/>
      <c r="N1" s="1"/>
      <c r="O1" s="1"/>
      <c r="P1" s="1"/>
      <c r="Q1" s="1"/>
      <c r="R1" s="1"/>
      <c r="S1" s="1"/>
      <c r="T1" s="1"/>
      <c r="U1" s="1"/>
      <c r="V1" s="5" t="s">
        <v>19</v>
      </c>
      <c r="W1" s="1"/>
      <c r="X1" s="1"/>
      <c r="Y1" s="1"/>
      <c r="Z1" s="1"/>
      <c r="AA1" s="1"/>
    </row>
    <row r="2" spans="1:27" ht="15.75" customHeight="1" x14ac:dyDescent="0.3"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3.2" x14ac:dyDescent="0.3">
      <c r="A3" s="6" t="s">
        <v>0</v>
      </c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>
        <v>6</v>
      </c>
      <c r="I3" s="6">
        <v>7</v>
      </c>
      <c r="J3" s="6">
        <v>8</v>
      </c>
      <c r="K3" s="6">
        <v>9</v>
      </c>
      <c r="L3" s="6"/>
      <c r="M3" s="6">
        <v>10</v>
      </c>
      <c r="N3" s="6">
        <v>11</v>
      </c>
      <c r="O3" s="6" t="s">
        <v>1</v>
      </c>
      <c r="P3" s="6" t="s">
        <v>24</v>
      </c>
      <c r="Q3" s="1"/>
      <c r="R3" s="1"/>
      <c r="S3" s="1"/>
      <c r="T3" s="1"/>
      <c r="U3" s="1"/>
      <c r="V3" s="4" t="s">
        <v>18</v>
      </c>
      <c r="W3" s="1"/>
      <c r="X3" s="1"/>
      <c r="Y3" s="1"/>
      <c r="Z3" s="1"/>
      <c r="AA3" s="1"/>
    </row>
    <row r="4" spans="1:27" x14ac:dyDescent="0.3">
      <c r="A4" s="6" t="s">
        <v>4</v>
      </c>
      <c r="B4" s="10">
        <v>1</v>
      </c>
      <c r="C4" s="11">
        <v>0.62</v>
      </c>
      <c r="D4" s="11">
        <v>0.5</v>
      </c>
      <c r="E4" s="11">
        <v>0.45</v>
      </c>
      <c r="F4" s="11">
        <v>0.36</v>
      </c>
      <c r="G4" s="11">
        <v>0.25</v>
      </c>
      <c r="H4" s="11">
        <v>0.22</v>
      </c>
      <c r="I4" s="11">
        <v>0.2</v>
      </c>
      <c r="J4" s="11">
        <v>0.18</v>
      </c>
      <c r="K4" s="11">
        <v>0.17</v>
      </c>
      <c r="L4" s="11"/>
      <c r="M4" s="11">
        <v>0.16</v>
      </c>
      <c r="N4" s="11">
        <v>0.14000000000000001</v>
      </c>
      <c r="O4" s="12"/>
      <c r="P4" s="9">
        <f>SUM(B4:N4)/12</f>
        <v>0.35416666666666669</v>
      </c>
      <c r="Q4" s="22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57.6" x14ac:dyDescent="0.3">
      <c r="A5" s="6" t="s">
        <v>3</v>
      </c>
      <c r="B5" s="8">
        <f>$B1*B4</f>
        <v>100</v>
      </c>
      <c r="C5" s="8">
        <f>$B1*C4</f>
        <v>62</v>
      </c>
      <c r="D5" s="8">
        <f t="shared" ref="D5:M5" si="0">$B1*D4</f>
        <v>50</v>
      </c>
      <c r="E5" s="8">
        <f t="shared" si="0"/>
        <v>45</v>
      </c>
      <c r="F5" s="8">
        <f t="shared" si="0"/>
        <v>36</v>
      </c>
      <c r="G5" s="8">
        <f t="shared" si="0"/>
        <v>25</v>
      </c>
      <c r="H5" s="8">
        <f t="shared" si="0"/>
        <v>22</v>
      </c>
      <c r="I5" s="8">
        <f t="shared" si="0"/>
        <v>20</v>
      </c>
      <c r="J5" s="8">
        <f t="shared" si="0"/>
        <v>18</v>
      </c>
      <c r="K5" s="8">
        <f t="shared" si="0"/>
        <v>17</v>
      </c>
      <c r="L5" s="8"/>
      <c r="M5" s="8">
        <f t="shared" si="0"/>
        <v>16</v>
      </c>
      <c r="N5" s="8">
        <f>$B1*N4</f>
        <v>14.000000000000002</v>
      </c>
      <c r="O5" s="8">
        <f>SUM(B5:N5)</f>
        <v>425</v>
      </c>
      <c r="P5" s="8">
        <f>O5/12</f>
        <v>35.416666666666664</v>
      </c>
      <c r="Q5" s="1"/>
      <c r="R5" s="1"/>
      <c r="S5" s="1"/>
      <c r="T5" s="1"/>
      <c r="U5" s="1"/>
      <c r="V5" s="2" t="s">
        <v>17</v>
      </c>
      <c r="W5" s="1"/>
      <c r="X5" s="1"/>
      <c r="Y5" s="1"/>
      <c r="Z5" s="1"/>
      <c r="AA5" s="1"/>
    </row>
    <row r="6" spans="1:27" s="23" customFormat="1" x14ac:dyDescent="0.3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spans="1:27" s="23" customFormat="1" ht="18" x14ac:dyDescent="0.3">
      <c r="A7" s="21"/>
      <c r="B7" s="34" t="s">
        <v>11</v>
      </c>
      <c r="C7" s="35"/>
      <c r="D7" s="21"/>
      <c r="E7" s="21"/>
      <c r="F7" s="21"/>
      <c r="G7" s="21"/>
      <c r="H7" s="21"/>
      <c r="I7" s="21"/>
      <c r="J7" s="21"/>
      <c r="K7" s="24" t="s">
        <v>15</v>
      </c>
      <c r="L7" s="24"/>
      <c r="M7" s="21"/>
      <c r="N7" s="21"/>
      <c r="O7" s="21"/>
      <c r="P7" s="21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spans="1:27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57.6" x14ac:dyDescent="0.3">
      <c r="A9" s="6" t="s">
        <v>2</v>
      </c>
      <c r="B9" s="6" t="s">
        <v>9</v>
      </c>
      <c r="C9" s="6" t="s">
        <v>10</v>
      </c>
      <c r="D9" s="6" t="s">
        <v>25</v>
      </c>
      <c r="E9" s="22"/>
      <c r="F9" s="1"/>
      <c r="G9" s="1"/>
      <c r="H9" s="6" t="s">
        <v>12</v>
      </c>
      <c r="I9" s="6" t="s">
        <v>14</v>
      </c>
      <c r="J9" s="6" t="s">
        <v>13</v>
      </c>
      <c r="K9" s="6" t="s">
        <v>21</v>
      </c>
      <c r="L9" s="6"/>
      <c r="M9" s="6" t="s">
        <v>22</v>
      </c>
      <c r="N9" s="6" t="s">
        <v>20</v>
      </c>
      <c r="O9" s="6" t="s">
        <v>23</v>
      </c>
      <c r="P9" s="6" t="s">
        <v>31</v>
      </c>
      <c r="Q9" s="22"/>
      <c r="R9" s="1"/>
      <c r="S9" s="1"/>
      <c r="T9" s="1"/>
      <c r="U9" s="1"/>
      <c r="V9" s="3" t="s">
        <v>16</v>
      </c>
      <c r="W9" s="1"/>
      <c r="X9" s="1"/>
      <c r="Y9" s="1"/>
      <c r="Z9" s="1"/>
      <c r="AA9" s="1"/>
    </row>
    <row r="10" spans="1:27" x14ac:dyDescent="0.3">
      <c r="A10" s="7">
        <v>0.25</v>
      </c>
      <c r="B10" s="7">
        <v>20</v>
      </c>
      <c r="C10" s="8">
        <f>A10*B10*K1*365.25</f>
        <v>91.3125</v>
      </c>
      <c r="D10" s="8">
        <f>C10/12</f>
        <v>7.609375</v>
      </c>
      <c r="E10" s="1"/>
      <c r="F10" s="1"/>
      <c r="G10" s="1"/>
      <c r="H10" s="7">
        <v>25000</v>
      </c>
      <c r="I10" s="13">
        <v>0.01</v>
      </c>
      <c r="J10" s="8">
        <f>I10*H10</f>
        <v>250</v>
      </c>
      <c r="K10" s="8">
        <f>O5*J10*E1</f>
        <v>935</v>
      </c>
      <c r="L10" s="8"/>
      <c r="M10" s="8">
        <f>J10*H1*C10</f>
        <v>22627.237499999999</v>
      </c>
      <c r="N10" s="14">
        <f>K10+M10</f>
        <v>23562.237499999999</v>
      </c>
      <c r="O10" s="15">
        <f>N10/12</f>
        <v>1963.5197916666666</v>
      </c>
      <c r="P10" s="15">
        <f>N10/365.25</f>
        <v>64.509890485968512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64.2" customHeight="1" thickBot="1" x14ac:dyDescent="0.35">
      <c r="A12" s="1"/>
      <c r="B12" s="1"/>
      <c r="C12" s="1"/>
      <c r="D12" s="1"/>
      <c r="E12" s="1"/>
      <c r="F12" s="28" t="s">
        <v>32</v>
      </c>
      <c r="G12" s="2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25.8" customHeight="1" thickBot="1" x14ac:dyDescent="0.35">
      <c r="A13" s="36" t="s">
        <v>46</v>
      </c>
      <c r="B13" s="37"/>
      <c r="C13" s="27"/>
      <c r="D13" s="1"/>
      <c r="E13" s="1"/>
      <c r="F13" s="25">
        <f>D24/((P10+O18)-B32*12/365.25)</f>
        <v>-1248.1713702729687</v>
      </c>
      <c r="G13" s="2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31.2" x14ac:dyDescent="0.3">
      <c r="A15" s="17" t="s">
        <v>26</v>
      </c>
      <c r="B15" s="17" t="s">
        <v>30</v>
      </c>
      <c r="C15" s="17" t="s">
        <v>28</v>
      </c>
      <c r="D15" s="17" t="s">
        <v>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6" x14ac:dyDescent="0.3">
      <c r="A16" s="17" t="s">
        <v>48</v>
      </c>
      <c r="B16" s="18">
        <v>40000</v>
      </c>
      <c r="C16" s="18">
        <v>2</v>
      </c>
      <c r="D16" s="19">
        <f>B16*C16</f>
        <v>80000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43.2" x14ac:dyDescent="0.3">
      <c r="A17" s="17" t="s">
        <v>49</v>
      </c>
      <c r="B17" s="18">
        <v>30000</v>
      </c>
      <c r="C17" s="18">
        <v>3</v>
      </c>
      <c r="D17" s="19">
        <f t="shared" ref="D17:D19" si="1">B17*C17</f>
        <v>90000</v>
      </c>
      <c r="E17" s="1"/>
      <c r="F17" s="22"/>
      <c r="G17" s="1"/>
      <c r="H17" s="16" t="s">
        <v>32</v>
      </c>
      <c r="I17" s="1"/>
      <c r="J17" s="1"/>
      <c r="K17" s="6" t="s">
        <v>33</v>
      </c>
      <c r="L17" s="6" t="s">
        <v>44</v>
      </c>
      <c r="M17" s="6" t="s">
        <v>34</v>
      </c>
      <c r="N17" s="6" t="s">
        <v>35</v>
      </c>
      <c r="O17" s="6" t="s">
        <v>36</v>
      </c>
      <c r="P17" s="6" t="s">
        <v>40</v>
      </c>
      <c r="Q17" s="6" t="s">
        <v>41</v>
      </c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6" x14ac:dyDescent="0.3">
      <c r="A18" s="17" t="s">
        <v>50</v>
      </c>
      <c r="B18" s="18">
        <v>40000</v>
      </c>
      <c r="C18" s="18">
        <v>2</v>
      </c>
      <c r="D18" s="19">
        <f t="shared" si="1"/>
        <v>80000</v>
      </c>
      <c r="E18" s="1"/>
      <c r="F18" s="1"/>
      <c r="G18" s="1"/>
      <c r="H18" s="15">
        <f>D24/((P10+O18)-B32*12/365.25)</f>
        <v>-1248.1713702729687</v>
      </c>
      <c r="I18" s="1"/>
      <c r="J18" s="1"/>
      <c r="K18" s="7">
        <v>1000</v>
      </c>
      <c r="L18" s="7">
        <v>500</v>
      </c>
      <c r="M18" s="13">
        <v>0.1</v>
      </c>
      <c r="N18" s="7">
        <v>2</v>
      </c>
      <c r="O18" s="7">
        <f>K18*M18*N18</f>
        <v>200</v>
      </c>
      <c r="P18" s="7">
        <f>Q18/12</f>
        <v>6087.5</v>
      </c>
      <c r="Q18" s="7">
        <f>O18*365.25</f>
        <v>73050</v>
      </c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6" x14ac:dyDescent="0.3">
      <c r="A19" s="17" t="s">
        <v>42</v>
      </c>
      <c r="B19" s="18">
        <v>40000</v>
      </c>
      <c r="C19" s="18">
        <v>3</v>
      </c>
      <c r="D19" s="19">
        <f t="shared" si="1"/>
        <v>120000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6" x14ac:dyDescent="0.3">
      <c r="A20" s="17" t="s">
        <v>43</v>
      </c>
      <c r="B20" s="18">
        <v>40000</v>
      </c>
      <c r="C20" s="18">
        <v>3</v>
      </c>
      <c r="D20" s="19">
        <f>B20*C20</f>
        <v>120000</v>
      </c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6" x14ac:dyDescent="0.3">
      <c r="A21" s="17"/>
      <c r="B21" s="18"/>
      <c r="C21" s="18"/>
      <c r="D21" s="38">
        <f t="shared" ref="D21:D23" si="2">B21*C21</f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6" x14ac:dyDescent="0.3">
      <c r="A22" s="17"/>
      <c r="B22" s="18"/>
      <c r="C22" s="18"/>
      <c r="D22" s="38">
        <f>B22*C22</f>
        <v>0</v>
      </c>
      <c r="F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6" x14ac:dyDescent="0.3">
      <c r="A23" s="17"/>
      <c r="B23" s="18"/>
      <c r="C23" s="18"/>
      <c r="D23" s="38">
        <f t="shared" si="2"/>
        <v>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6" x14ac:dyDescent="0.3">
      <c r="A24" s="17" t="s">
        <v>27</v>
      </c>
      <c r="B24" s="19">
        <f>SUM(B16:B23)</f>
        <v>190000</v>
      </c>
      <c r="C24" s="19"/>
      <c r="D24" s="20">
        <f>SUM(D16:D23)</f>
        <v>490000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" thickBot="1" x14ac:dyDescent="0.3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x14ac:dyDescent="0.3">
      <c r="A26" s="30" t="s">
        <v>45</v>
      </c>
      <c r="B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" thickBot="1" x14ac:dyDescent="0.35">
      <c r="A27" s="32"/>
      <c r="B27" s="3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31.2" x14ac:dyDescent="0.3">
      <c r="A29" s="17" t="s">
        <v>26</v>
      </c>
      <c r="B29" s="17" t="s">
        <v>37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6" x14ac:dyDescent="0.3">
      <c r="A30" s="17" t="s">
        <v>38</v>
      </c>
      <c r="B30" s="18">
        <v>20000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28.8" x14ac:dyDescent="0.3">
      <c r="A31" s="17" t="s">
        <v>47</v>
      </c>
      <c r="B31" s="18">
        <v>0</v>
      </c>
      <c r="D31" s="5" t="s">
        <v>39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6" x14ac:dyDescent="0.3">
      <c r="A32" s="17" t="s">
        <v>27</v>
      </c>
      <c r="B32" s="20">
        <f>SUM(B30:B31)</f>
        <v>20000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x14ac:dyDescent="0.3">
      <c r="A74" s="1"/>
      <c r="B74" s="1"/>
      <c r="C74" s="1"/>
      <c r="D74" s="1"/>
      <c r="E74" s="1"/>
      <c r="F74" s="1"/>
      <c r="G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x14ac:dyDescent="0.3">
      <c r="A75" s="1"/>
      <c r="B75" s="1"/>
      <c r="C75" s="1"/>
      <c r="D75" s="1"/>
      <c r="E75" s="1"/>
      <c r="F75" s="1"/>
      <c r="G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</sheetData>
  <mergeCells count="3">
    <mergeCell ref="A26:B27"/>
    <mergeCell ref="B7:C7"/>
    <mergeCell ref="A13:B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Beanskers</dc:creator>
  <cp:lastModifiedBy>Екатерина Эммерт</cp:lastModifiedBy>
  <dcterms:created xsi:type="dcterms:W3CDTF">2015-06-05T18:17:20Z</dcterms:created>
  <dcterms:modified xsi:type="dcterms:W3CDTF">2023-10-20T17:34:16Z</dcterms:modified>
</cp:coreProperties>
</file>