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0" windowWidth="17655" windowHeight="10920" activeTab="1"/>
  </bookViews>
  <sheets>
    <sheet name="Base" sheetId="30" r:id="rId1"/>
    <sheet name="Lighting" sheetId="38" r:id="rId2"/>
  </sheets>
  <definedNames>
    <definedName name="solver_adj" localSheetId="0" hidden="1">Base!$E$5:$I$16</definedName>
    <definedName name="solver_adj" localSheetId="1" hidden="1">Lighting!$E$5:$I$16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Base!$AA$16</definedName>
    <definedName name="solver_lhs1" localSheetId="1" hidden="1">Lighting!$AA$16</definedName>
    <definedName name="solver_lhs10" localSheetId="0" hidden="1">Base!$I$7</definedName>
    <definedName name="solver_lhs10" localSheetId="1" hidden="1">Lighting!$I$7</definedName>
    <definedName name="solver_lhs100" localSheetId="0" hidden="1">Base!$I$5</definedName>
    <definedName name="solver_lhs100" localSheetId="1" hidden="1">Lighting!$I$5</definedName>
    <definedName name="solver_lhs101" localSheetId="0" hidden="1">Base!$I$13</definedName>
    <definedName name="solver_lhs101" localSheetId="1" hidden="1">Lighting!$I$13</definedName>
    <definedName name="solver_lhs102" localSheetId="0" hidden="1">Base!$I$7</definedName>
    <definedName name="solver_lhs102" localSheetId="1" hidden="1">Lighting!$I$7</definedName>
    <definedName name="solver_lhs103" localSheetId="0" hidden="1">Base!$AA$6</definedName>
    <definedName name="solver_lhs103" localSheetId="1" hidden="1">Lighting!$AA$6</definedName>
    <definedName name="solver_lhs104" localSheetId="0" hidden="1">Base!$AA$12</definedName>
    <definedName name="solver_lhs104" localSheetId="1" hidden="1">Lighting!$AA$12</definedName>
    <definedName name="solver_lhs105" localSheetId="0" hidden="1">Base!$I$5</definedName>
    <definedName name="solver_lhs105" localSheetId="1" hidden="1">Lighting!$I$5</definedName>
    <definedName name="solver_lhs106" localSheetId="0" hidden="1">Base!$AA$11</definedName>
    <definedName name="solver_lhs106" localSheetId="1" hidden="1">Lighting!$AA$11</definedName>
    <definedName name="solver_lhs107" localSheetId="0" hidden="1">Base!$I$6</definedName>
    <definedName name="solver_lhs107" localSheetId="1" hidden="1">Lighting!$I$6</definedName>
    <definedName name="solver_lhs108" localSheetId="0" hidden="1">Base!$E$16</definedName>
    <definedName name="solver_lhs108" localSheetId="1" hidden="1">Lighting!$E$16</definedName>
    <definedName name="solver_lhs109" localSheetId="0" hidden="1">Base!$AA$7</definedName>
    <definedName name="solver_lhs109" localSheetId="1" hidden="1">Lighting!$AA$7</definedName>
    <definedName name="solver_lhs11" localSheetId="0" hidden="1">Base!$I$6</definedName>
    <definedName name="solver_lhs11" localSheetId="1" hidden="1">Lighting!$I$6</definedName>
    <definedName name="solver_lhs12" localSheetId="0" hidden="1">Base!$I$5</definedName>
    <definedName name="solver_lhs12" localSheetId="1" hidden="1">Lighting!$I$5</definedName>
    <definedName name="solver_lhs13" localSheetId="0" hidden="1">Base!$I$16</definedName>
    <definedName name="solver_lhs13" localSheetId="1" hidden="1">Lighting!$I$16</definedName>
    <definedName name="solver_lhs14" localSheetId="0" hidden="1">Base!$I$15</definedName>
    <definedName name="solver_lhs14" localSheetId="1" hidden="1">Lighting!$I$15</definedName>
    <definedName name="solver_lhs15" localSheetId="0" hidden="1">Base!$I$14</definedName>
    <definedName name="solver_lhs15" localSheetId="1" hidden="1">Lighting!$I$14</definedName>
    <definedName name="solver_lhs16" localSheetId="0" hidden="1">Base!$I$13</definedName>
    <definedName name="solver_lhs16" localSheetId="1" hidden="1">Lighting!$I$13</definedName>
    <definedName name="solver_lhs17" localSheetId="0" hidden="1">Base!$I$12</definedName>
    <definedName name="solver_lhs17" localSheetId="1" hidden="1">Lighting!$I$12</definedName>
    <definedName name="solver_lhs18" localSheetId="0" hidden="1">Base!$I$11</definedName>
    <definedName name="solver_lhs18" localSheetId="1" hidden="1">Lighting!$I$11</definedName>
    <definedName name="solver_lhs19" localSheetId="0" hidden="1">Base!$I$10</definedName>
    <definedName name="solver_lhs19" localSheetId="1" hidden="1">Lighting!$I$10</definedName>
    <definedName name="solver_lhs2" localSheetId="0" hidden="1">Base!$AA$16</definedName>
    <definedName name="solver_lhs2" localSheetId="1" hidden="1">Lighting!$AA$16</definedName>
    <definedName name="solver_lhs20" localSheetId="0" hidden="1">Base!$H$8</definedName>
    <definedName name="solver_lhs20" localSheetId="1" hidden="1">Lighting!$H$8</definedName>
    <definedName name="solver_lhs21" localSheetId="0" hidden="1">Base!$H$9</definedName>
    <definedName name="solver_lhs21" localSheetId="1" hidden="1">Lighting!$H$9</definedName>
    <definedName name="solver_lhs22" localSheetId="0" hidden="1">Base!$H$7</definedName>
    <definedName name="solver_lhs22" localSheetId="1" hidden="1">Lighting!$H$7</definedName>
    <definedName name="solver_lhs23" localSheetId="0" hidden="1">Base!$H$6</definedName>
    <definedName name="solver_lhs23" localSheetId="1" hidden="1">Lighting!$H$6</definedName>
    <definedName name="solver_lhs24" localSheetId="0" hidden="1">Base!$H$5</definedName>
    <definedName name="solver_lhs24" localSheetId="1" hidden="1">Lighting!$H$5</definedName>
    <definedName name="solver_lhs25" localSheetId="0" hidden="1">Base!$H$16</definedName>
    <definedName name="solver_lhs25" localSheetId="1" hidden="1">Lighting!$H$16</definedName>
    <definedName name="solver_lhs26" localSheetId="0" hidden="1">Base!$H$15</definedName>
    <definedName name="solver_lhs26" localSheetId="1" hidden="1">Lighting!$H$15</definedName>
    <definedName name="solver_lhs27" localSheetId="0" hidden="1">Base!$H$14</definedName>
    <definedName name="solver_lhs27" localSheetId="1" hidden="1">Lighting!$H$14</definedName>
    <definedName name="solver_lhs28" localSheetId="0" hidden="1">Base!$H$13</definedName>
    <definedName name="solver_lhs28" localSheetId="1" hidden="1">Lighting!$H$13</definedName>
    <definedName name="solver_lhs29" localSheetId="0" hidden="1">Base!$H$12</definedName>
    <definedName name="solver_lhs29" localSheetId="1" hidden="1">Lighting!$H$12</definedName>
    <definedName name="solver_lhs3" localSheetId="0" hidden="1">Base!$AA$11</definedName>
    <definedName name="solver_lhs3" localSheetId="1" hidden="1">Lighting!$AA$11</definedName>
    <definedName name="solver_lhs30" localSheetId="0" hidden="1">Base!$H$11</definedName>
    <definedName name="solver_lhs30" localSheetId="1" hidden="1">Lighting!$H$11</definedName>
    <definedName name="solver_lhs31" localSheetId="0" hidden="1">Base!$H$10</definedName>
    <definedName name="solver_lhs31" localSheetId="1" hidden="1">Lighting!$H$10</definedName>
    <definedName name="solver_lhs32" localSheetId="0" hidden="1">Base!$G$8</definedName>
    <definedName name="solver_lhs32" localSheetId="1" hidden="1">Lighting!$G$8</definedName>
    <definedName name="solver_lhs33" localSheetId="0" hidden="1">Base!$G$9</definedName>
    <definedName name="solver_lhs33" localSheetId="1" hidden="1">Lighting!$G$9</definedName>
    <definedName name="solver_lhs34" localSheetId="0" hidden="1">Base!$G$7</definedName>
    <definedName name="solver_lhs34" localSheetId="1" hidden="1">Lighting!$G$7</definedName>
    <definedName name="solver_lhs35" localSheetId="0" hidden="1">Base!$G$6</definedName>
    <definedName name="solver_lhs35" localSheetId="1" hidden="1">Lighting!$G$6</definedName>
    <definedName name="solver_lhs36" localSheetId="0" hidden="1">Base!$G$5</definedName>
    <definedName name="solver_lhs36" localSheetId="1" hidden="1">Lighting!$G$5</definedName>
    <definedName name="solver_lhs37" localSheetId="0" hidden="1">Base!$G$16</definedName>
    <definedName name="solver_lhs37" localSheetId="1" hidden="1">Lighting!$G$16</definedName>
    <definedName name="solver_lhs38" localSheetId="0" hidden="1">Base!$G$15</definedName>
    <definedName name="solver_lhs38" localSheetId="1" hidden="1">Lighting!$G$15</definedName>
    <definedName name="solver_lhs39" localSheetId="0" hidden="1">Base!$G$14</definedName>
    <definedName name="solver_lhs39" localSheetId="1" hidden="1">Lighting!$G$14</definedName>
    <definedName name="solver_lhs4" localSheetId="0" hidden="1">Base!$AA$6</definedName>
    <definedName name="solver_lhs4" localSheetId="1" hidden="1">Lighting!$AA$6</definedName>
    <definedName name="solver_lhs40" localSheetId="0" hidden="1">Base!$G$13</definedName>
    <definedName name="solver_lhs40" localSheetId="1" hidden="1">Lighting!$G$13</definedName>
    <definedName name="solver_lhs41" localSheetId="0" hidden="1">Base!$G$12</definedName>
    <definedName name="solver_lhs41" localSheetId="1" hidden="1">Lighting!$G$12</definedName>
    <definedName name="solver_lhs42" localSheetId="0" hidden="1">Base!$G$11</definedName>
    <definedName name="solver_lhs42" localSheetId="1" hidden="1">Lighting!$G$11</definedName>
    <definedName name="solver_lhs43" localSheetId="0" hidden="1">Base!$G$10</definedName>
    <definedName name="solver_lhs43" localSheetId="1" hidden="1">Lighting!$G$10</definedName>
    <definedName name="solver_lhs44" localSheetId="0" hidden="1">Base!$F$8</definedName>
    <definedName name="solver_lhs44" localSheetId="1" hidden="1">Lighting!$F$8</definedName>
    <definedName name="solver_lhs45" localSheetId="0" hidden="1">Base!$F$9</definedName>
    <definedName name="solver_lhs45" localSheetId="1" hidden="1">Lighting!$F$9</definedName>
    <definedName name="solver_lhs46" localSheetId="0" hidden="1">Base!$F$7</definedName>
    <definedName name="solver_lhs46" localSheetId="1" hidden="1">Lighting!$F$7</definedName>
    <definedName name="solver_lhs47" localSheetId="0" hidden="1">Base!$F$6</definedName>
    <definedName name="solver_lhs47" localSheetId="1" hidden="1">Lighting!$F$6</definedName>
    <definedName name="solver_lhs48" localSheetId="0" hidden="1">Base!$F$5</definedName>
    <definedName name="solver_lhs48" localSheetId="1" hidden="1">Lighting!$F$5</definedName>
    <definedName name="solver_lhs49" localSheetId="0" hidden="1">Base!$F$16</definedName>
    <definedName name="solver_lhs49" localSheetId="1" hidden="1">Lighting!$F$16</definedName>
    <definedName name="solver_lhs5" localSheetId="0" hidden="1">Base!$AA$7</definedName>
    <definedName name="solver_lhs5" localSheetId="1" hidden="1">Lighting!$AA$7</definedName>
    <definedName name="solver_lhs50" localSheetId="0" hidden="1">Base!$F$15</definedName>
    <definedName name="solver_lhs50" localSheetId="1" hidden="1">Lighting!$F$15</definedName>
    <definedName name="solver_lhs51" localSheetId="0" hidden="1">Base!$F$14</definedName>
    <definedName name="solver_lhs51" localSheetId="1" hidden="1">Lighting!$F$14</definedName>
    <definedName name="solver_lhs52" localSheetId="0" hidden="1">Base!$F$13</definedName>
    <definedName name="solver_lhs52" localSheetId="1" hidden="1">Lighting!$F$13</definedName>
    <definedName name="solver_lhs53" localSheetId="0" hidden="1">Base!$F$12</definedName>
    <definedName name="solver_lhs53" localSheetId="1" hidden="1">Lighting!$F$12</definedName>
    <definedName name="solver_lhs54" localSheetId="0" hidden="1">Base!$F$11</definedName>
    <definedName name="solver_lhs54" localSheetId="1" hidden="1">Lighting!$F$11</definedName>
    <definedName name="solver_lhs55" localSheetId="0" hidden="1">Base!$F$10</definedName>
    <definedName name="solver_lhs55" localSheetId="1" hidden="1">Lighting!$F$10</definedName>
    <definedName name="solver_lhs56" localSheetId="0" hidden="1">Base!$E$9</definedName>
    <definedName name="solver_lhs56" localSheetId="1" hidden="1">Lighting!$E$9</definedName>
    <definedName name="solver_lhs57" localSheetId="0" hidden="1">Base!$E$8</definedName>
    <definedName name="solver_lhs57" localSheetId="1" hidden="1">Lighting!$E$8</definedName>
    <definedName name="solver_lhs58" localSheetId="0" hidden="1">Base!$E$7</definedName>
    <definedName name="solver_lhs58" localSheetId="1" hidden="1">Lighting!$E$7</definedName>
    <definedName name="solver_lhs59" localSheetId="0" hidden="1">Base!$E$6</definedName>
    <definedName name="solver_lhs59" localSheetId="1" hidden="1">Lighting!$E$6</definedName>
    <definedName name="solver_lhs6" localSheetId="0" hidden="1">Base!$AA$12</definedName>
    <definedName name="solver_lhs6" localSheetId="1" hidden="1">Lighting!$AA$12</definedName>
    <definedName name="solver_lhs60" localSheetId="0" hidden="1">Base!$E$10</definedName>
    <definedName name="solver_lhs60" localSheetId="1" hidden="1">Lighting!$E$10</definedName>
    <definedName name="solver_lhs61" localSheetId="0" hidden="1">Base!$E$11</definedName>
    <definedName name="solver_lhs61" localSheetId="1" hidden="1">Lighting!$E$11</definedName>
    <definedName name="solver_lhs62" localSheetId="0" hidden="1">Base!$E$12</definedName>
    <definedName name="solver_lhs62" localSheetId="1" hidden="1">Lighting!$E$12</definedName>
    <definedName name="solver_lhs63" localSheetId="0" hidden="1">Base!$E$13</definedName>
    <definedName name="solver_lhs63" localSheetId="1" hidden="1">Lighting!$E$13</definedName>
    <definedName name="solver_lhs64" localSheetId="0" hidden="1">Base!$E$14</definedName>
    <definedName name="solver_lhs64" localSheetId="1" hidden="1">Lighting!$E$14</definedName>
    <definedName name="solver_lhs65" localSheetId="0" hidden="1">Base!$E$15</definedName>
    <definedName name="solver_lhs65" localSheetId="1" hidden="1">Lighting!$E$15</definedName>
    <definedName name="solver_lhs66" localSheetId="0" hidden="1">Base!$E$16</definedName>
    <definedName name="solver_lhs66" localSheetId="1" hidden="1">Lighting!$E$16</definedName>
    <definedName name="solver_lhs67" localSheetId="0" hidden="1">Base!$H$13</definedName>
    <definedName name="solver_lhs67" localSheetId="1" hidden="1">Lighting!$H$13</definedName>
    <definedName name="solver_lhs68" localSheetId="0" hidden="1">Base!$H$13</definedName>
    <definedName name="solver_lhs68" localSheetId="1" hidden="1">Lighting!$H$13</definedName>
    <definedName name="solver_lhs69" localSheetId="0" hidden="1">Base!$H$14</definedName>
    <definedName name="solver_lhs69" localSheetId="1" hidden="1">Lighting!$H$14</definedName>
    <definedName name="solver_lhs7" localSheetId="0" hidden="1">Base!$E$5</definedName>
    <definedName name="solver_lhs7" localSheetId="1" hidden="1">Lighting!$E$5</definedName>
    <definedName name="solver_lhs70" localSheetId="0" hidden="1">Base!$G$13</definedName>
    <definedName name="solver_lhs70" localSheetId="1" hidden="1">Lighting!$G$13</definedName>
    <definedName name="solver_lhs71" localSheetId="0" hidden="1">Base!$G$6</definedName>
    <definedName name="solver_lhs71" localSheetId="1" hidden="1">Lighting!$G$6</definedName>
    <definedName name="solver_lhs72" localSheetId="0" hidden="1">Base!$G$6</definedName>
    <definedName name="solver_lhs72" localSheetId="1" hidden="1">Lighting!$G$6</definedName>
    <definedName name="solver_lhs73" localSheetId="0" hidden="1">Base!$G$6</definedName>
    <definedName name="solver_lhs73" localSheetId="1" hidden="1">Lighting!$G$6</definedName>
    <definedName name="solver_lhs74" localSheetId="0" hidden="1">Base!$G$16</definedName>
    <definedName name="solver_lhs74" localSheetId="1" hidden="1">Lighting!$G$16</definedName>
    <definedName name="solver_lhs75" localSheetId="0" hidden="1">Base!$G$15</definedName>
    <definedName name="solver_lhs75" localSheetId="1" hidden="1">Lighting!$G$15</definedName>
    <definedName name="solver_lhs76" localSheetId="0" hidden="1">Base!$E$5</definedName>
    <definedName name="solver_lhs76" localSheetId="1" hidden="1">Lighting!$E$5</definedName>
    <definedName name="solver_lhs77" localSheetId="0" hidden="1">Base!$I$16</definedName>
    <definedName name="solver_lhs77" localSheetId="1" hidden="1">Lighting!$I$16</definedName>
    <definedName name="solver_lhs78" localSheetId="0" hidden="1">Base!$I$16</definedName>
    <definedName name="solver_lhs78" localSheetId="1" hidden="1">Lighting!$I$16</definedName>
    <definedName name="solver_lhs79" localSheetId="0" hidden="1">Base!$H$15</definedName>
    <definedName name="solver_lhs79" localSheetId="1" hidden="1">Lighting!$H$15</definedName>
    <definedName name="solver_lhs8" localSheetId="0" hidden="1">Base!$I$9</definedName>
    <definedName name="solver_lhs8" localSheetId="1" hidden="1">Lighting!$I$9</definedName>
    <definedName name="solver_lhs80" localSheetId="0" hidden="1">Base!$H$7</definedName>
    <definedName name="solver_lhs80" localSheetId="1" hidden="1">Lighting!$H$7</definedName>
    <definedName name="solver_lhs81" localSheetId="0" hidden="1">Base!$H$16</definedName>
    <definedName name="solver_lhs81" localSheetId="1" hidden="1">Lighting!$H$16</definedName>
    <definedName name="solver_lhs82" localSheetId="0" hidden="1">Base!$H$7</definedName>
    <definedName name="solver_lhs82" localSheetId="1" hidden="1">Lighting!$H$7</definedName>
    <definedName name="solver_lhs83" localSheetId="0" hidden="1">Base!$H$6</definedName>
    <definedName name="solver_lhs83" localSheetId="1" hidden="1">Lighting!$H$6</definedName>
    <definedName name="solver_lhs84" localSheetId="0" hidden="1">Base!$H$5</definedName>
    <definedName name="solver_lhs84" localSheetId="1" hidden="1">Lighting!$H$5</definedName>
    <definedName name="solver_lhs85" localSheetId="0" hidden="1">Base!$H$16</definedName>
    <definedName name="solver_lhs85" localSheetId="1" hidden="1">Lighting!$H$16</definedName>
    <definedName name="solver_lhs86" localSheetId="0" hidden="1">Base!$I$16</definedName>
    <definedName name="solver_lhs86" localSheetId="1" hidden="1">Lighting!$I$16</definedName>
    <definedName name="solver_lhs87" localSheetId="0" hidden="1">Base!$I$13</definedName>
    <definedName name="solver_lhs87" localSheetId="1" hidden="1">Lighting!$I$13</definedName>
    <definedName name="solver_lhs88" localSheetId="0" hidden="1">Base!$I$14</definedName>
    <definedName name="solver_lhs88" localSheetId="1" hidden="1">Lighting!$I$14</definedName>
    <definedName name="solver_lhs89" localSheetId="0" hidden="1">Base!$I$15</definedName>
    <definedName name="solver_lhs89" localSheetId="1" hidden="1">Lighting!$I$15</definedName>
    <definedName name="solver_lhs9" localSheetId="0" hidden="1">Base!$I$8</definedName>
    <definedName name="solver_lhs9" localSheetId="1" hidden="1">Lighting!$I$8</definedName>
    <definedName name="solver_lhs90" localSheetId="0" hidden="1">Base!$E$5</definedName>
    <definedName name="solver_lhs90" localSheetId="1" hidden="1">Lighting!$E$5</definedName>
    <definedName name="solver_lhs91" localSheetId="0" hidden="1">Base!$I$7</definedName>
    <definedName name="solver_lhs91" localSheetId="1" hidden="1">Lighting!$I$7</definedName>
    <definedName name="solver_lhs92" localSheetId="0" hidden="1">Base!$I$5</definedName>
    <definedName name="solver_lhs92" localSheetId="1" hidden="1">Lighting!$I$5</definedName>
    <definedName name="solver_lhs93" localSheetId="0" hidden="1">Base!$I$7</definedName>
    <definedName name="solver_lhs93" localSheetId="1" hidden="1">Lighting!$I$7</definedName>
    <definedName name="solver_lhs94" localSheetId="0" hidden="1">Base!$I$14</definedName>
    <definedName name="solver_lhs94" localSheetId="1" hidden="1">Lighting!$I$14</definedName>
    <definedName name="solver_lhs95" localSheetId="0" hidden="1">Base!$I$15</definedName>
    <definedName name="solver_lhs95" localSheetId="1" hidden="1">Lighting!$I$15</definedName>
    <definedName name="solver_lhs96" localSheetId="0" hidden="1">Base!$I$14</definedName>
    <definedName name="solver_lhs96" localSheetId="1" hidden="1">Lighting!$I$14</definedName>
    <definedName name="solver_lhs97" localSheetId="0" hidden="1">Base!$I$15</definedName>
    <definedName name="solver_lhs97" localSheetId="1" hidden="1">Lighting!$I$15</definedName>
    <definedName name="solver_lhs98" localSheetId="0" hidden="1">Base!$I$6</definedName>
    <definedName name="solver_lhs98" localSheetId="1" hidden="1">Lighting!$I$6</definedName>
    <definedName name="solver_lhs99" localSheetId="0" hidden="1">Base!$I$6</definedName>
    <definedName name="solver_lhs99" localSheetId="1" hidden="1">Lighting!$I$6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66</definedName>
    <definedName name="solver_num" localSheetId="1" hidden="1">66</definedName>
    <definedName name="solver_nwt" localSheetId="0" hidden="1">1</definedName>
    <definedName name="solver_nwt" localSheetId="1" hidden="1">1</definedName>
    <definedName name="solver_opt" localSheetId="0" hidden="1">Base!$AA$14</definedName>
    <definedName name="solver_opt" localSheetId="1" hidden="1">Lighting!$AA$14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10" localSheetId="0" hidden="1">4</definedName>
    <definedName name="solver_rel10" localSheetId="1" hidden="1">4</definedName>
    <definedName name="solver_rel100" localSheetId="0" hidden="1">1</definedName>
    <definedName name="solver_rel100" localSheetId="1" hidden="1">1</definedName>
    <definedName name="solver_rel101" localSheetId="0" hidden="1">3</definedName>
    <definedName name="solver_rel101" localSheetId="1" hidden="1">3</definedName>
    <definedName name="solver_rel102" localSheetId="0" hidden="1">3</definedName>
    <definedName name="solver_rel102" localSheetId="1" hidden="1">3</definedName>
    <definedName name="solver_rel103" localSheetId="0" hidden="1">3</definedName>
    <definedName name="solver_rel103" localSheetId="1" hidden="1">3</definedName>
    <definedName name="solver_rel104" localSheetId="0" hidden="1">3</definedName>
    <definedName name="solver_rel104" localSheetId="1" hidden="1">3</definedName>
    <definedName name="solver_rel105" localSheetId="0" hidden="1">3</definedName>
    <definedName name="solver_rel105" localSheetId="1" hidden="1">3</definedName>
    <definedName name="solver_rel106" localSheetId="0" hidden="1">3</definedName>
    <definedName name="solver_rel106" localSheetId="1" hidden="1">3</definedName>
    <definedName name="solver_rel107" localSheetId="0" hidden="1">3</definedName>
    <definedName name="solver_rel107" localSheetId="1" hidden="1">3</definedName>
    <definedName name="solver_rel108" localSheetId="0" hidden="1">4</definedName>
    <definedName name="solver_rel108" localSheetId="1" hidden="1">4</definedName>
    <definedName name="solver_rel109" localSheetId="0" hidden="1">3</definedName>
    <definedName name="solver_rel109" localSheetId="1" hidden="1">3</definedName>
    <definedName name="solver_rel11" localSheetId="0" hidden="1">4</definedName>
    <definedName name="solver_rel11" localSheetId="1" hidden="1">4</definedName>
    <definedName name="solver_rel12" localSheetId="0" hidden="1">4</definedName>
    <definedName name="solver_rel12" localSheetId="1" hidden="1">4</definedName>
    <definedName name="solver_rel13" localSheetId="0" hidden="1">4</definedName>
    <definedName name="solver_rel13" localSheetId="1" hidden="1">4</definedName>
    <definedName name="solver_rel14" localSheetId="0" hidden="1">4</definedName>
    <definedName name="solver_rel14" localSheetId="1" hidden="1">4</definedName>
    <definedName name="solver_rel15" localSheetId="0" hidden="1">4</definedName>
    <definedName name="solver_rel15" localSheetId="1" hidden="1">4</definedName>
    <definedName name="solver_rel16" localSheetId="0" hidden="1">4</definedName>
    <definedName name="solver_rel16" localSheetId="1" hidden="1">4</definedName>
    <definedName name="solver_rel17" localSheetId="0" hidden="1">4</definedName>
    <definedName name="solver_rel17" localSheetId="1" hidden="1">4</definedName>
    <definedName name="solver_rel18" localSheetId="0" hidden="1">4</definedName>
    <definedName name="solver_rel18" localSheetId="1" hidden="1">4</definedName>
    <definedName name="solver_rel19" localSheetId="0" hidden="1">4</definedName>
    <definedName name="solver_rel19" localSheetId="1" hidden="1">4</definedName>
    <definedName name="solver_rel2" localSheetId="0" hidden="1">1</definedName>
    <definedName name="solver_rel2" localSheetId="1" hidden="1">1</definedName>
    <definedName name="solver_rel20" localSheetId="0" hidden="1">4</definedName>
    <definedName name="solver_rel20" localSheetId="1" hidden="1">4</definedName>
    <definedName name="solver_rel21" localSheetId="0" hidden="1">4</definedName>
    <definedName name="solver_rel21" localSheetId="1" hidden="1">4</definedName>
    <definedName name="solver_rel22" localSheetId="0" hidden="1">4</definedName>
    <definedName name="solver_rel22" localSheetId="1" hidden="1">4</definedName>
    <definedName name="solver_rel23" localSheetId="0" hidden="1">4</definedName>
    <definedName name="solver_rel23" localSheetId="1" hidden="1">4</definedName>
    <definedName name="solver_rel24" localSheetId="0" hidden="1">4</definedName>
    <definedName name="solver_rel24" localSheetId="1" hidden="1">4</definedName>
    <definedName name="solver_rel25" localSheetId="0" hidden="1">4</definedName>
    <definedName name="solver_rel25" localSheetId="1" hidden="1">4</definedName>
    <definedName name="solver_rel26" localSheetId="0" hidden="1">4</definedName>
    <definedName name="solver_rel26" localSheetId="1" hidden="1">4</definedName>
    <definedName name="solver_rel27" localSheetId="0" hidden="1">4</definedName>
    <definedName name="solver_rel27" localSheetId="1" hidden="1">4</definedName>
    <definedName name="solver_rel28" localSheetId="0" hidden="1">4</definedName>
    <definedName name="solver_rel28" localSheetId="1" hidden="1">4</definedName>
    <definedName name="solver_rel29" localSheetId="0" hidden="1">4</definedName>
    <definedName name="solver_rel29" localSheetId="1" hidden="1">4</definedName>
    <definedName name="solver_rel3" localSheetId="0" hidden="1">3</definedName>
    <definedName name="solver_rel3" localSheetId="1" hidden="1">3</definedName>
    <definedName name="solver_rel30" localSheetId="0" hidden="1">4</definedName>
    <definedName name="solver_rel30" localSheetId="1" hidden="1">4</definedName>
    <definedName name="solver_rel31" localSheetId="0" hidden="1">4</definedName>
    <definedName name="solver_rel31" localSheetId="1" hidden="1">4</definedName>
    <definedName name="solver_rel32" localSheetId="0" hidden="1">4</definedName>
    <definedName name="solver_rel32" localSheetId="1" hidden="1">4</definedName>
    <definedName name="solver_rel33" localSheetId="0" hidden="1">4</definedName>
    <definedName name="solver_rel33" localSheetId="1" hidden="1">4</definedName>
    <definedName name="solver_rel34" localSheetId="0" hidden="1">4</definedName>
    <definedName name="solver_rel34" localSheetId="1" hidden="1">4</definedName>
    <definedName name="solver_rel35" localSheetId="0" hidden="1">4</definedName>
    <definedName name="solver_rel35" localSheetId="1" hidden="1">4</definedName>
    <definedName name="solver_rel36" localSheetId="0" hidden="1">4</definedName>
    <definedName name="solver_rel36" localSheetId="1" hidden="1">4</definedName>
    <definedName name="solver_rel37" localSheetId="0" hidden="1">4</definedName>
    <definedName name="solver_rel37" localSheetId="1" hidden="1">4</definedName>
    <definedName name="solver_rel38" localSheetId="0" hidden="1">4</definedName>
    <definedName name="solver_rel38" localSheetId="1" hidden="1">4</definedName>
    <definedName name="solver_rel39" localSheetId="0" hidden="1">4</definedName>
    <definedName name="solver_rel39" localSheetId="1" hidden="1">4</definedName>
    <definedName name="solver_rel4" localSheetId="0" hidden="1">3</definedName>
    <definedName name="solver_rel4" localSheetId="1" hidden="1">3</definedName>
    <definedName name="solver_rel40" localSheetId="0" hidden="1">4</definedName>
    <definedName name="solver_rel40" localSheetId="1" hidden="1">4</definedName>
    <definedName name="solver_rel41" localSheetId="0" hidden="1">4</definedName>
    <definedName name="solver_rel41" localSheetId="1" hidden="1">4</definedName>
    <definedName name="solver_rel42" localSheetId="0" hidden="1">4</definedName>
    <definedName name="solver_rel42" localSheetId="1" hidden="1">4</definedName>
    <definedName name="solver_rel43" localSheetId="0" hidden="1">4</definedName>
    <definedName name="solver_rel43" localSheetId="1" hidden="1">4</definedName>
    <definedName name="solver_rel44" localSheetId="0" hidden="1">4</definedName>
    <definedName name="solver_rel44" localSheetId="1" hidden="1">4</definedName>
    <definedName name="solver_rel45" localSheetId="0" hidden="1">4</definedName>
    <definedName name="solver_rel45" localSheetId="1" hidden="1">4</definedName>
    <definedName name="solver_rel46" localSheetId="0" hidden="1">4</definedName>
    <definedName name="solver_rel46" localSheetId="1" hidden="1">4</definedName>
    <definedName name="solver_rel47" localSheetId="0" hidden="1">4</definedName>
    <definedName name="solver_rel47" localSheetId="1" hidden="1">4</definedName>
    <definedName name="solver_rel48" localSheetId="0" hidden="1">4</definedName>
    <definedName name="solver_rel48" localSheetId="1" hidden="1">4</definedName>
    <definedName name="solver_rel49" localSheetId="0" hidden="1">4</definedName>
    <definedName name="solver_rel49" localSheetId="1" hidden="1">4</definedName>
    <definedName name="solver_rel5" localSheetId="0" hidden="1">3</definedName>
    <definedName name="solver_rel5" localSheetId="1" hidden="1">3</definedName>
    <definedName name="solver_rel50" localSheetId="0" hidden="1">4</definedName>
    <definedName name="solver_rel50" localSheetId="1" hidden="1">4</definedName>
    <definedName name="solver_rel51" localSheetId="0" hidden="1">4</definedName>
    <definedName name="solver_rel51" localSheetId="1" hidden="1">4</definedName>
    <definedName name="solver_rel52" localSheetId="0" hidden="1">4</definedName>
    <definedName name="solver_rel52" localSheetId="1" hidden="1">4</definedName>
    <definedName name="solver_rel53" localSheetId="0" hidden="1">4</definedName>
    <definedName name="solver_rel53" localSheetId="1" hidden="1">4</definedName>
    <definedName name="solver_rel54" localSheetId="0" hidden="1">4</definedName>
    <definedName name="solver_rel54" localSheetId="1" hidden="1">4</definedName>
    <definedName name="solver_rel55" localSheetId="0" hidden="1">4</definedName>
    <definedName name="solver_rel55" localSheetId="1" hidden="1">4</definedName>
    <definedName name="solver_rel56" localSheetId="0" hidden="1">4</definedName>
    <definedName name="solver_rel56" localSheetId="1" hidden="1">4</definedName>
    <definedName name="solver_rel57" localSheetId="0" hidden="1">4</definedName>
    <definedName name="solver_rel57" localSheetId="1" hidden="1">4</definedName>
    <definedName name="solver_rel58" localSheetId="0" hidden="1">4</definedName>
    <definedName name="solver_rel58" localSheetId="1" hidden="1">4</definedName>
    <definedName name="solver_rel59" localSheetId="0" hidden="1">4</definedName>
    <definedName name="solver_rel59" localSheetId="1" hidden="1">4</definedName>
    <definedName name="solver_rel6" localSheetId="0" hidden="1">3</definedName>
    <definedName name="solver_rel6" localSheetId="1" hidden="1">3</definedName>
    <definedName name="solver_rel60" localSheetId="0" hidden="1">4</definedName>
    <definedName name="solver_rel60" localSheetId="1" hidden="1">4</definedName>
    <definedName name="solver_rel61" localSheetId="0" hidden="1">4</definedName>
    <definedName name="solver_rel61" localSheetId="1" hidden="1">4</definedName>
    <definedName name="solver_rel62" localSheetId="0" hidden="1">4</definedName>
    <definedName name="solver_rel62" localSheetId="1" hidden="1">4</definedName>
    <definedName name="solver_rel63" localSheetId="0" hidden="1">4</definedName>
    <definedName name="solver_rel63" localSheetId="1" hidden="1">4</definedName>
    <definedName name="solver_rel64" localSheetId="0" hidden="1">4</definedName>
    <definedName name="solver_rel64" localSheetId="1" hidden="1">4</definedName>
    <definedName name="solver_rel65" localSheetId="0" hidden="1">4</definedName>
    <definedName name="solver_rel65" localSheetId="1" hidden="1">4</definedName>
    <definedName name="solver_rel66" localSheetId="0" hidden="1">4</definedName>
    <definedName name="solver_rel66" localSheetId="1" hidden="1">4</definedName>
    <definedName name="solver_rel67" localSheetId="0" hidden="1">1</definedName>
    <definedName name="solver_rel67" localSheetId="1" hidden="1">1</definedName>
    <definedName name="solver_rel68" localSheetId="0" hidden="1">4</definedName>
    <definedName name="solver_rel68" localSheetId="1" hidden="1">4</definedName>
    <definedName name="solver_rel69" localSheetId="0" hidden="1">1</definedName>
    <definedName name="solver_rel69" localSheetId="1" hidden="1">1</definedName>
    <definedName name="solver_rel7" localSheetId="0" hidden="1">4</definedName>
    <definedName name="solver_rel7" localSheetId="1" hidden="1">4</definedName>
    <definedName name="solver_rel70" localSheetId="0" hidden="1">4</definedName>
    <definedName name="solver_rel70" localSheetId="1" hidden="1">4</definedName>
    <definedName name="solver_rel71" localSheetId="0" hidden="1">1</definedName>
    <definedName name="solver_rel71" localSheetId="1" hidden="1">1</definedName>
    <definedName name="solver_rel72" localSheetId="0" hidden="1">4</definedName>
    <definedName name="solver_rel72" localSheetId="1" hidden="1">4</definedName>
    <definedName name="solver_rel73" localSheetId="0" hidden="1">3</definedName>
    <definedName name="solver_rel73" localSheetId="1" hidden="1">3</definedName>
    <definedName name="solver_rel74" localSheetId="0" hidden="1">1</definedName>
    <definedName name="solver_rel74" localSheetId="1" hidden="1">1</definedName>
    <definedName name="solver_rel75" localSheetId="0" hidden="1">1</definedName>
    <definedName name="solver_rel75" localSheetId="1" hidden="1">1</definedName>
    <definedName name="solver_rel76" localSheetId="0" hidden="1">3</definedName>
    <definedName name="solver_rel76" localSheetId="1" hidden="1">3</definedName>
    <definedName name="solver_rel77" localSheetId="0" hidden="1">4</definedName>
    <definedName name="solver_rel77" localSheetId="1" hidden="1">4</definedName>
    <definedName name="solver_rel78" localSheetId="0" hidden="1">3</definedName>
    <definedName name="solver_rel78" localSheetId="1" hidden="1">3</definedName>
    <definedName name="solver_rel79" localSheetId="0" hidden="1">3</definedName>
    <definedName name="solver_rel79" localSheetId="1" hidden="1">3</definedName>
    <definedName name="solver_rel8" localSheetId="0" hidden="1">4</definedName>
    <definedName name="solver_rel8" localSheetId="1" hidden="1">4</definedName>
    <definedName name="solver_rel80" localSheetId="0" hidden="1">1</definedName>
    <definedName name="solver_rel80" localSheetId="1" hidden="1">1</definedName>
    <definedName name="solver_rel81" localSheetId="0" hidden="1">3</definedName>
    <definedName name="solver_rel81" localSheetId="1" hidden="1">3</definedName>
    <definedName name="solver_rel82" localSheetId="0" hidden="1">3</definedName>
    <definedName name="solver_rel82" localSheetId="1" hidden="1">3</definedName>
    <definedName name="solver_rel83" localSheetId="0" hidden="1">3</definedName>
    <definedName name="solver_rel83" localSheetId="1" hidden="1">3</definedName>
    <definedName name="solver_rel84" localSheetId="0" hidden="1">4</definedName>
    <definedName name="solver_rel84" localSheetId="1" hidden="1">4</definedName>
    <definedName name="solver_rel85" localSheetId="0" hidden="1">1</definedName>
    <definedName name="solver_rel85" localSheetId="1" hidden="1">1</definedName>
    <definedName name="solver_rel86" localSheetId="0" hidden="1">1</definedName>
    <definedName name="solver_rel86" localSheetId="1" hidden="1">1</definedName>
    <definedName name="solver_rel87" localSheetId="0" hidden="1">1</definedName>
    <definedName name="solver_rel87" localSheetId="1" hidden="1">1</definedName>
    <definedName name="solver_rel88" localSheetId="0" hidden="1">1</definedName>
    <definedName name="solver_rel88" localSheetId="1" hidden="1">1</definedName>
    <definedName name="solver_rel89" localSheetId="0" hidden="1">4</definedName>
    <definedName name="solver_rel89" localSheetId="1" hidden="1">4</definedName>
    <definedName name="solver_rel9" localSheetId="0" hidden="1">4</definedName>
    <definedName name="solver_rel9" localSheetId="1" hidden="1">4</definedName>
    <definedName name="solver_rel90" localSheetId="0" hidden="1">4</definedName>
    <definedName name="solver_rel90" localSheetId="1" hidden="1">4</definedName>
    <definedName name="solver_rel91" localSheetId="0" hidden="1">1</definedName>
    <definedName name="solver_rel91" localSheetId="1" hidden="1">1</definedName>
    <definedName name="solver_rel92" localSheetId="0" hidden="1">4</definedName>
    <definedName name="solver_rel92" localSheetId="1" hidden="1">4</definedName>
    <definedName name="solver_rel93" localSheetId="0" hidden="1">4</definedName>
    <definedName name="solver_rel93" localSheetId="1" hidden="1">4</definedName>
    <definedName name="solver_rel94" localSheetId="0" hidden="1">3</definedName>
    <definedName name="solver_rel94" localSheetId="1" hidden="1">3</definedName>
    <definedName name="solver_rel95" localSheetId="0" hidden="1">1</definedName>
    <definedName name="solver_rel95" localSheetId="1" hidden="1">1</definedName>
    <definedName name="solver_rel96" localSheetId="0" hidden="1">4</definedName>
    <definedName name="solver_rel96" localSheetId="1" hidden="1">4</definedName>
    <definedName name="solver_rel97" localSheetId="0" hidden="1">3</definedName>
    <definedName name="solver_rel97" localSheetId="1" hidden="1">3</definedName>
    <definedName name="solver_rel98" localSheetId="0" hidden="1">1</definedName>
    <definedName name="solver_rel98" localSheetId="1" hidden="1">1</definedName>
    <definedName name="solver_rel99" localSheetId="0" hidden="1">4</definedName>
    <definedName name="solver_rel99" localSheetId="1" hidden="1">4</definedName>
    <definedName name="solver_rhs1" localSheetId="0" hidden="1">Base!$AA$17</definedName>
    <definedName name="solver_rhs1" localSheetId="1" hidden="1">Lighting!$AA$17</definedName>
    <definedName name="solver_rhs10" localSheetId="0" hidden="1">целое</definedName>
    <definedName name="solver_rhs10" localSheetId="1" hidden="1">целое</definedName>
    <definedName name="solver_rhs100" localSheetId="0" hidden="1">Base!$AA$2</definedName>
    <definedName name="solver_rhs100" localSheetId="1" hidden="1">Lighting!$AA$2</definedName>
    <definedName name="solver_rhs101" localSheetId="0" hidden="1">Base!$AA$1</definedName>
    <definedName name="solver_rhs101" localSheetId="1" hidden="1">Lighting!$AA$1</definedName>
    <definedName name="solver_rhs102" localSheetId="0" hidden="1">Base!$AA$1</definedName>
    <definedName name="solver_rhs102" localSheetId="1" hidden="1">Lighting!$AA$1</definedName>
    <definedName name="solver_rhs103" localSheetId="0" hidden="1">0</definedName>
    <definedName name="solver_rhs103" localSheetId="1" hidden="1">0</definedName>
    <definedName name="solver_rhs104" localSheetId="0" hidden="1">0</definedName>
    <definedName name="solver_rhs104" localSheetId="1" hidden="1">0</definedName>
    <definedName name="solver_rhs105" localSheetId="0" hidden="1">Base!$AA$1</definedName>
    <definedName name="solver_rhs105" localSheetId="1" hidden="1">Lighting!$AA$1</definedName>
    <definedName name="solver_rhs106" localSheetId="0" hidden="1">0</definedName>
    <definedName name="solver_rhs106" localSheetId="1" hidden="1">0</definedName>
    <definedName name="solver_rhs107" localSheetId="0" hidden="1">Base!$AA$1</definedName>
    <definedName name="solver_rhs107" localSheetId="1" hidden="1">Lighting!$AA$1</definedName>
    <definedName name="solver_rhs108" localSheetId="0" hidden="1">целое</definedName>
    <definedName name="solver_rhs108" localSheetId="1" hidden="1">целое</definedName>
    <definedName name="solver_rhs109" localSheetId="0" hidden="1">0</definedName>
    <definedName name="solver_rhs109" localSheetId="1" hidden="1">0</definedName>
    <definedName name="solver_rhs11" localSheetId="0" hidden="1">целое</definedName>
    <definedName name="solver_rhs11" localSheetId="1" hidden="1">целое</definedName>
    <definedName name="solver_rhs12" localSheetId="0" hidden="1">целое</definedName>
    <definedName name="solver_rhs12" localSheetId="1" hidden="1">целое</definedName>
    <definedName name="solver_rhs13" localSheetId="0" hidden="1">целое</definedName>
    <definedName name="solver_rhs13" localSheetId="1" hidden="1">целое</definedName>
    <definedName name="solver_rhs14" localSheetId="0" hidden="1">целое</definedName>
    <definedName name="solver_rhs14" localSheetId="1" hidden="1">целое</definedName>
    <definedName name="solver_rhs15" localSheetId="0" hidden="1">целое</definedName>
    <definedName name="solver_rhs15" localSheetId="1" hidden="1">целое</definedName>
    <definedName name="solver_rhs16" localSheetId="0" hidden="1">целое</definedName>
    <definedName name="solver_rhs16" localSheetId="1" hidden="1">целое</definedName>
    <definedName name="solver_rhs17" localSheetId="0" hidden="1">целое</definedName>
    <definedName name="solver_rhs17" localSheetId="1" hidden="1">целое</definedName>
    <definedName name="solver_rhs18" localSheetId="0" hidden="1">целое</definedName>
    <definedName name="solver_rhs18" localSheetId="1" hidden="1">целое</definedName>
    <definedName name="solver_rhs19" localSheetId="0" hidden="1">целое</definedName>
    <definedName name="solver_rhs19" localSheetId="1" hidden="1">целое</definedName>
    <definedName name="solver_rhs2" localSheetId="0" hidden="1">Base!$AA$2</definedName>
    <definedName name="solver_rhs2" localSheetId="1" hidden="1">Lighting!$AA$2</definedName>
    <definedName name="solver_rhs20" localSheetId="0" hidden="1">целое</definedName>
    <definedName name="solver_rhs20" localSheetId="1" hidden="1">целое</definedName>
    <definedName name="solver_rhs21" localSheetId="0" hidden="1">целое</definedName>
    <definedName name="solver_rhs21" localSheetId="1" hidden="1">целое</definedName>
    <definedName name="solver_rhs22" localSheetId="0" hidden="1">целое</definedName>
    <definedName name="solver_rhs22" localSheetId="1" hidden="1">целое</definedName>
    <definedName name="solver_rhs23" localSheetId="0" hidden="1">целое</definedName>
    <definedName name="solver_rhs23" localSheetId="1" hidden="1">целое</definedName>
    <definedName name="solver_rhs24" localSheetId="0" hidden="1">целое</definedName>
    <definedName name="solver_rhs24" localSheetId="1" hidden="1">целое</definedName>
    <definedName name="solver_rhs25" localSheetId="0" hidden="1">целое</definedName>
    <definedName name="solver_rhs25" localSheetId="1" hidden="1">целое</definedName>
    <definedName name="solver_rhs26" localSheetId="0" hidden="1">целое</definedName>
    <definedName name="solver_rhs26" localSheetId="1" hidden="1">целое</definedName>
    <definedName name="solver_rhs27" localSheetId="0" hidden="1">целое</definedName>
    <definedName name="solver_rhs27" localSheetId="1" hidden="1">целое</definedName>
    <definedName name="solver_rhs28" localSheetId="0" hidden="1">целое</definedName>
    <definedName name="solver_rhs28" localSheetId="1" hidden="1">целое</definedName>
    <definedName name="solver_rhs29" localSheetId="0" hidden="1">целое</definedName>
    <definedName name="solver_rhs29" localSheetId="1" hidden="1">целое</definedName>
    <definedName name="solver_rhs3" localSheetId="0" hidden="1">0</definedName>
    <definedName name="solver_rhs3" localSheetId="1" hidden="1">0</definedName>
    <definedName name="solver_rhs30" localSheetId="0" hidden="1">целое</definedName>
    <definedName name="solver_rhs30" localSheetId="1" hidden="1">целое</definedName>
    <definedName name="solver_rhs31" localSheetId="0" hidden="1">целое</definedName>
    <definedName name="solver_rhs31" localSheetId="1" hidden="1">целое</definedName>
    <definedName name="solver_rhs32" localSheetId="0" hidden="1">целое</definedName>
    <definedName name="solver_rhs32" localSheetId="1" hidden="1">целое</definedName>
    <definedName name="solver_rhs33" localSheetId="0" hidden="1">целое</definedName>
    <definedName name="solver_rhs33" localSheetId="1" hidden="1">целое</definedName>
    <definedName name="solver_rhs34" localSheetId="0" hidden="1">целое</definedName>
    <definedName name="solver_rhs34" localSheetId="1" hidden="1">целое</definedName>
    <definedName name="solver_rhs35" localSheetId="0" hidden="1">целое</definedName>
    <definedName name="solver_rhs35" localSheetId="1" hidden="1">целое</definedName>
    <definedName name="solver_rhs36" localSheetId="0" hidden="1">целое</definedName>
    <definedName name="solver_rhs36" localSheetId="1" hidden="1">целое</definedName>
    <definedName name="solver_rhs37" localSheetId="0" hidden="1">целое</definedName>
    <definedName name="solver_rhs37" localSheetId="1" hidden="1">целое</definedName>
    <definedName name="solver_rhs38" localSheetId="0" hidden="1">целое</definedName>
    <definedName name="solver_rhs38" localSheetId="1" hidden="1">целое</definedName>
    <definedName name="solver_rhs39" localSheetId="0" hidden="1">целое</definedName>
    <definedName name="solver_rhs39" localSheetId="1" hidden="1">целое</definedName>
    <definedName name="solver_rhs4" localSheetId="0" hidden="1">0</definedName>
    <definedName name="solver_rhs4" localSheetId="1" hidden="1">0</definedName>
    <definedName name="solver_rhs40" localSheetId="0" hidden="1">целое</definedName>
    <definedName name="solver_rhs40" localSheetId="1" hidden="1">целое</definedName>
    <definedName name="solver_rhs41" localSheetId="0" hidden="1">целое</definedName>
    <definedName name="solver_rhs41" localSheetId="1" hidden="1">целое</definedName>
    <definedName name="solver_rhs42" localSheetId="0" hidden="1">целое</definedName>
    <definedName name="solver_rhs42" localSheetId="1" hidden="1">целое</definedName>
    <definedName name="solver_rhs43" localSheetId="0" hidden="1">целое</definedName>
    <definedName name="solver_rhs43" localSheetId="1" hidden="1">целое</definedName>
    <definedName name="solver_rhs44" localSheetId="0" hidden="1">целое</definedName>
    <definedName name="solver_rhs44" localSheetId="1" hidden="1">целое</definedName>
    <definedName name="solver_rhs45" localSheetId="0" hidden="1">целое</definedName>
    <definedName name="solver_rhs45" localSheetId="1" hidden="1">целое</definedName>
    <definedName name="solver_rhs46" localSheetId="0" hidden="1">целое</definedName>
    <definedName name="solver_rhs46" localSheetId="1" hidden="1">целое</definedName>
    <definedName name="solver_rhs47" localSheetId="0" hidden="1">целое</definedName>
    <definedName name="solver_rhs47" localSheetId="1" hidden="1">целое</definedName>
    <definedName name="solver_rhs48" localSheetId="0" hidden="1">целое</definedName>
    <definedName name="solver_rhs48" localSheetId="1" hidden="1">целое</definedName>
    <definedName name="solver_rhs49" localSheetId="0" hidden="1">целое</definedName>
    <definedName name="solver_rhs49" localSheetId="1" hidden="1">целое</definedName>
    <definedName name="solver_rhs5" localSheetId="0" hidden="1">0</definedName>
    <definedName name="solver_rhs5" localSheetId="1" hidden="1">0</definedName>
    <definedName name="solver_rhs50" localSheetId="0" hidden="1">целое</definedName>
    <definedName name="solver_rhs50" localSheetId="1" hidden="1">целое</definedName>
    <definedName name="solver_rhs51" localSheetId="0" hidden="1">целое</definedName>
    <definedName name="solver_rhs51" localSheetId="1" hidden="1">целое</definedName>
    <definedName name="solver_rhs52" localSheetId="0" hidden="1">целое</definedName>
    <definedName name="solver_rhs52" localSheetId="1" hidden="1">целое</definedName>
    <definedName name="solver_rhs53" localSheetId="0" hidden="1">целое</definedName>
    <definedName name="solver_rhs53" localSheetId="1" hidden="1">целое</definedName>
    <definedName name="solver_rhs54" localSheetId="0" hidden="1">целое</definedName>
    <definedName name="solver_rhs54" localSheetId="1" hidden="1">целое</definedName>
    <definedName name="solver_rhs55" localSheetId="0" hidden="1">целое</definedName>
    <definedName name="solver_rhs55" localSheetId="1" hidden="1">целое</definedName>
    <definedName name="solver_rhs56" localSheetId="0" hidden="1">целое</definedName>
    <definedName name="solver_rhs56" localSheetId="1" hidden="1">целое</definedName>
    <definedName name="solver_rhs57" localSheetId="0" hidden="1">целое</definedName>
    <definedName name="solver_rhs57" localSheetId="1" hidden="1">целое</definedName>
    <definedName name="solver_rhs58" localSheetId="0" hidden="1">целое</definedName>
    <definedName name="solver_rhs58" localSheetId="1" hidden="1">целое</definedName>
    <definedName name="solver_rhs59" localSheetId="0" hidden="1">целое</definedName>
    <definedName name="solver_rhs59" localSheetId="1" hidden="1">целое</definedName>
    <definedName name="solver_rhs6" localSheetId="0" hidden="1">0</definedName>
    <definedName name="solver_rhs6" localSheetId="1" hidden="1">0</definedName>
    <definedName name="solver_rhs60" localSheetId="0" hidden="1">целое</definedName>
    <definedName name="solver_rhs60" localSheetId="1" hidden="1">целое</definedName>
    <definedName name="solver_rhs61" localSheetId="0" hidden="1">целое</definedName>
    <definedName name="solver_rhs61" localSheetId="1" hidden="1">целое</definedName>
    <definedName name="solver_rhs62" localSheetId="0" hidden="1">целое</definedName>
    <definedName name="solver_rhs62" localSheetId="1" hidden="1">целое</definedName>
    <definedName name="solver_rhs63" localSheetId="0" hidden="1">целое</definedName>
    <definedName name="solver_rhs63" localSheetId="1" hidden="1">целое</definedName>
    <definedName name="solver_rhs64" localSheetId="0" hidden="1">целое</definedName>
    <definedName name="solver_rhs64" localSheetId="1" hidden="1">целое</definedName>
    <definedName name="solver_rhs65" localSheetId="0" hidden="1">целое</definedName>
    <definedName name="solver_rhs65" localSheetId="1" hidden="1">целое</definedName>
    <definedName name="solver_rhs66" localSheetId="0" hidden="1">целое</definedName>
    <definedName name="solver_rhs66" localSheetId="1" hidden="1">целое</definedName>
    <definedName name="solver_rhs67" localSheetId="0" hidden="1">Base!$AA$2</definedName>
    <definedName name="solver_rhs67" localSheetId="1" hidden="1">Lighting!$AA$2</definedName>
    <definedName name="solver_rhs68" localSheetId="0" hidden="1">целое</definedName>
    <definedName name="solver_rhs68" localSheetId="1" hidden="1">целое</definedName>
    <definedName name="solver_rhs69" localSheetId="0" hidden="1">Base!$AA$2</definedName>
    <definedName name="solver_rhs69" localSheetId="1" hidden="1">Lighting!$AA$2</definedName>
    <definedName name="solver_rhs7" localSheetId="0" hidden="1">целое</definedName>
    <definedName name="solver_rhs7" localSheetId="1" hidden="1">целое</definedName>
    <definedName name="solver_rhs70" localSheetId="0" hidden="1">целое</definedName>
    <definedName name="solver_rhs70" localSheetId="1" hidden="1">целое</definedName>
    <definedName name="solver_rhs71" localSheetId="0" hidden="1">Base!$AA$2</definedName>
    <definedName name="solver_rhs71" localSheetId="1" hidden="1">Lighting!$AA$2</definedName>
    <definedName name="solver_rhs72" localSheetId="0" hidden="1">целое</definedName>
    <definedName name="solver_rhs72" localSheetId="1" hidden="1">целое</definedName>
    <definedName name="solver_rhs73" localSheetId="0" hidden="1">Base!$AA$1</definedName>
    <definedName name="solver_rhs73" localSheetId="1" hidden="1">Lighting!$AA$1</definedName>
    <definedName name="solver_rhs74" localSheetId="0" hidden="1">Base!$AA$2</definedName>
    <definedName name="solver_rhs74" localSheetId="1" hidden="1">Lighting!$AA$2</definedName>
    <definedName name="solver_rhs75" localSheetId="0" hidden="1">Base!$AA$2</definedName>
    <definedName name="solver_rhs75" localSheetId="1" hidden="1">Lighting!$AA$2</definedName>
    <definedName name="solver_rhs76" localSheetId="0" hidden="1">Base!$AA$1</definedName>
    <definedName name="solver_rhs76" localSheetId="1" hidden="1">Lighting!$AA$1</definedName>
    <definedName name="solver_rhs77" localSheetId="0" hidden="1">целое</definedName>
    <definedName name="solver_rhs77" localSheetId="1" hidden="1">целое</definedName>
    <definedName name="solver_rhs78" localSheetId="0" hidden="1">Base!$AA$1</definedName>
    <definedName name="solver_rhs78" localSheetId="1" hidden="1">Lighting!$AA$1</definedName>
    <definedName name="solver_rhs79" localSheetId="0" hidden="1">Base!$AA$1</definedName>
    <definedName name="solver_rhs79" localSheetId="1" hidden="1">Lighting!$AA$1</definedName>
    <definedName name="solver_rhs8" localSheetId="0" hidden="1">целое</definedName>
    <definedName name="solver_rhs8" localSheetId="1" hidden="1">целое</definedName>
    <definedName name="solver_rhs80" localSheetId="0" hidden="1">Base!$AA$2</definedName>
    <definedName name="solver_rhs80" localSheetId="1" hidden="1">Lighting!$AA$2</definedName>
    <definedName name="solver_rhs81" localSheetId="0" hidden="1">Base!$AA$1</definedName>
    <definedName name="solver_rhs81" localSheetId="1" hidden="1">Lighting!$AA$1</definedName>
    <definedName name="solver_rhs82" localSheetId="0" hidden="1">Base!$AA$1</definedName>
    <definedName name="solver_rhs82" localSheetId="1" hidden="1">Lighting!$AA$1</definedName>
    <definedName name="solver_rhs83" localSheetId="0" hidden="1">Base!$AA$1</definedName>
    <definedName name="solver_rhs83" localSheetId="1" hidden="1">Lighting!$AA$1</definedName>
    <definedName name="solver_rhs84" localSheetId="0" hidden="1">целое</definedName>
    <definedName name="solver_rhs84" localSheetId="1" hidden="1">целое</definedName>
    <definedName name="solver_rhs85" localSheetId="0" hidden="1">Base!$AA$2</definedName>
    <definedName name="solver_rhs85" localSheetId="1" hidden="1">Lighting!$AA$2</definedName>
    <definedName name="solver_rhs86" localSheetId="0" hidden="1">Base!$AA$2</definedName>
    <definedName name="solver_rhs86" localSheetId="1" hidden="1">Lighting!$AA$2</definedName>
    <definedName name="solver_rhs87" localSheetId="0" hidden="1">Base!$AA$2</definedName>
    <definedName name="solver_rhs87" localSheetId="1" hidden="1">Lighting!$AA$2</definedName>
    <definedName name="solver_rhs88" localSheetId="0" hidden="1">Base!$AA$2</definedName>
    <definedName name="solver_rhs88" localSheetId="1" hidden="1">Lighting!$AA$2</definedName>
    <definedName name="solver_rhs89" localSheetId="0" hidden="1">целое</definedName>
    <definedName name="solver_rhs89" localSheetId="1" hidden="1">целое</definedName>
    <definedName name="solver_rhs9" localSheetId="0" hidden="1">целое</definedName>
    <definedName name="solver_rhs9" localSheetId="1" hidden="1">целое</definedName>
    <definedName name="solver_rhs90" localSheetId="0" hidden="1">целое</definedName>
    <definedName name="solver_rhs90" localSheetId="1" hidden="1">целое</definedName>
    <definedName name="solver_rhs91" localSheetId="0" hidden="1">Base!$AA$2</definedName>
    <definedName name="solver_rhs91" localSheetId="1" hidden="1">Lighting!$AA$2</definedName>
    <definedName name="solver_rhs92" localSheetId="0" hidden="1">целое</definedName>
    <definedName name="solver_rhs92" localSheetId="1" hidden="1">целое</definedName>
    <definedName name="solver_rhs93" localSheetId="0" hidden="1">целое</definedName>
    <definedName name="solver_rhs93" localSheetId="1" hidden="1">целое</definedName>
    <definedName name="solver_rhs94" localSheetId="0" hidden="1">Base!$AA$1</definedName>
    <definedName name="solver_rhs94" localSheetId="1" hidden="1">Lighting!$AA$1</definedName>
    <definedName name="solver_rhs95" localSheetId="0" hidden="1">Base!$AA$2</definedName>
    <definedName name="solver_rhs95" localSheetId="1" hidden="1">Lighting!$AA$2</definedName>
    <definedName name="solver_rhs96" localSheetId="0" hidden="1">целое</definedName>
    <definedName name="solver_rhs96" localSheetId="1" hidden="1">целое</definedName>
    <definedName name="solver_rhs97" localSheetId="0" hidden="1">Base!$AA$1</definedName>
    <definedName name="solver_rhs97" localSheetId="1" hidden="1">Lighting!$AA$1</definedName>
    <definedName name="solver_rhs98" localSheetId="0" hidden="1">Base!$AA$2</definedName>
    <definedName name="solver_rhs98" localSheetId="1" hidden="1">Lighting!$AA$2</definedName>
    <definedName name="solver_rhs99" localSheetId="0" hidden="1">целое</definedName>
    <definedName name="solver_rhs99" localSheetId="1" hidden="1">целое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G5" i="30" l="1"/>
  <c r="I9" i="30"/>
  <c r="H8" i="30"/>
  <c r="E5" i="30"/>
  <c r="T5" i="38" l="1"/>
  <c r="E6" i="38"/>
  <c r="T6" i="38" s="1"/>
  <c r="E7" i="38"/>
  <c r="T7" i="38" s="1"/>
  <c r="E8" i="38"/>
  <c r="T8" i="38" s="1"/>
  <c r="E9" i="38"/>
  <c r="T9" i="38" s="1"/>
  <c r="E10" i="38"/>
  <c r="T10" i="38" s="1"/>
  <c r="F10" i="38"/>
  <c r="U10" i="38" s="1"/>
  <c r="E11" i="38"/>
  <c r="T11" i="38" s="1"/>
  <c r="E12" i="38"/>
  <c r="T12" i="38" s="1"/>
  <c r="E13" i="38"/>
  <c r="T13" i="38" s="1"/>
  <c r="X16" i="38"/>
  <c r="W16" i="38"/>
  <c r="V16" i="38"/>
  <c r="U16" i="38"/>
  <c r="T16" i="38"/>
  <c r="X15" i="38"/>
  <c r="W15" i="38"/>
  <c r="V15" i="38"/>
  <c r="U15" i="38"/>
  <c r="T15" i="38"/>
  <c r="X14" i="38"/>
  <c r="W14" i="38"/>
  <c r="V14" i="38"/>
  <c r="U14" i="38"/>
  <c r="T14" i="38"/>
  <c r="K8" i="38"/>
  <c r="K9" i="38" s="1"/>
  <c r="K10" i="38" s="1"/>
  <c r="K11" i="38" s="1"/>
  <c r="K12" i="38" s="1"/>
  <c r="K13" i="38" s="1"/>
  <c r="K14" i="38" s="1"/>
  <c r="K15" i="38" s="1"/>
  <c r="K16" i="38" s="1"/>
  <c r="K7" i="38"/>
  <c r="K6" i="38"/>
  <c r="T16" i="30"/>
  <c r="G7" i="30" l="1"/>
  <c r="V7" i="38" s="1"/>
  <c r="F6" i="30"/>
  <c r="U6" i="38" s="1"/>
  <c r="F12" i="38"/>
  <c r="U12" i="38" s="1"/>
  <c r="V16" i="30"/>
  <c r="U16" i="30"/>
  <c r="F8" i="38"/>
  <c r="U8" i="38" s="1"/>
  <c r="G8" i="38"/>
  <c r="V8" i="38" s="1"/>
  <c r="G11" i="38"/>
  <c r="V11" i="38" s="1"/>
  <c r="G10" i="38"/>
  <c r="V10" i="38" s="1"/>
  <c r="G6" i="38"/>
  <c r="V6" i="38" s="1"/>
  <c r="G12" i="38"/>
  <c r="V12" i="38" s="1"/>
  <c r="G13" i="38"/>
  <c r="V13" i="38" s="1"/>
  <c r="G9" i="38"/>
  <c r="V9" i="38" s="1"/>
  <c r="G5" i="38"/>
  <c r="V5" i="38" s="1"/>
  <c r="F11" i="38"/>
  <c r="U11" i="38" s="1"/>
  <c r="F7" i="38"/>
  <c r="U7" i="38" s="1"/>
  <c r="F13" i="38"/>
  <c r="U13" i="38" s="1"/>
  <c r="F9" i="38"/>
  <c r="U9" i="38" s="1"/>
  <c r="F5" i="38"/>
  <c r="U5" i="38" s="1"/>
  <c r="I59" i="38"/>
  <c r="H59" i="38"/>
  <c r="G59" i="38"/>
  <c r="F59" i="38"/>
  <c r="E59" i="38"/>
  <c r="AC56" i="38"/>
  <c r="AC55" i="38"/>
  <c r="AC32" i="38"/>
  <c r="AC31" i="38"/>
  <c r="S24" i="38"/>
  <c r="S25" i="38" s="1"/>
  <c r="S26" i="38" s="1"/>
  <c r="S27" i="38" s="1"/>
  <c r="S28" i="38" s="1"/>
  <c r="S29" i="38" s="1"/>
  <c r="S30" i="38" s="1"/>
  <c r="S31" i="38" s="1"/>
  <c r="S32" i="38" s="1"/>
  <c r="S33" i="38" s="1"/>
  <c r="K24" i="38"/>
  <c r="K25" i="38" s="1"/>
  <c r="K26" i="38" s="1"/>
  <c r="K27" i="38" s="1"/>
  <c r="K28" i="38" s="1"/>
  <c r="K29" i="38" s="1"/>
  <c r="K30" i="38" s="1"/>
  <c r="K31" i="38" s="1"/>
  <c r="K32" i="38" s="1"/>
  <c r="K33" i="38" s="1"/>
  <c r="D24" i="38"/>
  <c r="D25" i="38" s="1"/>
  <c r="D26" i="38" s="1"/>
  <c r="D27" i="38" s="1"/>
  <c r="D28" i="38" s="1"/>
  <c r="D29" i="38" s="1"/>
  <c r="D30" i="38" s="1"/>
  <c r="D31" i="38" s="1"/>
  <c r="D32" i="38" s="1"/>
  <c r="D33" i="38" s="1"/>
  <c r="S23" i="38"/>
  <c r="K23" i="38"/>
  <c r="D23" i="38"/>
  <c r="AC20" i="38"/>
  <c r="AC19" i="38"/>
  <c r="AC12" i="38"/>
  <c r="AC11" i="38"/>
  <c r="AC9" i="38"/>
  <c r="AC13" i="38"/>
  <c r="B7" i="38"/>
  <c r="D6" i="38"/>
  <c r="D7" i="38" s="1"/>
  <c r="B1" i="38"/>
  <c r="A1" i="38"/>
  <c r="AC24" i="38" l="1"/>
  <c r="W16" i="30"/>
  <c r="X16" i="30"/>
  <c r="H9" i="38"/>
  <c r="W9" i="38" s="1"/>
  <c r="H12" i="38"/>
  <c r="W12" i="38" s="1"/>
  <c r="I12" i="38"/>
  <c r="X12" i="38" s="1"/>
  <c r="H11" i="38"/>
  <c r="W11" i="38" s="1"/>
  <c r="I11" i="38"/>
  <c r="X11" i="38" s="1"/>
  <c r="H10" i="38"/>
  <c r="W10" i="38" s="1"/>
  <c r="I10" i="38"/>
  <c r="X10" i="38" s="1"/>
  <c r="H7" i="38"/>
  <c r="W7" i="38" s="1"/>
  <c r="H8" i="38"/>
  <c r="W8" i="38" s="1"/>
  <c r="AC23" i="38"/>
  <c r="I5" i="38"/>
  <c r="X5" i="38" s="1"/>
  <c r="H5" i="38"/>
  <c r="W5" i="38" s="1"/>
  <c r="I13" i="38"/>
  <c r="X13" i="38" s="1"/>
  <c r="H13" i="38"/>
  <c r="W13" i="38" s="1"/>
  <c r="H6" i="38"/>
  <c r="W6" i="38" s="1"/>
  <c r="I6" i="38"/>
  <c r="X6" i="38" s="1"/>
  <c r="D8" i="38"/>
  <c r="AC21" i="38"/>
  <c r="AC33" i="38"/>
  <c r="AC10" i="38"/>
  <c r="I7" i="38" l="1"/>
  <c r="X7" i="38" s="1"/>
  <c r="AC47" i="38"/>
  <c r="AC25" i="38"/>
  <c r="AC22" i="38"/>
  <c r="AC14" i="38"/>
  <c r="D9" i="38"/>
  <c r="I8" i="38" l="1"/>
  <c r="X8" i="38" s="1"/>
  <c r="D10" i="38"/>
  <c r="AC57" i="38"/>
  <c r="AC26" i="38"/>
  <c r="AC48" i="38"/>
  <c r="AC15" i="38"/>
  <c r="AC34" i="38"/>
  <c r="AC59" i="38"/>
  <c r="I9" i="38" l="1"/>
  <c r="X9" i="38" s="1"/>
  <c r="AC49" i="38"/>
  <c r="AC27" i="38"/>
  <c r="AC16" i="38"/>
  <c r="D11" i="38"/>
  <c r="AC28" i="38" l="1"/>
  <c r="AC58" i="38"/>
  <c r="D12" i="38"/>
  <c r="AC50" i="38"/>
  <c r="AC17" i="38"/>
  <c r="AC29" i="38" l="1"/>
  <c r="D13" i="38"/>
  <c r="AC18" i="38"/>
  <c r="E17" i="38"/>
  <c r="AC51" i="38"/>
  <c r="F17" i="38"/>
  <c r="M16" i="38" l="1"/>
  <c r="M12" i="38"/>
  <c r="M8" i="38"/>
  <c r="M13" i="38"/>
  <c r="M9" i="38"/>
  <c r="M14" i="38"/>
  <c r="M6" i="38"/>
  <c r="M5" i="38"/>
  <c r="AI1" i="38" s="1"/>
  <c r="M10" i="38"/>
  <c r="M15" i="38"/>
  <c r="M11" i="38"/>
  <c r="M7" i="38"/>
  <c r="L15" i="38"/>
  <c r="L11" i="38"/>
  <c r="L7" i="38"/>
  <c r="L16" i="38"/>
  <c r="L12" i="38"/>
  <c r="L9" i="38"/>
  <c r="L8" i="38"/>
  <c r="L13" i="38"/>
  <c r="L5" i="38"/>
  <c r="L14" i="38"/>
  <c r="E31" i="38" s="1"/>
  <c r="L10" i="38"/>
  <c r="L6" i="38"/>
  <c r="M17" i="38"/>
  <c r="D14" i="38"/>
  <c r="L17" i="38"/>
  <c r="AC30" i="38"/>
  <c r="AC52" i="38"/>
  <c r="E26" i="38" l="1"/>
  <c r="L26" i="38" s="1"/>
  <c r="E27" i="38"/>
  <c r="L27" i="38" s="1"/>
  <c r="E29" i="38"/>
  <c r="L29" i="38" s="1"/>
  <c r="E28" i="38"/>
  <c r="L28" i="38" s="1"/>
  <c r="E24" i="38"/>
  <c r="L24" i="38" s="1"/>
  <c r="E32" i="38"/>
  <c r="L32" i="38" s="1"/>
  <c r="E23" i="38"/>
  <c r="L23" i="38" s="1"/>
  <c r="E33" i="38"/>
  <c r="L33" i="38" s="1"/>
  <c r="E25" i="38"/>
  <c r="L25" i="38" s="1"/>
  <c r="L31" i="38"/>
  <c r="E30" i="38"/>
  <c r="AC53" i="38"/>
  <c r="G17" i="38"/>
  <c r="E22" i="38"/>
  <c r="AH1" i="38"/>
  <c r="AI4" i="38"/>
  <c r="D15" i="38"/>
  <c r="N13" i="38" l="1"/>
  <c r="F30" i="38" s="1"/>
  <c r="N9" i="38"/>
  <c r="F26" i="38" s="1"/>
  <c r="N5" i="38"/>
  <c r="AJ1" i="38" s="1"/>
  <c r="N14" i="38"/>
  <c r="F31" i="38" s="1"/>
  <c r="N15" i="38"/>
  <c r="F32" i="38" s="1"/>
  <c r="N7" i="38"/>
  <c r="F24" i="38" s="1"/>
  <c r="N10" i="38"/>
  <c r="F27" i="38" s="1"/>
  <c r="N6" i="38"/>
  <c r="F23" i="38" s="1"/>
  <c r="N11" i="38"/>
  <c r="F28" i="38" s="1"/>
  <c r="N16" i="38"/>
  <c r="F33" i="38" s="1"/>
  <c r="N12" i="38"/>
  <c r="F29" i="38" s="1"/>
  <c r="N8" i="38"/>
  <c r="F25" i="38" s="1"/>
  <c r="D16" i="38"/>
  <c r="N17" i="38"/>
  <c r="L22" i="38"/>
  <c r="AC54" i="38"/>
  <c r="H17" i="38"/>
  <c r="L30" i="38"/>
  <c r="I17" i="38"/>
  <c r="AH4" i="38"/>
  <c r="O14" i="38" l="1"/>
  <c r="G31" i="38" s="1"/>
  <c r="O10" i="38"/>
  <c r="G27" i="38" s="1"/>
  <c r="O6" i="38"/>
  <c r="G23" i="38" s="1"/>
  <c r="O15" i="38"/>
  <c r="G32" i="38" s="1"/>
  <c r="O11" i="38"/>
  <c r="G28" i="38" s="1"/>
  <c r="O12" i="38"/>
  <c r="G29" i="38" s="1"/>
  <c r="O7" i="38"/>
  <c r="G24" i="38" s="1"/>
  <c r="O8" i="38"/>
  <c r="G25" i="38" s="1"/>
  <c r="O16" i="38"/>
  <c r="G33" i="38" s="1"/>
  <c r="O13" i="38"/>
  <c r="G30" i="38" s="1"/>
  <c r="O9" i="38"/>
  <c r="G26" i="38" s="1"/>
  <c r="O5" i="38"/>
  <c r="AK1" i="38" s="1"/>
  <c r="P15" i="38"/>
  <c r="P11" i="38"/>
  <c r="P7" i="38"/>
  <c r="P12" i="38"/>
  <c r="P9" i="38"/>
  <c r="P16" i="38"/>
  <c r="P8" i="38"/>
  <c r="P13" i="38"/>
  <c r="P5" i="38"/>
  <c r="AL1" i="38" s="1"/>
  <c r="P14" i="38"/>
  <c r="P10" i="38"/>
  <c r="P6" i="38"/>
  <c r="M31" i="38"/>
  <c r="M30" i="38"/>
  <c r="M28" i="38"/>
  <c r="M25" i="38"/>
  <c r="M33" i="38"/>
  <c r="O17" i="38"/>
  <c r="M27" i="38"/>
  <c r="AJ4" i="38"/>
  <c r="P17" i="38"/>
  <c r="AC2" i="38"/>
  <c r="AA16" i="38"/>
  <c r="AA17" i="38"/>
  <c r="F22" i="38"/>
  <c r="M23" i="38"/>
  <c r="M24" i="38"/>
  <c r="M29" i="38"/>
  <c r="M26" i="38"/>
  <c r="M32" i="38"/>
  <c r="AH6" i="38" l="1"/>
  <c r="N28" i="38"/>
  <c r="H28" i="38"/>
  <c r="N25" i="38"/>
  <c r="H25" i="38"/>
  <c r="H27" i="38"/>
  <c r="N27" i="38"/>
  <c r="H33" i="38"/>
  <c r="N33" i="38"/>
  <c r="N30" i="38"/>
  <c r="H30" i="38"/>
  <c r="N26" i="38"/>
  <c r="H26" i="38"/>
  <c r="N23" i="38"/>
  <c r="H23" i="38"/>
  <c r="H24" i="38"/>
  <c r="N24" i="38"/>
  <c r="M22" i="38"/>
  <c r="G22" i="38"/>
  <c r="AJ8" i="38"/>
  <c r="AK4" i="38"/>
  <c r="AL5" i="38" s="1"/>
  <c r="AP7" i="38"/>
  <c r="AM7" i="38"/>
  <c r="AF9" i="38"/>
  <c r="AF15" i="38" s="1"/>
  <c r="AI8" i="38"/>
  <c r="N32" i="38"/>
  <c r="H32" i="38"/>
  <c r="H29" i="38"/>
  <c r="N29" i="38"/>
  <c r="AL4" i="38"/>
  <c r="AI7" i="38" s="1"/>
  <c r="AH8" i="38"/>
  <c r="AQ7" i="38"/>
  <c r="H31" i="38"/>
  <c r="N31" i="38"/>
  <c r="AC8" i="38"/>
  <c r="AC7" i="38"/>
  <c r="AJ7" i="38" l="1"/>
  <c r="AO7" i="38"/>
  <c r="AL7" i="38"/>
  <c r="AN6" i="38"/>
  <c r="AG15" i="38"/>
  <c r="O32" i="38"/>
  <c r="I32" i="38"/>
  <c r="P32" i="38" s="1"/>
  <c r="AI5" i="38"/>
  <c r="AK8" i="38"/>
  <c r="AH7" i="38"/>
  <c r="AP6" i="38"/>
  <c r="AJ5" i="38"/>
  <c r="AK6" i="38"/>
  <c r="AF4" i="38"/>
  <c r="AI6" i="38"/>
  <c r="AM6" i="38"/>
  <c r="O23" i="38"/>
  <c r="I23" i="38"/>
  <c r="O30" i="38"/>
  <c r="I30" i="38"/>
  <c r="P30" i="38" s="1"/>
  <c r="O33" i="38"/>
  <c r="I33" i="38"/>
  <c r="P33" i="38" s="1"/>
  <c r="O29" i="38"/>
  <c r="I29" i="38"/>
  <c r="P29" i="38" s="1"/>
  <c r="AL8" i="38"/>
  <c r="AL6" i="38"/>
  <c r="AJ6" i="38"/>
  <c r="O31" i="38"/>
  <c r="I31" i="38"/>
  <c r="P31" i="38" s="1"/>
  <c r="AH5" i="38"/>
  <c r="AQ6" i="38"/>
  <c r="O28" i="38"/>
  <c r="I28" i="38"/>
  <c r="P28" i="38" s="1"/>
  <c r="O24" i="38"/>
  <c r="I24" i="38"/>
  <c r="P24" i="38" s="1"/>
  <c r="O26" i="38"/>
  <c r="I26" i="38"/>
  <c r="P26" i="38" s="1"/>
  <c r="AN7" i="38"/>
  <c r="O27" i="38"/>
  <c r="I27" i="38"/>
  <c r="P27" i="38" s="1"/>
  <c r="AK7" i="38"/>
  <c r="AK5" i="38"/>
  <c r="AO6" i="38"/>
  <c r="N22" i="38"/>
  <c r="H22" i="38"/>
  <c r="I25" i="38"/>
  <c r="P25" i="38" s="1"/>
  <c r="O25" i="38"/>
  <c r="AF8" i="38" l="1"/>
  <c r="AF14" i="38" s="1"/>
  <c r="AG14" i="38" s="1"/>
  <c r="P23" i="38"/>
  <c r="B10" i="38"/>
  <c r="O22" i="38"/>
  <c r="I22" i="38"/>
  <c r="P22" i="38" s="1"/>
  <c r="AF7" i="38"/>
  <c r="AF13" i="38" s="1"/>
  <c r="AF5" i="38"/>
  <c r="AF6" i="38"/>
  <c r="AA21" i="38" l="1"/>
  <c r="B9" i="38"/>
  <c r="AA7" i="38" s="1"/>
  <c r="AC6" i="38" s="1"/>
  <c r="AF10" i="38"/>
  <c r="AA14" i="38"/>
  <c r="AC1" i="38" s="1"/>
  <c r="AA23" i="38"/>
  <c r="AA24" i="38"/>
  <c r="AA22" i="38"/>
  <c r="AA19" i="38"/>
  <c r="B11" i="38"/>
  <c r="B12" i="38" s="1"/>
  <c r="AA12" i="38"/>
  <c r="AC4" i="38" s="1"/>
  <c r="AA11" i="38"/>
  <c r="AC3" i="38" s="1"/>
  <c r="AA20" i="38"/>
  <c r="AG13" i="38"/>
  <c r="AF12" i="38"/>
  <c r="AH13" i="38" s="1"/>
  <c r="AA25" i="38" l="1"/>
  <c r="AA6" i="38"/>
  <c r="AC5" i="38" s="1"/>
  <c r="AG12" i="38"/>
  <c r="AH15" i="38"/>
  <c r="AH14" i="38"/>
  <c r="F59" i="30"/>
  <c r="G59" i="30"/>
  <c r="E59" i="30"/>
  <c r="AC9" i="30"/>
  <c r="H59" i="30" l="1"/>
  <c r="I59" i="30"/>
  <c r="AC2" i="30" l="1"/>
  <c r="S23" i="30" l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AC59" i="30" l="1"/>
  <c r="AC58" i="30"/>
  <c r="AC57" i="30"/>
  <c r="I17" i="30"/>
  <c r="P11" i="30" s="1"/>
  <c r="AC56" i="30"/>
  <c r="AC55" i="30"/>
  <c r="AC54" i="30"/>
  <c r="AC53" i="30"/>
  <c r="AC52" i="30"/>
  <c r="AC51" i="30"/>
  <c r="AC50" i="30"/>
  <c r="AC49" i="30"/>
  <c r="AC48" i="30"/>
  <c r="AC47" i="30"/>
  <c r="AC34" i="30"/>
  <c r="AC33" i="30"/>
  <c r="AC32" i="30"/>
  <c r="AC31" i="30"/>
  <c r="AC30" i="30"/>
  <c r="AC29" i="30"/>
  <c r="AC28" i="30"/>
  <c r="AC27" i="30"/>
  <c r="AC26" i="30"/>
  <c r="AC25" i="30"/>
  <c r="AC24" i="30"/>
  <c r="AC23" i="30"/>
  <c r="AC22" i="30"/>
  <c r="AC21" i="30"/>
  <c r="AC20" i="30"/>
  <c r="AC19" i="30"/>
  <c r="AC18" i="30"/>
  <c r="AC17" i="30"/>
  <c r="AC16" i="30"/>
  <c r="AC15" i="30"/>
  <c r="AC14" i="30"/>
  <c r="AC13" i="30"/>
  <c r="AC12" i="30"/>
  <c r="AC11" i="30"/>
  <c r="AC10" i="30"/>
  <c r="AA17" i="30"/>
  <c r="AA16" i="30"/>
  <c r="T5" i="30"/>
  <c r="U5" i="30"/>
  <c r="V5" i="30"/>
  <c r="W5" i="30"/>
  <c r="X5" i="30"/>
  <c r="AC8" i="30" l="1"/>
  <c r="AC7" i="30"/>
  <c r="P9" i="30"/>
  <c r="P13" i="30"/>
  <c r="P10" i="30"/>
  <c r="P12" i="30"/>
  <c r="P8" i="30"/>
  <c r="K23" i="30" l="1"/>
  <c r="K24" i="30" s="1"/>
  <c r="D23" i="30"/>
  <c r="D24" i="30" s="1"/>
  <c r="B7" i="30"/>
  <c r="K6" i="30"/>
  <c r="K7" i="30" s="1"/>
  <c r="D6" i="30"/>
  <c r="B1" i="30"/>
  <c r="A1" i="30"/>
  <c r="D25" i="30" l="1"/>
  <c r="D26" i="30" s="1"/>
  <c r="D27" i="30" s="1"/>
  <c r="D28" i="30" s="1"/>
  <c r="D29" i="30" s="1"/>
  <c r="D30" i="30" s="1"/>
  <c r="D31" i="30" s="1"/>
  <c r="D32" i="30" s="1"/>
  <c r="D33" i="30" s="1"/>
  <c r="V6" i="30"/>
  <c r="W6" i="30"/>
  <c r="T6" i="30"/>
  <c r="X6" i="30"/>
  <c r="U6" i="30"/>
  <c r="K25" i="30"/>
  <c r="K26" i="30" s="1"/>
  <c r="K27" i="30" s="1"/>
  <c r="K28" i="30" s="1"/>
  <c r="K29" i="30" s="1"/>
  <c r="K30" i="30" s="1"/>
  <c r="K31" i="30" s="1"/>
  <c r="K32" i="30" s="1"/>
  <c r="K33" i="30" s="1"/>
  <c r="K8" i="30"/>
  <c r="K9" i="30" s="1"/>
  <c r="K10" i="30" s="1"/>
  <c r="K11" i="30" s="1"/>
  <c r="K12" i="30" s="1"/>
  <c r="K13" i="30" s="1"/>
  <c r="K14" i="30" s="1"/>
  <c r="K15" i="30" s="1"/>
  <c r="K16" i="30" s="1"/>
  <c r="D7" i="30"/>
  <c r="T7" i="30" l="1"/>
  <c r="U7" i="30"/>
  <c r="V7" i="30"/>
  <c r="W7" i="30"/>
  <c r="D8" i="30"/>
  <c r="X7" i="30"/>
  <c r="D9" i="30" l="1"/>
  <c r="T8" i="30"/>
  <c r="V8" i="30"/>
  <c r="X8" i="30"/>
  <c r="W8" i="30"/>
  <c r="U8" i="30"/>
  <c r="U9" i="30" l="1"/>
  <c r="T9" i="30"/>
  <c r="W9" i="30"/>
  <c r="V9" i="30"/>
  <c r="X9" i="30"/>
  <c r="D10" i="30"/>
  <c r="E17" i="30"/>
  <c r="A16" i="30" s="1"/>
  <c r="A17" i="30" s="1"/>
  <c r="T10" i="30" l="1"/>
  <c r="D11" i="30"/>
  <c r="U10" i="30"/>
  <c r="V10" i="30"/>
  <c r="X10" i="30"/>
  <c r="W10" i="30"/>
  <c r="L10" i="30"/>
  <c r="L11" i="30"/>
  <c r="L12" i="30"/>
  <c r="L13" i="30"/>
  <c r="L8" i="30"/>
  <c r="L9" i="30"/>
  <c r="P6" i="30"/>
  <c r="P5" i="30"/>
  <c r="AL1" i="30" s="1"/>
  <c r="P17" i="30"/>
  <c r="P7" i="30"/>
  <c r="P14" i="30"/>
  <c r="P15" i="30"/>
  <c r="F17" i="30"/>
  <c r="L5" i="30"/>
  <c r="AH1" i="30" s="1"/>
  <c r="L17" i="30"/>
  <c r="L6" i="30"/>
  <c r="L7" i="30"/>
  <c r="L14" i="30"/>
  <c r="P16" i="30"/>
  <c r="L15" i="30"/>
  <c r="L16" i="30"/>
  <c r="G17" i="30"/>
  <c r="H17" i="30"/>
  <c r="AL4" i="30" l="1"/>
  <c r="T11" i="30"/>
  <c r="X11" i="30"/>
  <c r="W11" i="30"/>
  <c r="D12" i="30"/>
  <c r="U11" i="30"/>
  <c r="V11" i="30"/>
  <c r="O16" i="30"/>
  <c r="O11" i="30"/>
  <c r="O12" i="30"/>
  <c r="O13" i="30"/>
  <c r="O8" i="30"/>
  <c r="O9" i="30"/>
  <c r="O10" i="30"/>
  <c r="N16" i="30"/>
  <c r="N8" i="30"/>
  <c r="N9" i="30"/>
  <c r="N10" i="30"/>
  <c r="N11" i="30"/>
  <c r="N12" i="30"/>
  <c r="N13" i="30"/>
  <c r="M16" i="30"/>
  <c r="M8" i="30"/>
  <c r="E25" i="30" s="1"/>
  <c r="L25" i="30" s="1"/>
  <c r="M9" i="30"/>
  <c r="E26" i="30" s="1"/>
  <c r="L26" i="30" s="1"/>
  <c r="M10" i="30"/>
  <c r="E27" i="30" s="1"/>
  <c r="L27" i="30" s="1"/>
  <c r="M11" i="30"/>
  <c r="E28" i="30" s="1"/>
  <c r="L28" i="30" s="1"/>
  <c r="M12" i="30"/>
  <c r="E29" i="30" s="1"/>
  <c r="L29" i="30" s="1"/>
  <c r="M13" i="30"/>
  <c r="E30" i="30" s="1"/>
  <c r="L30" i="30" s="1"/>
  <c r="O17" i="30"/>
  <c r="O6" i="30"/>
  <c r="O5" i="30"/>
  <c r="AK1" i="30" s="1"/>
  <c r="O7" i="30"/>
  <c r="O14" i="30"/>
  <c r="O15" i="30"/>
  <c r="N17" i="30"/>
  <c r="N5" i="30"/>
  <c r="AJ1" i="30" s="1"/>
  <c r="N6" i="30"/>
  <c r="N7" i="30"/>
  <c r="N14" i="30"/>
  <c r="N15" i="30"/>
  <c r="M17" i="30"/>
  <c r="M5" i="30"/>
  <c r="M6" i="30"/>
  <c r="E23" i="30" s="1"/>
  <c r="L23" i="30" s="1"/>
  <c r="M7" i="30"/>
  <c r="E24" i="30" s="1"/>
  <c r="L24" i="30" s="1"/>
  <c r="M14" i="30"/>
  <c r="E31" i="30" s="1"/>
  <c r="L31" i="30" s="1"/>
  <c r="M15" i="30"/>
  <c r="E32" i="30" s="1"/>
  <c r="L32" i="30" s="1"/>
  <c r="AK4" i="30" l="1"/>
  <c r="E22" i="30"/>
  <c r="L22" i="30" s="1"/>
  <c r="AI1" i="30"/>
  <c r="AF9" i="30" s="1"/>
  <c r="AF15" i="30" s="1"/>
  <c r="E33" i="30"/>
  <c r="L33" i="30" s="1"/>
  <c r="V12" i="30"/>
  <c r="T12" i="30"/>
  <c r="W12" i="30"/>
  <c r="X12" i="30"/>
  <c r="D13" i="30"/>
  <c r="U12" i="30"/>
  <c r="AJ4" i="30"/>
  <c r="AH4" i="30"/>
  <c r="F29" i="30"/>
  <c r="F25" i="30"/>
  <c r="F26" i="30"/>
  <c r="M26" i="30" s="1"/>
  <c r="F28" i="30"/>
  <c r="F27" i="30"/>
  <c r="M27" i="30" s="1"/>
  <c r="F30" i="30"/>
  <c r="M30" i="30" s="1"/>
  <c r="F24" i="30"/>
  <c r="F23" i="30"/>
  <c r="M23" i="30" s="1"/>
  <c r="F32" i="30"/>
  <c r="F31" i="30"/>
  <c r="M31" i="30" s="1"/>
  <c r="AG15" i="30" l="1"/>
  <c r="F22" i="30"/>
  <c r="M22" i="30" s="1"/>
  <c r="F33" i="30"/>
  <c r="M33" i="30" s="1"/>
  <c r="AK8" i="30"/>
  <c r="AJ7" i="30"/>
  <c r="AP7" i="30"/>
  <c r="AI5" i="30"/>
  <c r="AL6" i="30"/>
  <c r="AK6" i="30"/>
  <c r="AM6" i="30"/>
  <c r="G28" i="30"/>
  <c r="N28" i="30" s="1"/>
  <c r="M28" i="30"/>
  <c r="AH7" i="30"/>
  <c r="AI7" i="30"/>
  <c r="V13" i="30"/>
  <c r="U13" i="30"/>
  <c r="D14" i="30"/>
  <c r="T13" i="30"/>
  <c r="X13" i="30"/>
  <c r="W13" i="30"/>
  <c r="G32" i="30"/>
  <c r="N32" i="30" s="1"/>
  <c r="M32" i="30"/>
  <c r="G24" i="30"/>
  <c r="N24" i="30" s="1"/>
  <c r="M24" i="30"/>
  <c r="G25" i="30"/>
  <c r="N25" i="30" s="1"/>
  <c r="M25" i="30"/>
  <c r="AJ8" i="30"/>
  <c r="AQ6" i="30"/>
  <c r="G29" i="30"/>
  <c r="N29" i="30" s="1"/>
  <c r="M29" i="30"/>
  <c r="AO7" i="30"/>
  <c r="AI4" i="30"/>
  <c r="AK5" i="30" s="1"/>
  <c r="AN7" i="30"/>
  <c r="AH8" i="30"/>
  <c r="AL8" i="30"/>
  <c r="G26" i="30"/>
  <c r="N26" i="30" s="1"/>
  <c r="G27" i="30"/>
  <c r="G30" i="30"/>
  <c r="N30" i="30" s="1"/>
  <c r="G31" i="30"/>
  <c r="N31" i="30" s="1"/>
  <c r="G22" i="30"/>
  <c r="N22" i="30" s="1"/>
  <c r="G23" i="30"/>
  <c r="H24" i="30" l="1"/>
  <c r="O24" i="30" s="1"/>
  <c r="G33" i="30"/>
  <c r="N33" i="30" s="1"/>
  <c r="H32" i="30"/>
  <c r="O32" i="30" s="1"/>
  <c r="H29" i="30"/>
  <c r="O29" i="30" s="1"/>
  <c r="H28" i="30"/>
  <c r="O28" i="30" s="1"/>
  <c r="AF4" i="30"/>
  <c r="N23" i="30"/>
  <c r="T14" i="30"/>
  <c r="X14" i="30"/>
  <c r="V14" i="30"/>
  <c r="W14" i="30"/>
  <c r="U14" i="30"/>
  <c r="D15" i="30"/>
  <c r="AI6" i="30"/>
  <c r="H27" i="30"/>
  <c r="O27" i="30" s="1"/>
  <c r="N27" i="30"/>
  <c r="AJ5" i="30"/>
  <c r="AL5" i="30"/>
  <c r="AJ6" i="30"/>
  <c r="H25" i="30"/>
  <c r="O25" i="30" s="1"/>
  <c r="AN6" i="30"/>
  <c r="AH5" i="30"/>
  <c r="AP6" i="30"/>
  <c r="AO6" i="30"/>
  <c r="AK7" i="30"/>
  <c r="AM7" i="30"/>
  <c r="AI8" i="30"/>
  <c r="AF8" i="30" s="1"/>
  <c r="AF14" i="30" s="1"/>
  <c r="AL7" i="30"/>
  <c r="AQ7" i="30"/>
  <c r="AH6" i="30"/>
  <c r="H26" i="30"/>
  <c r="O26" i="30" s="1"/>
  <c r="H30" i="30"/>
  <c r="O30" i="30" s="1"/>
  <c r="H23" i="30"/>
  <c r="O23" i="30" s="1"/>
  <c r="H22" i="30"/>
  <c r="O22" i="30" s="1"/>
  <c r="H31" i="30"/>
  <c r="H33" i="30" l="1"/>
  <c r="O33" i="30" s="1"/>
  <c r="I24" i="30"/>
  <c r="P24" i="30" s="1"/>
  <c r="AG14" i="30"/>
  <c r="I29" i="30"/>
  <c r="P29" i="30" s="1"/>
  <c r="I27" i="30"/>
  <c r="P27" i="30" s="1"/>
  <c r="I32" i="30"/>
  <c r="P32" i="30" s="1"/>
  <c r="I28" i="30"/>
  <c r="P28" i="30" s="1"/>
  <c r="AF7" i="30"/>
  <c r="AF13" i="30" s="1"/>
  <c r="I25" i="30"/>
  <c r="P25" i="30" s="1"/>
  <c r="AF6" i="30"/>
  <c r="AF5" i="30"/>
  <c r="X15" i="30"/>
  <c r="U15" i="30"/>
  <c r="W15" i="30"/>
  <c r="V15" i="30"/>
  <c r="T15" i="30"/>
  <c r="D16" i="30"/>
  <c r="I31" i="30"/>
  <c r="P31" i="30" s="1"/>
  <c r="O31" i="30"/>
  <c r="I26" i="30"/>
  <c r="P26" i="30" s="1"/>
  <c r="I22" i="30"/>
  <c r="P22" i="30" s="1"/>
  <c r="I30" i="30"/>
  <c r="P30" i="30" s="1"/>
  <c r="I23" i="30"/>
  <c r="I33" i="30" l="1"/>
  <c r="P33" i="30" s="1"/>
  <c r="AG13" i="30"/>
  <c r="AF12" i="30"/>
  <c r="AF10" i="30"/>
  <c r="P23" i="30"/>
  <c r="B10" i="30" l="1"/>
  <c r="AA12" i="30" s="1"/>
  <c r="AC4" i="30" s="1"/>
  <c r="B11" i="30"/>
  <c r="B12" i="30" s="1"/>
  <c r="AA14" i="30"/>
  <c r="AC1" i="30" s="1"/>
  <c r="AG12" i="30"/>
  <c r="AH15" i="30"/>
  <c r="AH14" i="30"/>
  <c r="AH13" i="30"/>
  <c r="AA22" i="30"/>
  <c r="AA20" i="30"/>
  <c r="AA19" i="30"/>
  <c r="AA23" i="30"/>
  <c r="AA24" i="30"/>
  <c r="AA21" i="30"/>
  <c r="B9" i="30"/>
  <c r="AA11" i="30" l="1"/>
  <c r="AC3" i="30" s="1"/>
  <c r="AA6" i="30"/>
  <c r="AC5" i="30" s="1"/>
  <c r="AA7" i="30"/>
  <c r="AC6" i="30" s="1"/>
  <c r="AA25" i="30"/>
</calcChain>
</file>

<file path=xl/sharedStrings.xml><?xml version="1.0" encoding="utf-8"?>
<sst xmlns="http://schemas.openxmlformats.org/spreadsheetml/2006/main" count="230" uniqueCount="64">
  <si>
    <t xml:space="preserve"> </t>
  </si>
  <si>
    <t>x2</t>
  </si>
  <si>
    <t>x3</t>
  </si>
  <si>
    <t>x4</t>
  </si>
  <si>
    <t>x5</t>
  </si>
  <si>
    <t>Statistic results</t>
  </si>
  <si>
    <t>Whole Game</t>
  </si>
  <si>
    <t>RTP:</t>
  </si>
  <si>
    <t>Symbols count</t>
  </si>
  <si>
    <t>R1</t>
  </si>
  <si>
    <t>R2</t>
  </si>
  <si>
    <t>R3</t>
  </si>
  <si>
    <t>R5</t>
  </si>
  <si>
    <t>R4</t>
  </si>
  <si>
    <t>Probability to show up</t>
  </si>
  <si>
    <t>Bet Line</t>
  </si>
  <si>
    <t>Probability of sequence</t>
  </si>
  <si>
    <t>x1</t>
  </si>
  <si>
    <t>RTP per sequence</t>
  </si>
  <si>
    <t>Hit frequency:</t>
  </si>
  <si>
    <t># lines</t>
  </si>
  <si>
    <t>Variance</t>
  </si>
  <si>
    <t>Std deviation</t>
  </si>
  <si>
    <t>Bet per Game</t>
  </si>
  <si>
    <t>%</t>
  </si>
  <si>
    <t>RTP</t>
  </si>
  <si>
    <t>&lt;= 1</t>
  </si>
  <si>
    <t>&lt;= 3</t>
  </si>
  <si>
    <t>&lt;= 5</t>
  </si>
  <si>
    <t>&lt;= 10</t>
  </si>
  <si>
    <t>&lt;= 50</t>
  </si>
  <si>
    <t>&lt;= 100</t>
  </si>
  <si>
    <t>&lt;= 500</t>
  </si>
  <si>
    <t>&lt;= 1000</t>
  </si>
  <si>
    <t>&lt;= 5000</t>
  </si>
  <si>
    <t>Total</t>
  </si>
  <si>
    <t>Win int</t>
  </si>
  <si>
    <t>&gt;0</t>
  </si>
  <si>
    <t>&gt;1</t>
  </si>
  <si>
    <t>&gt;3</t>
  </si>
  <si>
    <t>&gt;5</t>
  </si>
  <si>
    <t>&gt;10</t>
  </si>
  <si>
    <t>&gt;50</t>
  </si>
  <si>
    <t>&gt;100</t>
  </si>
  <si>
    <t>&gt;500</t>
  </si>
  <si>
    <t>&gt;1000</t>
  </si>
  <si>
    <t>Min:</t>
  </si>
  <si>
    <t>Max:</t>
  </si>
  <si>
    <t>RTP tolerance:</t>
  </si>
  <si>
    <t>RTP tgt:</t>
  </si>
  <si>
    <t>RTP (-):</t>
  </si>
  <si>
    <t>RTP (+):</t>
  </si>
  <si>
    <t>Hit tgt:</t>
  </si>
  <si>
    <t>Hit tolerance:</t>
  </si>
  <si>
    <t>Hit (-):</t>
  </si>
  <si>
    <t>Hit (+):</t>
  </si>
  <si>
    <t>Target</t>
  </si>
  <si>
    <t>Spec</t>
  </si>
  <si>
    <t>MAX</t>
  </si>
  <si>
    <t>MIN</t>
  </si>
  <si>
    <t>No Scatters</t>
  </si>
  <si>
    <t>Scatters</t>
  </si>
  <si>
    <t>Trigger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</si>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</sst>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"/>
    <numFmt numFmtId="165" formatCode="#,##0.000"/>
    <numFmt numFmtId="166" formatCode="#,##0.0000"/>
    <numFmt numFmtId="167" formatCode="0.0%"/>
    <numFmt numFmtId="168" formatCode="0.000%"/>
  </numFmts>
  <fonts count="6">
    <font>
      <sz val="10"/>
      <name val="Arial CE"/>
      <charset val="238"/>
    </font>
    <font>
      <b/>
      <sz val="12"/>
      <name val="Arial CE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/>
    <xf numFmtId="9" fontId="0" fillId="0" borderId="0" xfId="0" applyNumberFormat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3" fontId="0" fillId="3" borderId="0" xfId="0" applyNumberFormat="1" applyFill="1"/>
    <xf numFmtId="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/>
    <xf numFmtId="4" fontId="5" fillId="0" borderId="0" xfId="0" applyNumberFormat="1" applyFont="1"/>
    <xf numFmtId="43" fontId="0" fillId="0" borderId="0" xfId="3" applyFont="1"/>
    <xf numFmtId="0" fontId="5" fillId="3" borderId="0" xfId="0" applyFont="1" applyFill="1"/>
    <xf numFmtId="0" fontId="5" fillId="4" borderId="0" xfId="0" applyFont="1" applyFill="1"/>
    <xf numFmtId="0" fontId="0" fillId="0" borderId="0" xfId="0" quotePrefix="1"/>
    <xf numFmtId="4" fontId="0" fillId="0" borderId="0" xfId="0" quotePrefix="1" applyNumberFormat="1"/>
    <xf numFmtId="43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6" borderId="0" xfId="0" applyFill="1"/>
  </cellXfs>
  <cellStyles count="4">
    <cellStyle name="Comma" xfId="3" builtinId="3"/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59"/>
  <sheetViews>
    <sheetView topLeftCell="A2" zoomScale="90" zoomScaleNormal="90" workbookViewId="0">
      <selection activeCell="T5" sqref="T5:X16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43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15.186020502038712</v>
      </c>
      <c r="AG1">
        <v>1</v>
      </c>
      <c r="AH1" s="6">
        <f t="shared" ref="AH1:AL1" si="0">3*L5</f>
        <v>2.5482625482625481</v>
      </c>
      <c r="AI1" s="6">
        <f t="shared" si="0"/>
        <v>0.34526854219948849</v>
      </c>
      <c r="AJ1" s="6">
        <f t="shared" si="0"/>
        <v>0.35386631716906947</v>
      </c>
      <c r="AK1" s="6">
        <f t="shared" si="0"/>
        <v>7.0422535211267595E-2</v>
      </c>
      <c r="AL1" s="6">
        <f t="shared" si="0"/>
        <v>9.6774193548387094E-2</v>
      </c>
      <c r="AM1">
        <v>1</v>
      </c>
    </row>
    <row r="2" spans="1:43" ht="24" customHeight="1">
      <c r="E2">
        <v>1</v>
      </c>
      <c r="F2">
        <v>2</v>
      </c>
      <c r="G2">
        <v>3</v>
      </c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43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0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43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-0.54993596408774281</v>
      </c>
      <c r="AG4" s="5">
        <v>1</v>
      </c>
      <c r="AH4" s="6">
        <f>1-AH1</f>
        <v>-1.5482625482625481</v>
      </c>
      <c r="AI4" s="6">
        <f t="shared" ref="AI4:AL4" si="1">1-AI1</f>
        <v>0.65473145780051145</v>
      </c>
      <c r="AJ4" s="6">
        <f t="shared" si="1"/>
        <v>0.64613368283093053</v>
      </c>
      <c r="AK4" s="6">
        <f t="shared" si="1"/>
        <v>0.92957746478873238</v>
      </c>
      <c r="AL4" s="6">
        <f t="shared" si="1"/>
        <v>0.90322580645161288</v>
      </c>
      <c r="AM4" s="5">
        <v>1</v>
      </c>
    </row>
    <row r="5" spans="1:43">
      <c r="A5" s="13" t="s">
        <v>15</v>
      </c>
      <c r="B5" s="1">
        <v>1</v>
      </c>
      <c r="D5" s="12">
        <v>0</v>
      </c>
      <c r="E5" s="26">
        <f>-SUM(E6:E$16,-E$18)</f>
        <v>660</v>
      </c>
      <c r="F5">
        <v>90</v>
      </c>
      <c r="G5">
        <f>F5</f>
        <v>90</v>
      </c>
      <c r="H5">
        <v>5</v>
      </c>
      <c r="I5">
        <v>5</v>
      </c>
      <c r="K5" s="12">
        <v>0</v>
      </c>
      <c r="L5" s="6">
        <f t="shared" ref="L5:P7" si="2">E5/E$17</f>
        <v>0.84942084942084939</v>
      </c>
      <c r="M5" s="6">
        <f t="shared" si="2"/>
        <v>0.11508951406649616</v>
      </c>
      <c r="N5" s="6">
        <f t="shared" si="2"/>
        <v>0.11795543905635648</v>
      </c>
      <c r="O5" s="6">
        <f t="shared" si="2"/>
        <v>2.3474178403755867E-2</v>
      </c>
      <c r="P5" s="6">
        <f t="shared" si="2"/>
        <v>3.2258064516129031E-2</v>
      </c>
      <c r="Q5" s="7">
        <v>0</v>
      </c>
      <c r="T5" t="str">
        <f t="shared" ref="T5:T16" si="3">"x"&amp;E5&amp;" "&amp;$D5</f>
        <v>x660 0</v>
      </c>
      <c r="U5" t="str">
        <f t="shared" ref="U5:U15" si="4">"x"&amp;F5&amp;" "&amp;$D5</f>
        <v>x90 0</v>
      </c>
      <c r="V5" t="str">
        <f t="shared" ref="V5:V15" si="5">"x"&amp;G5&amp;" "&amp;$D5</f>
        <v>x90 0</v>
      </c>
      <c r="W5" t="str">
        <f t="shared" ref="W5:W15" si="6">"x"&amp;H5&amp;" "&amp;$D5</f>
        <v>x5 0</v>
      </c>
      <c r="X5" t="str">
        <f t="shared" ref="X5:X16" si="7">"x"&amp;I5&amp;" "&amp;$D5</f>
        <v>x5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0.21336072434215875</v>
      </c>
      <c r="AG5" s="5"/>
      <c r="AH5" s="6">
        <f>PRODUCT($AG4:AG4,AI4:$AM4)*AH1</f>
        <v>0.90513151196486363</v>
      </c>
      <c r="AI5" s="6">
        <f>PRODUCT($AG4:AH4,AJ4:$AM4)*AI1</f>
        <v>-0.29000529356189569</v>
      </c>
      <c r="AJ5" s="6">
        <f>PRODUCT($AG4:AI4,AK4:$AM4)*AJ1</f>
        <v>-0.30118196816164416</v>
      </c>
      <c r="AK5" s="6">
        <f>PRODUCT($AG4:AJ4,AL4:$AM4)*AK1</f>
        <v>-4.1661815461192638E-2</v>
      </c>
      <c r="AL5" s="6">
        <f>PRODUCT($AG4:AK4,AM4:$AM4)*AL1</f>
        <v>-5.8921710437972445E-2</v>
      </c>
    </row>
    <row r="6" spans="1:43">
      <c r="A6" s="12" t="s">
        <v>20</v>
      </c>
      <c r="B6">
        <v>10</v>
      </c>
      <c r="D6" s="12">
        <f t="shared" ref="D6:D16" si="8">D5+1</f>
        <v>1</v>
      </c>
      <c r="E6">
        <v>30</v>
      </c>
      <c r="F6" s="26">
        <f>-SUM(F7:F$16,-F$18,F5)</f>
        <v>606</v>
      </c>
      <c r="G6">
        <v>30</v>
      </c>
      <c r="H6">
        <v>10</v>
      </c>
      <c r="I6">
        <v>10</v>
      </c>
      <c r="K6" s="12">
        <f t="shared" ref="K6:K16" si="9">K5+1</f>
        <v>1</v>
      </c>
      <c r="L6" s="6">
        <f t="shared" si="2"/>
        <v>3.8610038610038609E-2</v>
      </c>
      <c r="M6" s="6">
        <f t="shared" si="2"/>
        <v>0.77493606138107418</v>
      </c>
      <c r="N6" s="6">
        <f t="shared" si="2"/>
        <v>3.9318479685452164E-2</v>
      </c>
      <c r="O6" s="6">
        <f t="shared" si="2"/>
        <v>4.6948356807511735E-2</v>
      </c>
      <c r="P6" s="6">
        <f t="shared" si="2"/>
        <v>6.4516129032258063E-2</v>
      </c>
      <c r="Q6" s="7">
        <v>0</v>
      </c>
      <c r="T6" t="str">
        <f t="shared" si="3"/>
        <v>x30 1</v>
      </c>
      <c r="U6" t="str">
        <f t="shared" si="4"/>
        <v>x606 1</v>
      </c>
      <c r="V6" t="str">
        <f t="shared" si="5"/>
        <v>x30 1</v>
      </c>
      <c r="W6" t="str">
        <f t="shared" si="6"/>
        <v>x10 1</v>
      </c>
      <c r="X6" t="str">
        <f t="shared" si="7"/>
        <v>x10 1</v>
      </c>
      <c r="Z6" s="12" t="s">
        <v>50</v>
      </c>
      <c r="AA6" s="5">
        <f>B9-(AA4-AA5)</f>
        <v>5.5292903943725236</v>
      </c>
      <c r="AB6" s="19" t="s">
        <v>37</v>
      </c>
      <c r="AC6" t="b">
        <f>$AA$7&gt;=0</f>
        <v>1</v>
      </c>
      <c r="AE6">
        <v>2</v>
      </c>
      <c r="AF6" s="23">
        <f>SUM(AH6:AQ6)</f>
        <v>0.86715676061505731</v>
      </c>
      <c r="AG6" s="5"/>
      <c r="AH6" s="6">
        <f>PRODUCT(AH4:AJ4)*PRODUCT(AK1,AL1)</f>
        <v>-4.4637659422706397E-3</v>
      </c>
      <c r="AI6" s="6">
        <f>PRODUCT(AH4:AI4,AK4)*PRODUCT(AJ1,AL1)</f>
        <v>-3.2269496588747594E-2</v>
      </c>
      <c r="AJ6" s="6">
        <f>PRODUCT(AH4:AI4,AL4)*PRODUCT(AJ1,AK1)</f>
        <v>-2.2816815769821523E-2</v>
      </c>
      <c r="AK6" s="6">
        <f>PRODUCT(AH4,AJ4,AK4)*PRODUCT(AI1,AL1)</f>
        <v>-3.107199573877454E-2</v>
      </c>
      <c r="AL6" s="6">
        <f>PRODUCT(AH4,AJ4,AL4)*PRODUCT(AI1,AK1)</f>
        <v>-2.1970097997113306E-2</v>
      </c>
      <c r="AM6" s="6">
        <f>PRODUCT(AH4,AK4,AL4)*PRODUCT(AI1,AJ1)</f>
        <v>-0.15882642852274206</v>
      </c>
      <c r="AN6" s="6">
        <f>PRODUCT(AI4,AJ4,AK4)*PRODUCT(AH1,AL1)</f>
        <v>9.6978376281949677E-2</v>
      </c>
      <c r="AO6" s="6">
        <f>PRODUCT(AI4,AJ4,AL4)*PRODUCT(AH1,AK1)</f>
        <v>6.8570569088247227E-2</v>
      </c>
      <c r="AP6" s="6">
        <f>PRODUCT(AI4,AK4,AL4)*PRODUCT(AH1,AJ1)</f>
        <v>0.49571097004160897</v>
      </c>
      <c r="AQ6" s="6">
        <f>PRODUCT(AJ4,AK4,AL4)*PRODUCT(AH1,AI1)</f>
        <v>0.47731544576272111</v>
      </c>
    </row>
    <row r="7" spans="1:43">
      <c r="A7" s="12" t="s">
        <v>23</v>
      </c>
      <c r="B7">
        <f>B5*B6</f>
        <v>10</v>
      </c>
      <c r="D7" s="12">
        <f t="shared" si="8"/>
        <v>2</v>
      </c>
      <c r="E7">
        <v>30</v>
      </c>
      <c r="F7">
        <v>30</v>
      </c>
      <c r="G7" s="26">
        <f>-SUM(G8:G$16,-G$18,G$5:G6)</f>
        <v>608</v>
      </c>
      <c r="H7">
        <v>10</v>
      </c>
      <c r="I7">
        <v>10</v>
      </c>
      <c r="K7" s="12">
        <f t="shared" si="9"/>
        <v>2</v>
      </c>
      <c r="L7" s="6">
        <f t="shared" si="2"/>
        <v>3.8610038610038609E-2</v>
      </c>
      <c r="M7" s="6">
        <f t="shared" si="2"/>
        <v>3.8363171355498722E-2</v>
      </c>
      <c r="N7" s="6">
        <f t="shared" si="2"/>
        <v>0.79685452162516379</v>
      </c>
      <c r="O7" s="6">
        <f t="shared" si="2"/>
        <v>4.6948356807511735E-2</v>
      </c>
      <c r="P7" s="6">
        <f t="shared" si="2"/>
        <v>6.4516129032258063E-2</v>
      </c>
      <c r="Q7" s="7">
        <v>0</v>
      </c>
      <c r="T7" t="str">
        <f t="shared" si="3"/>
        <v>x30 2</v>
      </c>
      <c r="U7" t="str">
        <f t="shared" si="4"/>
        <v>x30 2</v>
      </c>
      <c r="V7" t="str">
        <f t="shared" si="5"/>
        <v>x608 2</v>
      </c>
      <c r="W7" t="str">
        <f t="shared" si="6"/>
        <v>x10 2</v>
      </c>
      <c r="X7" t="str">
        <f t="shared" si="7"/>
        <v>x10 2</v>
      </c>
      <c r="Z7" s="12" t="s">
        <v>51</v>
      </c>
      <c r="AA7" s="5">
        <f>(AA4+AA5)-B9</f>
        <v>34.470709605627476</v>
      </c>
      <c r="AB7" s="19" t="s">
        <v>37</v>
      </c>
      <c r="AC7" t="b">
        <f>$AA$16&lt;=$AA$2</f>
        <v>0</v>
      </c>
      <c r="AE7">
        <v>3</v>
      </c>
      <c r="AF7" s="23">
        <f>SUM(AH7:AQ7)</f>
        <v>0.41287586078363547</v>
      </c>
      <c r="AG7" s="5"/>
      <c r="AH7" s="6">
        <f>PRODUCT(AH1:AJ1)*PRODUCT(AK4,AL4)</f>
        <v>0.26141008185787973</v>
      </c>
      <c r="AI7" s="6">
        <f>PRODUCT(AH1:AI1,AK1)*PRODUCT(AJ4,AL4)</f>
        <v>3.6160261042630384E-2</v>
      </c>
      <c r="AJ7" s="6">
        <f>PRODUCT(AH1:AI1,AL1)*PRODUCT(AJ4,AK4)</f>
        <v>5.1140940617434405E-2</v>
      </c>
      <c r="AK7" s="6">
        <f>PRODUCT(AH1,AJ1,AK1)*PRODUCT(AI4,AL4)</f>
        <v>3.7553861366788545E-2</v>
      </c>
      <c r="AL7" s="6">
        <f>PRODUCT(AH1,AJ1,AL1)*PRODUCT(AI4,AK4)</f>
        <v>5.3111889647315239E-2</v>
      </c>
      <c r="AM7" s="6">
        <f>PRODUCT(AH1,AK1,AL1)*PRODUCT(AI4,AJ4)</f>
        <v>7.3468466880264888E-3</v>
      </c>
      <c r="AN7" s="6">
        <f>PRODUCT(AI1,AJ1,AK1)*PRODUCT(AH4,AL4)</f>
        <v>-1.203230519111682E-2</v>
      </c>
      <c r="AO7" s="6">
        <f>PRODUCT(AI1,AJ1,AL1)*PRODUCT(AH4,AK4)</f>
        <v>-1.7017117341722364E-2</v>
      </c>
      <c r="AP7" s="6">
        <f>PRODUCT(AI1,AK1,AL1)*PRODUCT(AH4,AJ4)</f>
        <v>-2.3539390711192825E-3</v>
      </c>
      <c r="AQ7" s="6">
        <f>PRODUCT(AJ1,AK1,AL1)*PRODUCT(AH4,AI4)</f>
        <v>-2.4446588324808778E-3</v>
      </c>
    </row>
    <row r="8" spans="1:43">
      <c r="A8" s="17" t="s">
        <v>6</v>
      </c>
      <c r="C8" t="s">
        <v>0</v>
      </c>
      <c r="D8" s="12">
        <f t="shared" si="8"/>
        <v>3</v>
      </c>
      <c r="E8">
        <v>17</v>
      </c>
      <c r="F8">
        <v>17</v>
      </c>
      <c r="G8">
        <v>3</v>
      </c>
      <c r="H8" s="26">
        <f>-SUM(H9:H$16,-H$18,H$5:H7)</f>
        <v>126</v>
      </c>
      <c r="I8">
        <v>35</v>
      </c>
      <c r="K8" s="12">
        <f t="shared" si="9"/>
        <v>3</v>
      </c>
      <c r="L8" s="6">
        <f t="shared" ref="L8:L13" si="10">E8/E$17</f>
        <v>2.1879021879021878E-2</v>
      </c>
      <c r="M8" s="6">
        <f t="shared" ref="M8:M13" si="11">F8/F$17</f>
        <v>2.1739130434782608E-2</v>
      </c>
      <c r="N8" s="6">
        <f t="shared" ref="N8:N13" si="12">G8/G$17</f>
        <v>3.9318479685452159E-3</v>
      </c>
      <c r="O8" s="6">
        <f t="shared" ref="O8:O13" si="13">H8/H$17</f>
        <v>0.59154929577464788</v>
      </c>
      <c r="P8" s="6">
        <f t="shared" ref="P8:P13" si="14">I8/I$17</f>
        <v>0.22580645161290322</v>
      </c>
      <c r="Q8" s="7">
        <v>0</v>
      </c>
      <c r="T8" t="str">
        <f t="shared" si="3"/>
        <v>x17 3</v>
      </c>
      <c r="U8" t="str">
        <f t="shared" si="4"/>
        <v>x17 3</v>
      </c>
      <c r="V8" t="str">
        <f t="shared" si="5"/>
        <v>x3 3</v>
      </c>
      <c r="W8" t="str">
        <f t="shared" si="6"/>
        <v>x126 3</v>
      </c>
      <c r="X8" t="str">
        <f t="shared" si="7"/>
        <v>x35 3</v>
      </c>
      <c r="AC8" t="b">
        <f>$AA$16&gt;=$AA$17</f>
        <v>1</v>
      </c>
      <c r="AE8">
        <v>4</v>
      </c>
      <c r="AF8" s="23">
        <f>SUM(AH8:AL8)</f>
        <v>5.4420783266876167E-2</v>
      </c>
      <c r="AH8" s="24">
        <f>PRODUCT($AG1:AG1,AI1:$AM1)*AH4</f>
        <v>-1.289175556191088E-3</v>
      </c>
      <c r="AI8" s="24">
        <f>PRODUCT($AG1:AH1,AJ1:$AM1)*AI4</f>
        <v>4.0236280035844873E-3</v>
      </c>
      <c r="AJ8" s="24">
        <f>PRODUCT($AG1:AI1,AK1:$AM1)*AJ4</f>
        <v>3.8743136831389698E-3</v>
      </c>
      <c r="AK8" s="24">
        <f>PRODUCT($AG1:AJ1,AL1:$AM1)*AK4</f>
        <v>2.8008223056201396E-2</v>
      </c>
      <c r="AL8" s="24">
        <f>PRODUCT($AG1:AK1,AM1:$AM1)*AL4</f>
        <v>1.9803794080142399E-2</v>
      </c>
    </row>
    <row r="9" spans="1:43">
      <c r="A9" s="12" t="s">
        <v>7</v>
      </c>
      <c r="B9" s="5">
        <f>SUM(L22:P33)</f>
        <v>35.529290394372524</v>
      </c>
      <c r="D9" s="12">
        <f t="shared" si="8"/>
        <v>4</v>
      </c>
      <c r="E9">
        <v>10</v>
      </c>
      <c r="F9">
        <v>10</v>
      </c>
      <c r="G9">
        <v>3</v>
      </c>
      <c r="H9">
        <v>35</v>
      </c>
      <c r="I9" s="26">
        <f>-SUM(I10:I$16,-I$18,I$5:I8)</f>
        <v>68</v>
      </c>
      <c r="K9" s="12">
        <f t="shared" si="9"/>
        <v>4</v>
      </c>
      <c r="L9" s="6">
        <f t="shared" si="10"/>
        <v>1.2870012870012869E-2</v>
      </c>
      <c r="M9" s="6">
        <f t="shared" si="11"/>
        <v>1.278772378516624E-2</v>
      </c>
      <c r="N9" s="6">
        <f t="shared" si="12"/>
        <v>3.9318479685452159E-3</v>
      </c>
      <c r="O9" s="6">
        <f t="shared" si="13"/>
        <v>0.16431924882629109</v>
      </c>
      <c r="P9" s="6">
        <f t="shared" si="14"/>
        <v>0.43870967741935485</v>
      </c>
      <c r="Q9" s="7">
        <v>0</v>
      </c>
      <c r="T9" t="str">
        <f t="shared" si="3"/>
        <v>x10 4</v>
      </c>
      <c r="U9" t="str">
        <f t="shared" si="4"/>
        <v>x10 4</v>
      </c>
      <c r="V9" t="str">
        <f t="shared" si="5"/>
        <v>x3 4</v>
      </c>
      <c r="W9" t="str">
        <f t="shared" si="6"/>
        <v>x35 4</v>
      </c>
      <c r="X9" t="str">
        <f t="shared" si="7"/>
        <v>x68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2.1218350800152569E-3</v>
      </c>
      <c r="AG9" s="5"/>
    </row>
    <row r="10" spans="1:43">
      <c r="A10" s="12" t="s">
        <v>19</v>
      </c>
      <c r="B10" s="5">
        <f>100*(1-(1-SUMIF(T22:X33,"&lt;&gt;0",E22:I33)/100)^B6)</f>
        <v>2.3388347812337895</v>
      </c>
      <c r="C10" t="s">
        <v>0</v>
      </c>
      <c r="D10" s="12">
        <f t="shared" si="8"/>
        <v>5</v>
      </c>
      <c r="E10">
        <v>5</v>
      </c>
      <c r="F10">
        <v>5</v>
      </c>
      <c r="G10">
        <v>5</v>
      </c>
      <c r="H10">
        <v>5</v>
      </c>
      <c r="I10">
        <v>5</v>
      </c>
      <c r="K10" s="12">
        <f t="shared" si="9"/>
        <v>5</v>
      </c>
      <c r="L10" s="6">
        <f t="shared" si="10"/>
        <v>6.4350064350064346E-3</v>
      </c>
      <c r="M10" s="6">
        <f t="shared" si="11"/>
        <v>6.3938618925831201E-3</v>
      </c>
      <c r="N10" s="6">
        <f t="shared" si="12"/>
        <v>6.55307994757536E-3</v>
      </c>
      <c r="O10" s="6">
        <f t="shared" si="13"/>
        <v>2.3474178403755867E-2</v>
      </c>
      <c r="P10" s="6">
        <f t="shared" si="14"/>
        <v>3.2258064516129031E-2</v>
      </c>
      <c r="Q10" s="7">
        <v>0</v>
      </c>
      <c r="T10" t="str">
        <f t="shared" si="3"/>
        <v>x5 5</v>
      </c>
      <c r="U10" t="str">
        <f t="shared" si="4"/>
        <v>x5 5</v>
      </c>
      <c r="V10" t="str">
        <f t="shared" si="5"/>
        <v>x5 5</v>
      </c>
      <c r="W10" t="str">
        <f t="shared" si="6"/>
        <v>x5 5</v>
      </c>
      <c r="X10" t="str">
        <f t="shared" si="7"/>
        <v>x5 5</v>
      </c>
      <c r="Z10" s="12" t="s">
        <v>53</v>
      </c>
      <c r="AA10">
        <v>15</v>
      </c>
      <c r="AC10" t="b">
        <f>$E$6=INT($E$6)</f>
        <v>1</v>
      </c>
      <c r="AF10" s="22">
        <f>SUM(AF4:AF9)</f>
        <v>1.0000000000000002</v>
      </c>
    </row>
    <row r="11" spans="1:43">
      <c r="A11" s="12" t="s">
        <v>21</v>
      </c>
      <c r="B11" s="5">
        <f>1/$B$6*(1/100*SUMPRODUCT(F22:I33,U22:X33,U22:X33)-(1/100*SUMPRODUCT(F22:I33,U22:X33))^2)</f>
        <v>7.095541396566631</v>
      </c>
      <c r="C11" t="s">
        <v>0</v>
      </c>
      <c r="D11" s="12">
        <f t="shared" si="8"/>
        <v>6</v>
      </c>
      <c r="E11">
        <v>4</v>
      </c>
      <c r="F11">
        <v>4</v>
      </c>
      <c r="G11">
        <v>4</v>
      </c>
      <c r="H11">
        <v>4</v>
      </c>
      <c r="I11">
        <v>4</v>
      </c>
      <c r="K11" s="12">
        <f t="shared" si="9"/>
        <v>6</v>
      </c>
      <c r="L11" s="6">
        <f t="shared" si="10"/>
        <v>5.1480051480051478E-3</v>
      </c>
      <c r="M11" s="6">
        <f t="shared" si="11"/>
        <v>5.1150895140664966E-3</v>
      </c>
      <c r="N11" s="6">
        <f t="shared" si="12"/>
        <v>5.2424639580602884E-3</v>
      </c>
      <c r="O11" s="6">
        <f t="shared" si="13"/>
        <v>1.8779342723004695E-2</v>
      </c>
      <c r="P11" s="6">
        <f t="shared" si="14"/>
        <v>2.5806451612903226E-2</v>
      </c>
      <c r="Q11" s="7">
        <v>0</v>
      </c>
      <c r="T11" t="str">
        <f t="shared" si="3"/>
        <v>x4 6</v>
      </c>
      <c r="U11" t="str">
        <f t="shared" si="4"/>
        <v>x4 6</v>
      </c>
      <c r="V11" t="str">
        <f t="shared" si="5"/>
        <v>x4 6</v>
      </c>
      <c r="W11" t="str">
        <f t="shared" si="6"/>
        <v>x4 6</v>
      </c>
      <c r="X11" t="str">
        <f t="shared" si="7"/>
        <v>x4 6</v>
      </c>
      <c r="Z11" s="12" t="s">
        <v>54</v>
      </c>
      <c r="AA11" s="5">
        <f>B10-(AA9-AA10)</f>
        <v>-7.6611652187662109</v>
      </c>
      <c r="AB11" s="19" t="s">
        <v>37</v>
      </c>
      <c r="AC11" t="b">
        <f>$E$7=INT($E$7)</f>
        <v>1</v>
      </c>
    </row>
    <row r="12" spans="1:43">
      <c r="A12" s="12" t="s">
        <v>22</v>
      </c>
      <c r="B12" s="5">
        <f>SQRT(B11)</f>
        <v>2.663745745480719</v>
      </c>
      <c r="C12" t="s">
        <v>0</v>
      </c>
      <c r="D12" s="12">
        <f t="shared" si="8"/>
        <v>7</v>
      </c>
      <c r="E12">
        <v>3</v>
      </c>
      <c r="F12">
        <v>3</v>
      </c>
      <c r="G12">
        <v>3</v>
      </c>
      <c r="H12">
        <v>3</v>
      </c>
      <c r="I12">
        <v>3</v>
      </c>
      <c r="K12" s="12">
        <f t="shared" si="9"/>
        <v>7</v>
      </c>
      <c r="L12" s="6">
        <f t="shared" si="10"/>
        <v>3.8610038610038611E-3</v>
      </c>
      <c r="M12" s="6">
        <f t="shared" si="11"/>
        <v>3.8363171355498722E-3</v>
      </c>
      <c r="N12" s="6">
        <f t="shared" si="12"/>
        <v>3.9318479685452159E-3</v>
      </c>
      <c r="O12" s="6">
        <f t="shared" si="13"/>
        <v>1.4084507042253521E-2</v>
      </c>
      <c r="P12" s="6">
        <f t="shared" si="14"/>
        <v>1.935483870967742E-2</v>
      </c>
      <c r="Q12" s="7">
        <v>0</v>
      </c>
      <c r="T12" t="str">
        <f t="shared" si="3"/>
        <v>x3 7</v>
      </c>
      <c r="U12" t="str">
        <f t="shared" si="4"/>
        <v>x3 7</v>
      </c>
      <c r="V12" t="str">
        <f t="shared" si="5"/>
        <v>x3 7</v>
      </c>
      <c r="W12" t="str">
        <f t="shared" si="6"/>
        <v>x3 7</v>
      </c>
      <c r="X12" t="str">
        <f t="shared" si="7"/>
        <v>x3 7</v>
      </c>
      <c r="Z12" s="12" t="s">
        <v>55</v>
      </c>
      <c r="AA12" s="5">
        <f>(AA9+AA10)-B10</f>
        <v>37.661165218766207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0.46941847913052687</v>
      </c>
      <c r="AG12">
        <f>1/AF12</f>
        <v>2.1302953429789016</v>
      </c>
    </row>
    <row r="13" spans="1:43">
      <c r="C13" t="s">
        <v>0</v>
      </c>
      <c r="D13" s="12">
        <f t="shared" si="8"/>
        <v>8</v>
      </c>
      <c r="E13">
        <v>2</v>
      </c>
      <c r="F13">
        <v>2</v>
      </c>
      <c r="G13">
        <v>2</v>
      </c>
      <c r="H13">
        <v>2</v>
      </c>
      <c r="I13">
        <v>2</v>
      </c>
      <c r="K13" s="12">
        <f t="shared" si="9"/>
        <v>8</v>
      </c>
      <c r="L13" s="6">
        <f t="shared" si="10"/>
        <v>2.5740025740025739E-3</v>
      </c>
      <c r="M13" s="6">
        <f t="shared" si="11"/>
        <v>2.5575447570332483E-3</v>
      </c>
      <c r="N13" s="6">
        <f t="shared" si="12"/>
        <v>2.6212319790301442E-3</v>
      </c>
      <c r="O13" s="6">
        <f t="shared" si="13"/>
        <v>9.3896713615023476E-3</v>
      </c>
      <c r="P13" s="6">
        <f t="shared" si="14"/>
        <v>1.2903225806451613E-2</v>
      </c>
      <c r="Q13" s="7">
        <v>0</v>
      </c>
      <c r="T13" t="str">
        <f t="shared" si="3"/>
        <v>x2 8</v>
      </c>
      <c r="U13" t="str">
        <f t="shared" si="4"/>
        <v>x2 8</v>
      </c>
      <c r="V13" t="str">
        <f t="shared" si="5"/>
        <v>x2 8</v>
      </c>
      <c r="W13" t="str">
        <f t="shared" si="6"/>
        <v>x2 8</v>
      </c>
      <c r="X13" t="str">
        <f t="shared" si="7"/>
        <v>x2 8</v>
      </c>
      <c r="AC13" t="b">
        <f>$E$9=INT($E$9)</f>
        <v>1</v>
      </c>
      <c r="AE13">
        <v>3</v>
      </c>
      <c r="AF13" s="23">
        <f>AF7</f>
        <v>0.41287586078363547</v>
      </c>
      <c r="AG13">
        <f>1/AF13</f>
        <v>2.4220355195917898</v>
      </c>
      <c r="AH13" s="5">
        <f t="shared" ref="AH13:AH15" si="15">AF13/AF$12*100</f>
        <v>87.954752345578385</v>
      </c>
    </row>
    <row r="14" spans="1:43">
      <c r="B14" s="5"/>
      <c r="D14" s="12">
        <f t="shared" si="8"/>
        <v>9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K14" s="12">
        <f t="shared" si="9"/>
        <v>9</v>
      </c>
      <c r="L14" s="6">
        <f t="shared" ref="L14:P17" si="16">E14/E$17</f>
        <v>0</v>
      </c>
      <c r="M14" s="6">
        <f t="shared" si="16"/>
        <v>0</v>
      </c>
      <c r="N14" s="6">
        <f t="shared" si="16"/>
        <v>0</v>
      </c>
      <c r="O14" s="6">
        <f t="shared" si="16"/>
        <v>0</v>
      </c>
      <c r="P14" s="6">
        <f t="shared" si="16"/>
        <v>0</v>
      </c>
      <c r="Q14" s="7">
        <v>0</v>
      </c>
      <c r="T14" t="str">
        <f t="shared" si="3"/>
        <v>x0 9</v>
      </c>
      <c r="U14" t="str">
        <f t="shared" si="4"/>
        <v>x0 9</v>
      </c>
      <c r="V14" t="str">
        <f t="shared" si="5"/>
        <v>x0 9</v>
      </c>
      <c r="W14" t="str">
        <f t="shared" si="6"/>
        <v>x0 9</v>
      </c>
      <c r="X14" t="str">
        <f t="shared" si="7"/>
        <v>x0 9</v>
      </c>
      <c r="Z14" s="12" t="s">
        <v>56</v>
      </c>
      <c r="AA14" s="21">
        <f>MAX(N22:P33)-MIN(N22:P33)</f>
        <v>15.186020502038712</v>
      </c>
      <c r="AC14" t="b">
        <f>$E$10=INT($E$10)</f>
        <v>1</v>
      </c>
      <c r="AE14">
        <v>4</v>
      </c>
      <c r="AF14" s="23">
        <f>AF8</f>
        <v>5.4420783266876167E-2</v>
      </c>
      <c r="AG14">
        <f>1/AF14</f>
        <v>18.375332730807301</v>
      </c>
      <c r="AH14" s="5">
        <f t="shared" si="15"/>
        <v>11.593234115469041</v>
      </c>
    </row>
    <row r="15" spans="1:43">
      <c r="D15" s="12">
        <f t="shared" si="8"/>
        <v>10</v>
      </c>
      <c r="E15">
        <v>3</v>
      </c>
      <c r="F15">
        <v>3</v>
      </c>
      <c r="G15">
        <v>3</v>
      </c>
      <c r="H15">
        <v>4</v>
      </c>
      <c r="I15">
        <v>4</v>
      </c>
      <c r="K15" s="12">
        <f t="shared" si="9"/>
        <v>10</v>
      </c>
      <c r="L15" s="6">
        <f t="shared" si="16"/>
        <v>3.8610038610038611E-3</v>
      </c>
      <c r="M15" s="6">
        <f t="shared" si="16"/>
        <v>3.8363171355498722E-3</v>
      </c>
      <c r="N15" s="6">
        <f t="shared" si="16"/>
        <v>3.9318479685452159E-3</v>
      </c>
      <c r="O15" s="6">
        <f t="shared" si="16"/>
        <v>1.8779342723004695E-2</v>
      </c>
      <c r="P15" s="6">
        <f t="shared" si="16"/>
        <v>2.5806451612903226E-2</v>
      </c>
      <c r="Q15" s="7">
        <v>0</v>
      </c>
      <c r="T15" t="str">
        <f t="shared" si="3"/>
        <v>x3 10</v>
      </c>
      <c r="U15" t="str">
        <f t="shared" si="4"/>
        <v>x3 10</v>
      </c>
      <c r="V15" t="str">
        <f t="shared" si="5"/>
        <v>x3 10</v>
      </c>
      <c r="W15" t="str">
        <f t="shared" si="6"/>
        <v>x4 10</v>
      </c>
      <c r="X15" t="str">
        <f t="shared" si="7"/>
        <v>x4 10</v>
      </c>
      <c r="AC15" t="b">
        <f>$E$11=INT($E$11)</f>
        <v>1</v>
      </c>
      <c r="AE15">
        <v>5</v>
      </c>
      <c r="AF15" s="23">
        <f>AF9</f>
        <v>2.1218350800152569E-3</v>
      </c>
      <c r="AG15">
        <f>1/AF15</f>
        <v>471.29016266090275</v>
      </c>
      <c r="AH15" s="5">
        <f t="shared" si="15"/>
        <v>0.45201353895257662</v>
      </c>
    </row>
    <row r="16" spans="1:43">
      <c r="A16">
        <f>1-(1-4*E16/E17)^5</f>
        <v>0.2927304858294153</v>
      </c>
      <c r="B16" s="5"/>
      <c r="D16" s="12">
        <f t="shared" si="8"/>
        <v>11</v>
      </c>
      <c r="E16">
        <v>13</v>
      </c>
      <c r="F16">
        <v>12</v>
      </c>
      <c r="G16">
        <v>12</v>
      </c>
      <c r="H16">
        <v>9</v>
      </c>
      <c r="I16">
        <v>9</v>
      </c>
      <c r="K16" s="12">
        <f t="shared" si="9"/>
        <v>11</v>
      </c>
      <c r="L16" s="6">
        <f t="shared" si="16"/>
        <v>1.6731016731016731E-2</v>
      </c>
      <c r="M16" s="6">
        <f t="shared" si="16"/>
        <v>1.5345268542199489E-2</v>
      </c>
      <c r="N16" s="6">
        <f t="shared" si="16"/>
        <v>1.5727391874180863E-2</v>
      </c>
      <c r="O16" s="6">
        <f t="shared" si="16"/>
        <v>4.2253521126760563E-2</v>
      </c>
      <c r="P16" s="6">
        <f t="shared" si="16"/>
        <v>5.8064516129032261E-2</v>
      </c>
      <c r="Q16" s="7">
        <v>0</v>
      </c>
      <c r="T16" t="str">
        <f t="shared" ref="T16" si="17">"x"&amp;E16&amp;" "&amp;$D16</f>
        <v>x13 11</v>
      </c>
      <c r="U16" t="str">
        <f t="shared" ref="U16" si="18">"x"&amp;F16&amp;" "&amp;$D16</f>
        <v>x12 11</v>
      </c>
      <c r="V16" t="str">
        <f t="shared" ref="V16" si="19">"x"&amp;G16&amp;" "&amp;$D16</f>
        <v>x12 11</v>
      </c>
      <c r="W16" t="str">
        <f t="shared" ref="W16" si="20">"x"&amp;H16&amp;" "&amp;$D16</f>
        <v>x9 11</v>
      </c>
      <c r="X16" t="str">
        <f t="shared" ref="X16" si="21">"x"&amp;I16&amp;" "&amp;$D16</f>
        <v>x9 11</v>
      </c>
      <c r="Z16" s="12" t="s">
        <v>58</v>
      </c>
      <c r="AA16" s="21">
        <f>MAX(E5:I16)</f>
        <v>660</v>
      </c>
      <c r="AC16" t="b">
        <f>$E$12=INT($E$12)</f>
        <v>1</v>
      </c>
    </row>
    <row r="17" spans="1:31">
      <c r="A17">
        <f>1/A16^3</f>
        <v>39.865401229082131</v>
      </c>
      <c r="B17" s="5"/>
      <c r="E17" s="1">
        <f>SUM(E5:E16)</f>
        <v>777</v>
      </c>
      <c r="F17" s="1">
        <f>SUM(F5:F16)</f>
        <v>782</v>
      </c>
      <c r="G17" s="1">
        <f>SUM(G5:G16)</f>
        <v>763</v>
      </c>
      <c r="H17" s="1">
        <f>SUM(H5:H16)</f>
        <v>213</v>
      </c>
      <c r="I17" s="1">
        <f>SUM($I$5:I16)</f>
        <v>155</v>
      </c>
      <c r="L17" s="6">
        <f t="shared" si="16"/>
        <v>1</v>
      </c>
      <c r="M17" s="6">
        <f t="shared" si="16"/>
        <v>1</v>
      </c>
      <c r="N17" s="6">
        <f t="shared" si="16"/>
        <v>1</v>
      </c>
      <c r="O17" s="6">
        <f t="shared" si="16"/>
        <v>1</v>
      </c>
      <c r="P17" s="6">
        <f t="shared" si="16"/>
        <v>1</v>
      </c>
      <c r="Z17" s="12" t="s">
        <v>59</v>
      </c>
      <c r="AA17" s="21">
        <f>MIN(E5:I16)</f>
        <v>0</v>
      </c>
      <c r="AC17" t="b">
        <f>$E$13=INT($E$13)</f>
        <v>1</v>
      </c>
      <c r="AE17">
        <v>36.976999999999997</v>
      </c>
    </row>
    <row r="18" spans="1:31">
      <c r="B18" s="5"/>
      <c r="E18">
        <v>777</v>
      </c>
      <c r="F18">
        <v>782</v>
      </c>
      <c r="G18">
        <v>763</v>
      </c>
      <c r="H18">
        <v>213</v>
      </c>
      <c r="I18">
        <v>155</v>
      </c>
      <c r="AC18" t="b">
        <f>$E$14=INT($E$14)</f>
        <v>1</v>
      </c>
      <c r="AE18">
        <v>11.128</v>
      </c>
    </row>
    <row r="19" spans="1:31">
      <c r="AA19">
        <f>_xlfn.STDEV.S(N22:P33)</f>
        <v>3.5209675902763093</v>
      </c>
      <c r="AC19" t="b">
        <f>$E$15=INT($E$15)</f>
        <v>1</v>
      </c>
      <c r="AE19">
        <v>8.7390000000000008</v>
      </c>
    </row>
    <row r="20" spans="1:31">
      <c r="B20" s="5"/>
      <c r="D20" s="14" t="s">
        <v>16</v>
      </c>
      <c r="K20" s="14" t="s">
        <v>18</v>
      </c>
      <c r="AA20" s="21">
        <f>SUMSQ(N22:P33)-SUM(N22:P33)*SUM(N22:P33)</f>
        <v>-793.36329347305127</v>
      </c>
      <c r="AC20" t="b">
        <f>$E$16=INT($E$16)</f>
        <v>1</v>
      </c>
    </row>
    <row r="21" spans="1:31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12.397212771776159</v>
      </c>
      <c r="AC21" t="b">
        <f>$F$5=INT($F$5)</f>
        <v>1</v>
      </c>
    </row>
    <row r="22" spans="1:31">
      <c r="B22" s="2"/>
      <c r="D22" s="12">
        <v>0</v>
      </c>
      <c r="E22" s="5">
        <f>L5*(1-M5)*100</f>
        <v>75.166141662305336</v>
      </c>
      <c r="F22" s="5">
        <f t="shared" ref="F22:I24" si="22">E22/(1-M5)*M5*(1-N5)</f>
        <v>8.6228175980231541</v>
      </c>
      <c r="G22" s="5">
        <f t="shared" si="22"/>
        <v>1.1260570037809363</v>
      </c>
      <c r="H22" s="9">
        <f t="shared" si="22"/>
        <v>2.6195494815003172E-2</v>
      </c>
      <c r="I22" s="9">
        <f t="shared" si="22"/>
        <v>8.7318316050010575E-4</v>
      </c>
      <c r="K22" s="12">
        <v>0</v>
      </c>
      <c r="L22" s="16">
        <f t="shared" ref="L22:L33" si="23">E22*T22</f>
        <v>0</v>
      </c>
      <c r="M22" s="16">
        <f t="shared" ref="M22:M33" si="24">F22*U22</f>
        <v>0</v>
      </c>
      <c r="N22" s="16">
        <f t="shared" ref="N22:N33" si="25">G22*V22</f>
        <v>0</v>
      </c>
      <c r="O22" s="16">
        <f t="shared" ref="O22:O33" si="26">H22*W22</f>
        <v>0</v>
      </c>
      <c r="P22" s="16">
        <f t="shared" ref="P22:P33" si="27">I22*X22</f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35.529290394372524</v>
      </c>
      <c r="AC22" t="b">
        <f>$F$6=INT($F$6)</f>
        <v>1</v>
      </c>
    </row>
    <row r="23" spans="1:31">
      <c r="B23" s="2"/>
      <c r="D23" s="12">
        <f t="shared" ref="D23:D33" si="28">D22+1</f>
        <v>1</v>
      </c>
      <c r="E23" s="5">
        <f>L6*(1-M6)*100</f>
        <v>0.86897273598040858</v>
      </c>
      <c r="F23" s="5">
        <f t="shared" si="22"/>
        <v>2.8743890100159772</v>
      </c>
      <c r="G23" s="5">
        <f t="shared" si="22"/>
        <v>0.11211901101651393</v>
      </c>
      <c r="H23" s="9">
        <f t="shared" si="22"/>
        <v>5.16677470122184E-3</v>
      </c>
      <c r="I23" s="9">
        <f t="shared" si="22"/>
        <v>3.5632928973943721E-4</v>
      </c>
      <c r="K23" s="12">
        <f t="shared" ref="K23:K33" si="29">K22+1</f>
        <v>1</v>
      </c>
      <c r="L23" s="16">
        <f t="shared" si="23"/>
        <v>0</v>
      </c>
      <c r="M23" s="16">
        <f t="shared" si="24"/>
        <v>0</v>
      </c>
      <c r="N23" s="16">
        <f t="shared" si="25"/>
        <v>15.136066487229382</v>
      </c>
      <c r="O23" s="8">
        <f t="shared" si="26"/>
        <v>2.0925437539948453</v>
      </c>
      <c r="P23" s="8">
        <f t="shared" si="27"/>
        <v>0.48104454114824025</v>
      </c>
      <c r="S23" s="12">
        <f t="shared" ref="S23:S33" si="30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468.96718245460033</v>
      </c>
      <c r="AC23" t="b">
        <f>$F$7=INT($F$7)</f>
        <v>1</v>
      </c>
    </row>
    <row r="24" spans="1:31">
      <c r="B24" s="2"/>
      <c r="C24" s="5"/>
      <c r="D24" s="12">
        <f t="shared" si="28"/>
        <v>2</v>
      </c>
      <c r="E24" s="5">
        <f>L7*(1-M7)*100</f>
        <v>3.7128835082799272</v>
      </c>
      <c r="F24" s="5">
        <f t="shared" si="22"/>
        <v>3.0089979911152896E-2</v>
      </c>
      <c r="G24" s="5">
        <f t="shared" si="22"/>
        <v>0.11248904075584232</v>
      </c>
      <c r="H24" s="9">
        <f t="shared" si="22"/>
        <v>5.1838267629420428E-3</v>
      </c>
      <c r="I24" s="9">
        <f t="shared" si="22"/>
        <v>3.5750529399600293E-4</v>
      </c>
      <c r="K24" s="12">
        <f t="shared" si="29"/>
        <v>2</v>
      </c>
      <c r="L24" s="16">
        <f t="shared" si="23"/>
        <v>0</v>
      </c>
      <c r="M24" s="16">
        <f t="shared" si="24"/>
        <v>0</v>
      </c>
      <c r="N24" s="16">
        <f t="shared" si="25"/>
        <v>15.186020502038712</v>
      </c>
      <c r="O24" s="8">
        <f t="shared" si="26"/>
        <v>2.0994498389915273</v>
      </c>
      <c r="P24" s="8">
        <f t="shared" si="27"/>
        <v>0.48263214689460393</v>
      </c>
      <c r="S24" s="12">
        <f t="shared" si="30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1:31">
      <c r="B25" s="1"/>
      <c r="C25" s="5"/>
      <c r="D25" s="12">
        <f t="shared" si="28"/>
        <v>3</v>
      </c>
      <c r="E25" s="5">
        <f t="shared" ref="E25:E30" si="31">L8*(1-M8)*100</f>
        <v>2.1403390968608358</v>
      </c>
      <c r="F25" s="5">
        <f t="shared" ref="F25:I25" si="32">E25/(1-M8)*M8*(1-N8)</f>
        <v>4.737608019846324E-2</v>
      </c>
      <c r="G25" s="5">
        <f t="shared" si="32"/>
        <v>7.6384710475654213E-5</v>
      </c>
      <c r="H25" s="9">
        <f t="shared" si="32"/>
        <v>8.5646037997174024E-5</v>
      </c>
      <c r="I25" s="9">
        <f t="shared" si="32"/>
        <v>2.4980094415842421E-5</v>
      </c>
      <c r="K25" s="12">
        <f t="shared" si="29"/>
        <v>3</v>
      </c>
      <c r="L25" s="16">
        <f t="shared" si="23"/>
        <v>0</v>
      </c>
      <c r="M25" s="16">
        <f t="shared" si="24"/>
        <v>0</v>
      </c>
      <c r="N25" s="16">
        <f t="shared" si="25"/>
        <v>6.8746239428088794E-3</v>
      </c>
      <c r="O25" s="8">
        <f t="shared" si="26"/>
        <v>1.9270358549364156E-2</v>
      </c>
      <c r="P25" s="8">
        <f t="shared" si="27"/>
        <v>1.5737459481980725E-2</v>
      </c>
      <c r="Q25" s="7"/>
      <c r="S25" s="12">
        <f t="shared" si="30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12.052845750337932</v>
      </c>
      <c r="AC25" t="b">
        <f>$F$9=INT($F$9)</f>
        <v>1</v>
      </c>
    </row>
    <row r="26" spans="1:31">
      <c r="B26" s="5"/>
      <c r="D26" s="12">
        <f t="shared" si="28"/>
        <v>4</v>
      </c>
      <c r="E26" s="5">
        <f t="shared" si="31"/>
        <v>1.2705434700319609</v>
      </c>
      <c r="F26" s="5">
        <f t="shared" ref="F26:I26" si="33">E26/(1-M9)*M9*(1-N9)</f>
        <v>1.6393107335108386E-2</v>
      </c>
      <c r="G26" s="5">
        <f t="shared" si="33"/>
        <v>5.4076595731083992E-5</v>
      </c>
      <c r="H26" s="9">
        <f t="shared" si="33"/>
        <v>5.9682216020714304E-6</v>
      </c>
      <c r="I26" s="9">
        <f t="shared" si="33"/>
        <v>4.6648168843776704E-6</v>
      </c>
      <c r="K26" s="12">
        <f t="shared" si="29"/>
        <v>4</v>
      </c>
      <c r="L26" s="16">
        <f t="shared" si="23"/>
        <v>0</v>
      </c>
      <c r="M26" s="16">
        <f t="shared" si="24"/>
        <v>0</v>
      </c>
      <c r="N26" s="16">
        <f t="shared" si="25"/>
        <v>3.8935148926380475E-3</v>
      </c>
      <c r="O26" s="8">
        <f t="shared" si="26"/>
        <v>8.0570991627964314E-4</v>
      </c>
      <c r="P26" s="8">
        <f t="shared" si="27"/>
        <v>1.6793340783759613E-3</v>
      </c>
      <c r="Q26" s="7"/>
      <c r="S26" s="12">
        <f t="shared" si="30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1:31">
      <c r="B27" s="5"/>
      <c r="C27" s="5"/>
      <c r="D27" s="12">
        <f t="shared" si="28"/>
        <v>5</v>
      </c>
      <c r="E27" s="5">
        <f t="shared" si="31"/>
        <v>0.63938618925831192</v>
      </c>
      <c r="F27" s="5">
        <f t="shared" ref="F27:I27" si="34">E27/(1-M10)*M10*(1-N10)</f>
        <v>4.0874918947408408E-3</v>
      </c>
      <c r="G27" s="5">
        <f t="shared" si="34"/>
        <v>2.6329428633112058E-5</v>
      </c>
      <c r="H27" s="9">
        <f t="shared" si="34"/>
        <v>6.1250221696135376E-7</v>
      </c>
      <c r="I27" s="9">
        <f t="shared" si="34"/>
        <v>2.0416740565378455E-8</v>
      </c>
      <c r="K27" s="12">
        <f t="shared" si="29"/>
        <v>5</v>
      </c>
      <c r="L27" s="16">
        <f t="shared" si="23"/>
        <v>0</v>
      </c>
      <c r="M27" s="16">
        <f t="shared" si="24"/>
        <v>0</v>
      </c>
      <c r="N27" s="16">
        <f t="shared" si="25"/>
        <v>1.4217891461880512E-3</v>
      </c>
      <c r="O27" s="8">
        <f t="shared" si="26"/>
        <v>5.5125199526521836E-5</v>
      </c>
      <c r="P27" s="8">
        <f t="shared" si="27"/>
        <v>3.6750133017681219E-6</v>
      </c>
      <c r="Q27" s="7"/>
      <c r="S27" s="12">
        <f t="shared" si="30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1:31">
      <c r="C28" s="5"/>
      <c r="D28" s="12">
        <f t="shared" si="28"/>
        <v>6</v>
      </c>
      <c r="E28" s="5">
        <f t="shared" si="31"/>
        <v>0.51216726408542268</v>
      </c>
      <c r="F28" s="5">
        <f t="shared" ref="F28:I28" si="35">E28/(1-M11)*M11*(1-N11)</f>
        <v>2.6194459931257407E-3</v>
      </c>
      <c r="G28" s="5">
        <f t="shared" si="35"/>
        <v>1.3545478361404114E-5</v>
      </c>
      <c r="H28" s="9">
        <f t="shared" si="35"/>
        <v>2.5255344745448636E-7</v>
      </c>
      <c r="I28" s="9">
        <f t="shared" si="35"/>
        <v>6.6901575484632147E-9</v>
      </c>
      <c r="K28" s="12">
        <f t="shared" si="29"/>
        <v>6</v>
      </c>
      <c r="L28" s="16">
        <f t="shared" si="23"/>
        <v>0</v>
      </c>
      <c r="M28" s="16">
        <f t="shared" si="24"/>
        <v>0</v>
      </c>
      <c r="N28" s="16">
        <f t="shared" si="25"/>
        <v>3.6572791575791106E-4</v>
      </c>
      <c r="O28" s="8">
        <f t="shared" si="26"/>
        <v>1.1364905135451887E-5</v>
      </c>
      <c r="P28" s="8">
        <f t="shared" si="27"/>
        <v>6.0211417936168932E-7</v>
      </c>
      <c r="Q28" s="7"/>
      <c r="S28" s="12">
        <f t="shared" si="30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1:31">
      <c r="D29" s="12">
        <f t="shared" si="28"/>
        <v>7</v>
      </c>
      <c r="E29" s="5">
        <f t="shared" si="31"/>
        <v>0.38461918257314676</v>
      </c>
      <c r="F29" s="5">
        <f t="shared" ref="F29:I29" si="36">E29/(1-M12)*M12*(1-N12)</f>
        <v>1.475379660159755E-3</v>
      </c>
      <c r="G29" s="5">
        <f t="shared" si="36"/>
        <v>5.7418407826825143E-6</v>
      </c>
      <c r="H29" s="9">
        <f t="shared" si="36"/>
        <v>8.0438691149100656E-8</v>
      </c>
      <c r="I29" s="9">
        <f t="shared" si="36"/>
        <v>1.587605746363829E-9</v>
      </c>
      <c r="K29" s="12">
        <f t="shared" si="29"/>
        <v>7</v>
      </c>
      <c r="L29" s="16">
        <f t="shared" si="23"/>
        <v>0</v>
      </c>
      <c r="M29" s="16">
        <f t="shared" si="24"/>
        <v>0</v>
      </c>
      <c r="N29" s="16">
        <f t="shared" si="25"/>
        <v>1.0335313408828526E-4</v>
      </c>
      <c r="O29" s="8">
        <f t="shared" si="26"/>
        <v>2.1718446610257178E-6</v>
      </c>
      <c r="P29" s="8">
        <f t="shared" si="27"/>
        <v>8.5730710303646762E-8</v>
      </c>
      <c r="Q29" s="7"/>
      <c r="S29" s="12">
        <f t="shared" si="30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1:31">
      <c r="D30" s="12">
        <f t="shared" si="28"/>
        <v>8</v>
      </c>
      <c r="E30" s="5">
        <f t="shared" si="31"/>
        <v>0.25674194472148432</v>
      </c>
      <c r="F30" s="5">
        <f t="shared" ref="F30:I30" si="37">E30/(1-M13)*M13*(1-N13)</f>
        <v>6.5658708852723582E-4</v>
      </c>
      <c r="G30" s="5">
        <f t="shared" si="37"/>
        <v>1.7093875204881984E-6</v>
      </c>
      <c r="H30" s="9">
        <f t="shared" si="37"/>
        <v>1.5993657889294869E-8</v>
      </c>
      <c r="I30" s="9">
        <f t="shared" si="37"/>
        <v>2.0906742338947541E-10</v>
      </c>
      <c r="K30" s="12">
        <f t="shared" si="29"/>
        <v>8</v>
      </c>
      <c r="L30" s="16">
        <f t="shared" si="23"/>
        <v>0</v>
      </c>
      <c r="M30" s="16">
        <f t="shared" si="24"/>
        <v>0</v>
      </c>
      <c r="N30" s="16">
        <f t="shared" si="25"/>
        <v>8.5469376024409917E-6</v>
      </c>
      <c r="O30" s="8">
        <f t="shared" si="26"/>
        <v>1.4394292100365382E-7</v>
      </c>
      <c r="P30" s="8">
        <f t="shared" si="27"/>
        <v>5.6448204315158362E-9</v>
      </c>
      <c r="S30" s="12">
        <f t="shared" si="30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1:31">
      <c r="D31" s="12">
        <f t="shared" si="28"/>
        <v>9</v>
      </c>
      <c r="E31" s="5">
        <f>L14*(1-M14)*100</f>
        <v>0</v>
      </c>
      <c r="F31" s="5">
        <f t="shared" ref="F31:I33" si="38">E31/(1-M14)*M14*(1-N14)</f>
        <v>0</v>
      </c>
      <c r="G31" s="5">
        <f t="shared" si="38"/>
        <v>0</v>
      </c>
      <c r="H31" s="9">
        <f t="shared" si="38"/>
        <v>0</v>
      </c>
      <c r="I31" s="9">
        <f t="shared" si="38"/>
        <v>0</v>
      </c>
      <c r="K31" s="12">
        <f t="shared" si="29"/>
        <v>9</v>
      </c>
      <c r="L31" s="16">
        <f t="shared" si="23"/>
        <v>0</v>
      </c>
      <c r="M31" s="16">
        <f t="shared" si="24"/>
        <v>0</v>
      </c>
      <c r="N31" s="16">
        <f t="shared" si="25"/>
        <v>0</v>
      </c>
      <c r="O31" s="8">
        <f t="shared" si="26"/>
        <v>0</v>
      </c>
      <c r="P31" s="8">
        <f t="shared" si="27"/>
        <v>0</v>
      </c>
      <c r="S31" s="12">
        <f t="shared" si="30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1:31">
      <c r="D32" s="12">
        <f t="shared" si="28"/>
        <v>10</v>
      </c>
      <c r="E32" s="5">
        <f>L15*(1-M15)*100</f>
        <v>0.38461918257314676</v>
      </c>
      <c r="F32" s="5">
        <f t="shared" si="38"/>
        <v>1.475379660159755E-3</v>
      </c>
      <c r="G32" s="5">
        <f t="shared" si="38"/>
        <v>5.7144986837173595E-6</v>
      </c>
      <c r="H32" s="9">
        <f t="shared" si="38"/>
        <v>1.0654598564486141E-7</v>
      </c>
      <c r="I32" s="9">
        <f t="shared" si="38"/>
        <v>2.8224102157579181E-9</v>
      </c>
      <c r="K32" s="12">
        <f t="shared" si="29"/>
        <v>10</v>
      </c>
      <c r="L32" s="16">
        <f t="shared" si="23"/>
        <v>0</v>
      </c>
      <c r="M32" s="16">
        <f t="shared" si="24"/>
        <v>0</v>
      </c>
      <c r="N32" s="16">
        <f t="shared" si="25"/>
        <v>1.7143496051152078E-5</v>
      </c>
      <c r="O32" s="8">
        <f t="shared" si="26"/>
        <v>7.4582189951402983E-7</v>
      </c>
      <c r="P32" s="8">
        <f t="shared" si="27"/>
        <v>5.0803383883642527E-8</v>
      </c>
      <c r="S32" s="12">
        <f t="shared" si="30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28"/>
        <v>11</v>
      </c>
      <c r="E33" s="5">
        <f>L16*(1-M16)*100</f>
        <v>1.6474274786295244</v>
      </c>
      <c r="F33" s="5">
        <f t="shared" si="38"/>
        <v>2.5270406354631032E-2</v>
      </c>
      <c r="G33" s="5">
        <f t="shared" si="38"/>
        <v>3.8672664776314992E-4</v>
      </c>
      <c r="H33" s="9">
        <f t="shared" si="38"/>
        <v>1.6070803768525584E-5</v>
      </c>
      <c r="I33" s="9">
        <f t="shared" si="38"/>
        <v>9.906659857310291E-7</v>
      </c>
      <c r="K33" s="12">
        <f t="shared" si="29"/>
        <v>11</v>
      </c>
      <c r="L33" s="16">
        <f t="shared" si="23"/>
        <v>0</v>
      </c>
      <c r="M33" s="16">
        <f t="shared" si="24"/>
        <v>0</v>
      </c>
      <c r="N33" s="16">
        <f t="shared" si="25"/>
        <v>1.1601799432894497E-3</v>
      </c>
      <c r="O33" s="8">
        <f t="shared" si="26"/>
        <v>1.1249562637967908E-4</v>
      </c>
      <c r="P33" s="8">
        <f t="shared" si="27"/>
        <v>8.9159938715792623E-6</v>
      </c>
      <c r="S33" s="12">
        <f t="shared" si="30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 t="shared" ref="E59:I59" si="39">E15-TRUNC(E15)</f>
        <v>0</v>
      </c>
      <c r="F59">
        <f t="shared" si="39"/>
        <v>0</v>
      </c>
      <c r="G59">
        <f t="shared" si="39"/>
        <v>0</v>
      </c>
      <c r="H59">
        <f t="shared" si="39"/>
        <v>0</v>
      </c>
      <c r="I59">
        <f t="shared" si="39"/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59"/>
  <sheetViews>
    <sheetView tabSelected="1" zoomScale="90" zoomScaleNormal="90" workbookViewId="0">
      <selection activeCell="T5" sqref="T5:X16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43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86.087894641279703</v>
      </c>
      <c r="AG1">
        <v>1</v>
      </c>
      <c r="AH1" s="6">
        <f t="shared" ref="AH1:AL1" si="0">3*L5</f>
        <v>1.4563106796116505</v>
      </c>
      <c r="AI1" s="6">
        <f t="shared" si="0"/>
        <v>1.0150375939849623</v>
      </c>
      <c r="AJ1" s="6">
        <f t="shared" si="0"/>
        <v>1.1020408163265307</v>
      </c>
      <c r="AK1" s="6">
        <f t="shared" si="0"/>
        <v>7.3170731707317083E-2</v>
      </c>
      <c r="AL1" s="6">
        <f t="shared" si="0"/>
        <v>0.10204081632653061</v>
      </c>
      <c r="AM1">
        <v>1</v>
      </c>
    </row>
    <row r="2" spans="1:43" ht="24" customHeight="1"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43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1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43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-5.8273251136394943E-4</v>
      </c>
      <c r="AG4" s="5">
        <v>1</v>
      </c>
      <c r="AH4" s="6">
        <f>1-AH1</f>
        <v>-0.4563106796116505</v>
      </c>
      <c r="AI4" s="6">
        <f t="shared" ref="AI4:AL4" si="1">1-AI1</f>
        <v>-1.5037593984962294E-2</v>
      </c>
      <c r="AJ4" s="6">
        <f t="shared" si="1"/>
        <v>-0.10204081632653073</v>
      </c>
      <c r="AK4" s="6">
        <f t="shared" si="1"/>
        <v>0.92682926829268286</v>
      </c>
      <c r="AL4" s="6">
        <f t="shared" si="1"/>
        <v>0.89795918367346939</v>
      </c>
      <c r="AM4" s="5">
        <v>1</v>
      </c>
    </row>
    <row r="5" spans="1:43">
      <c r="A5" s="13" t="s">
        <v>15</v>
      </c>
      <c r="B5" s="1">
        <v>1</v>
      </c>
      <c r="D5" s="12">
        <v>0</v>
      </c>
      <c r="E5">
        <v>100</v>
      </c>
      <c r="F5">
        <f>Base!F5</f>
        <v>90</v>
      </c>
      <c r="G5">
        <f>Base!G5</f>
        <v>90</v>
      </c>
      <c r="H5">
        <f>Base!H5</f>
        <v>5</v>
      </c>
      <c r="I5">
        <f>Base!I5</f>
        <v>5</v>
      </c>
      <c r="K5" s="12">
        <v>0</v>
      </c>
      <c r="L5" s="6">
        <f t="shared" ref="L5:P16" si="2">E5/E$17</f>
        <v>0.4854368932038835</v>
      </c>
      <c r="M5" s="6">
        <f t="shared" si="2"/>
        <v>0.33834586466165412</v>
      </c>
      <c r="N5" s="6">
        <f t="shared" si="2"/>
        <v>0.36734693877551022</v>
      </c>
      <c r="O5" s="6">
        <f t="shared" si="2"/>
        <v>2.4390243902439025E-2</v>
      </c>
      <c r="P5" s="6">
        <f t="shared" si="2"/>
        <v>3.4013605442176874E-2</v>
      </c>
      <c r="Q5" s="7">
        <v>0</v>
      </c>
      <c r="T5" t="str">
        <f t="shared" ref="T5:X16" si="3">"x"&amp;E5&amp;" "&amp;$D5</f>
        <v>x100 0</v>
      </c>
      <c r="U5" t="str">
        <f t="shared" si="3"/>
        <v>x90 0</v>
      </c>
      <c r="V5" t="str">
        <f t="shared" si="3"/>
        <v>x90 0</v>
      </c>
      <c r="W5" t="str">
        <f t="shared" si="3"/>
        <v>x5 0</v>
      </c>
      <c r="X5" t="str">
        <f t="shared" si="3"/>
        <v>x5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4.7375515448703873E-2</v>
      </c>
      <c r="AG5" s="5"/>
      <c r="AH5" s="6">
        <f>PRODUCT($AG4:AG4,AI4:$AM4)*AH1</f>
        <v>1.859784610736009E-3</v>
      </c>
      <c r="AI5" s="6">
        <f>PRODUCT($AG4:AH4,AJ4:$AM4)*AI1</f>
        <v>3.9334444517066879E-2</v>
      </c>
      <c r="AJ5" s="6">
        <f>PRODUCT($AG4:AI4,AK4:$AM4)*AJ1</f>
        <v>6.2935111227306485E-3</v>
      </c>
      <c r="AK5" s="6">
        <f>PRODUCT($AG4:AJ4,AL4:$AM4)*AK1</f>
        <v>-4.6005198265574969E-5</v>
      </c>
      <c r="AL5" s="6">
        <f>PRODUCT($AG4:AK4,AM4:$AM4)*AL1</f>
        <v>-6.6219603564085169E-5</v>
      </c>
    </row>
    <row r="6" spans="1:43">
      <c r="A6" s="12" t="s">
        <v>20</v>
      </c>
      <c r="B6">
        <v>10</v>
      </c>
      <c r="D6" s="12">
        <f t="shared" ref="D6:D16" si="4">D5+1</f>
        <v>1</v>
      </c>
      <c r="E6">
        <f>Base!E6</f>
        <v>30</v>
      </c>
      <c r="F6">
        <v>100</v>
      </c>
      <c r="G6">
        <f>Base!G6</f>
        <v>30</v>
      </c>
      <c r="H6">
        <f>Base!H6</f>
        <v>10</v>
      </c>
      <c r="I6">
        <f>Base!I6</f>
        <v>10</v>
      </c>
      <c r="K6" s="12">
        <f t="shared" ref="K6:K16" si="5">K5+1</f>
        <v>1</v>
      </c>
      <c r="L6" s="6">
        <f t="shared" si="2"/>
        <v>0.14563106796116504</v>
      </c>
      <c r="M6" s="6">
        <f t="shared" si="2"/>
        <v>0.37593984962406013</v>
      </c>
      <c r="N6" s="6">
        <f t="shared" si="2"/>
        <v>0.12244897959183673</v>
      </c>
      <c r="O6" s="6">
        <f t="shared" si="2"/>
        <v>4.878048780487805E-2</v>
      </c>
      <c r="P6" s="6">
        <f t="shared" si="2"/>
        <v>6.8027210884353748E-2</v>
      </c>
      <c r="Q6" s="7">
        <v>0</v>
      </c>
      <c r="T6" t="str">
        <f t="shared" si="3"/>
        <v>x30 1</v>
      </c>
      <c r="U6" t="str">
        <f t="shared" si="3"/>
        <v>x100 1</v>
      </c>
      <c r="V6" t="str">
        <f t="shared" si="3"/>
        <v>x30 1</v>
      </c>
      <c r="W6" t="str">
        <f t="shared" si="3"/>
        <v>x10 1</v>
      </c>
      <c r="X6" t="str">
        <f t="shared" si="3"/>
        <v>x10 1</v>
      </c>
      <c r="Z6" s="12" t="s">
        <v>50</v>
      </c>
      <c r="AA6" s="5">
        <f>B9-(AA4-AA5)</f>
        <v>174.66445843642995</v>
      </c>
      <c r="AB6" s="19" t="s">
        <v>37</v>
      </c>
      <c r="AC6" t="b">
        <f>$AA$7&gt;=0</f>
        <v>0</v>
      </c>
      <c r="AE6">
        <v>2</v>
      </c>
      <c r="AF6" s="23">
        <f>SUM(AH6:AQ6)</f>
        <v>-0.56129299742397065</v>
      </c>
      <c r="AG6" s="5"/>
      <c r="AH6" s="6">
        <f>PRODUCT(AH4:AJ4)*PRODUCT(AK1,AL1)</f>
        <v>-5.2278634392698829E-6</v>
      </c>
      <c r="AI6" s="6">
        <f>PRODUCT(AH4:AI4,AK4)*PRODUCT(AJ1,AL1)</f>
        <v>7.1517171849211922E-4</v>
      </c>
      <c r="AJ6" s="6">
        <f>PRODUCT(AH4:AI4,AL4)*PRODUCT(AJ1,AK1)</f>
        <v>4.968561412682091E-4</v>
      </c>
      <c r="AK6" s="6">
        <f>PRODUCT(AH4,AJ4,AK4)*PRODUCT(AI1,AL1)</f>
        <v>4.4698232405757828E-3</v>
      </c>
      <c r="AL6" s="6">
        <f>PRODUCT(AH4,AJ4,AL4)*PRODUCT(AI1,AK1)</f>
        <v>3.105350882926333E-3</v>
      </c>
      <c r="AM6" s="6">
        <f>PRODUCT(AH4,AK4,AL4)*PRODUCT(AI1,AJ1)</f>
        <v>-0.42481200078432185</v>
      </c>
      <c r="AN6" s="6">
        <f>PRODUCT(AI4,AJ4,AK4)*PRODUCT(AH1,AL1)</f>
        <v>2.1133916031091009E-4</v>
      </c>
      <c r="AO6" s="6">
        <f>PRODUCT(AI4,AJ4,AL4)*PRODUCT(AH1,AK1)</f>
        <v>1.4682510084757969E-4</v>
      </c>
      <c r="AP6" s="6">
        <f>PRODUCT(AI4,AK4,AL4)*PRODUCT(AH1,AJ1)</f>
        <v>-2.0085673795948878E-2</v>
      </c>
      <c r="AQ6" s="6">
        <f>PRODUCT(AJ4,AK4,AL4)*PRODUCT(AH1,AI1)</f>
        <v>-0.12553546122468154</v>
      </c>
    </row>
    <row r="7" spans="1:43">
      <c r="A7" s="12" t="s">
        <v>23</v>
      </c>
      <c r="B7">
        <f>B5*B6</f>
        <v>10</v>
      </c>
      <c r="D7" s="12">
        <f t="shared" si="4"/>
        <v>2</v>
      </c>
      <c r="E7">
        <f>Base!E7</f>
        <v>30</v>
      </c>
      <c r="F7">
        <f>Base!F7</f>
        <v>30</v>
      </c>
      <c r="G7">
        <v>100</v>
      </c>
      <c r="H7">
        <f>Base!H7</f>
        <v>10</v>
      </c>
      <c r="I7">
        <f>Base!I7</f>
        <v>10</v>
      </c>
      <c r="K7" s="12">
        <f t="shared" si="5"/>
        <v>2</v>
      </c>
      <c r="L7" s="6">
        <f t="shared" si="2"/>
        <v>0.14563106796116504</v>
      </c>
      <c r="M7" s="6">
        <f t="shared" si="2"/>
        <v>0.11278195488721804</v>
      </c>
      <c r="N7" s="6">
        <f t="shared" si="2"/>
        <v>0.40816326530612246</v>
      </c>
      <c r="O7" s="6">
        <f t="shared" si="2"/>
        <v>4.878048780487805E-2</v>
      </c>
      <c r="P7" s="6">
        <f t="shared" si="2"/>
        <v>6.8027210884353748E-2</v>
      </c>
      <c r="Q7" s="7">
        <v>0</v>
      </c>
      <c r="T7" t="str">
        <f t="shared" si="3"/>
        <v>x30 2</v>
      </c>
      <c r="U7" t="str">
        <f t="shared" si="3"/>
        <v>x30 2</v>
      </c>
      <c r="V7" t="str">
        <f t="shared" si="3"/>
        <v>x100 2</v>
      </c>
      <c r="W7" t="str">
        <f t="shared" si="3"/>
        <v>x10 2</v>
      </c>
      <c r="X7" t="str">
        <f t="shared" si="3"/>
        <v>x10 2</v>
      </c>
      <c r="Z7" s="12" t="s">
        <v>51</v>
      </c>
      <c r="AA7" s="5">
        <f>(AA4+AA5)-B9</f>
        <v>-134.66445843642995</v>
      </c>
      <c r="AB7" s="19" t="s">
        <v>37</v>
      </c>
      <c r="AC7" t="b">
        <f>$AA$16&lt;=$AA$2</f>
        <v>0</v>
      </c>
      <c r="AE7">
        <v>3</v>
      </c>
      <c r="AF7" s="23">
        <f>SUM(AH7:AQ7)</f>
        <v>1.2463528654218718</v>
      </c>
      <c r="AG7" s="5"/>
      <c r="AH7" s="6">
        <f>PRODUCT(AH1:AJ1)*PRODUCT(AK4,AL4)</f>
        <v>1.3557829812265592</v>
      </c>
      <c r="AI7" s="6">
        <f>PRODUCT(AH1:AI1,AK1)*PRODUCT(AJ4,AL4)</f>
        <v>-9.9106943072117017E-3</v>
      </c>
      <c r="AJ7" s="6">
        <f>PRODUCT(AH1:AI1,AL1)*PRODUCT(AJ4,AK4)</f>
        <v>-1.4265393320986537E-2</v>
      </c>
      <c r="AK7" s="6">
        <f>PRODUCT(AH1,AJ1,AK1)*PRODUCT(AI4,AL4)</f>
        <v>-1.5857110891538591E-3</v>
      </c>
      <c r="AL7" s="6">
        <f>PRODUCT(AH1,AJ1,AL1)*PRODUCT(AI4,AK4)</f>
        <v>-2.2824629313578271E-3</v>
      </c>
      <c r="AM7" s="6">
        <f>PRODUCT(AH1,AK1,AL1)*PRODUCT(AI4,AJ4)</f>
        <v>1.6684670550861329E-5</v>
      </c>
      <c r="AN7" s="6">
        <f>PRODUCT(AI1,AJ1,AK1)*PRODUCT(AH4,AL4)</f>
        <v>-3.3537789535604358E-2</v>
      </c>
      <c r="AO7" s="6">
        <f>PRODUCT(AI1,AJ1,AL1)*PRODUCT(AH4,AK4)</f>
        <v>-4.8274090998218389E-2</v>
      </c>
      <c r="AP7" s="6">
        <f>PRODUCT(AI1,AK1,AL1)*PRODUCT(AH4,AJ4)</f>
        <v>3.528807821507197E-4</v>
      </c>
      <c r="AQ7" s="6">
        <f>PRODUCT(AJ1,AK1,AL1)*PRODUCT(AH4,AI4)</f>
        <v>5.6460925144114675E-5</v>
      </c>
    </row>
    <row r="8" spans="1:43">
      <c r="A8" s="17" t="s">
        <v>6</v>
      </c>
      <c r="C8" t="s">
        <v>0</v>
      </c>
      <c r="D8" s="12">
        <f t="shared" si="4"/>
        <v>3</v>
      </c>
      <c r="E8">
        <f>Base!E8</f>
        <v>17</v>
      </c>
      <c r="F8">
        <f>Base!F8</f>
        <v>17</v>
      </c>
      <c r="G8">
        <f>Base!G8</f>
        <v>3</v>
      </c>
      <c r="H8">
        <f>Base!H8</f>
        <v>126</v>
      </c>
      <c r="I8">
        <f>Base!I8</f>
        <v>35</v>
      </c>
      <c r="K8" s="12">
        <f t="shared" si="5"/>
        <v>3</v>
      </c>
      <c r="L8" s="6">
        <f t="shared" si="2"/>
        <v>8.2524271844660199E-2</v>
      </c>
      <c r="M8" s="6">
        <f t="shared" si="2"/>
        <v>6.3909774436090222E-2</v>
      </c>
      <c r="N8" s="6">
        <f t="shared" si="2"/>
        <v>1.2244897959183673E-2</v>
      </c>
      <c r="O8" s="6">
        <f t="shared" si="2"/>
        <v>0.61463414634146341</v>
      </c>
      <c r="P8" s="6">
        <f t="shared" si="2"/>
        <v>0.23809523809523808</v>
      </c>
      <c r="Q8" s="7">
        <v>0</v>
      </c>
      <c r="T8" t="str">
        <f t="shared" si="3"/>
        <v>x17 3</v>
      </c>
      <c r="U8" t="str">
        <f t="shared" si="3"/>
        <v>x17 3</v>
      </c>
      <c r="V8" t="str">
        <f t="shared" si="3"/>
        <v>x3 3</v>
      </c>
      <c r="W8" t="str">
        <f t="shared" si="3"/>
        <v>x126 3</v>
      </c>
      <c r="X8" t="str">
        <f t="shared" si="3"/>
        <v>x35 3</v>
      </c>
      <c r="AC8" t="b">
        <f>$AA$16&gt;=$AA$17</f>
        <v>1</v>
      </c>
      <c r="AE8">
        <v>4</v>
      </c>
      <c r="AF8" s="23">
        <f>SUM(AH8:AL8)</f>
        <v>0.25598422423318046</v>
      </c>
      <c r="AH8" s="24">
        <f>PRODUCT($AG1:AG1,AI1:$AM1)*AH4</f>
        <v>-3.8111124472277685E-3</v>
      </c>
      <c r="AI8" s="24">
        <f>PRODUCT($AG1:AH1,AJ1:$AM1)*AI4</f>
        <v>-1.8019444194930216E-4</v>
      </c>
      <c r="AJ8" s="24">
        <f>PRODUCT($AG1:AI1,AK1:$AM1)*AJ4</f>
        <v>-1.1262152621831479E-3</v>
      </c>
      <c r="AK8" s="24">
        <f>PRODUCT($AG1:AJ1,AL1:$AM1)*AK4</f>
        <v>0.15406624786665443</v>
      </c>
      <c r="AL8" s="24">
        <f>PRODUCT($AG1:AK1,AM1:$AM1)*AL4</f>
        <v>0.10703549851788627</v>
      </c>
    </row>
    <row r="9" spans="1:43">
      <c r="A9" s="12" t="s">
        <v>7</v>
      </c>
      <c r="B9" s="5">
        <f>SUM(L22:P33)</f>
        <v>204.66445843642995</v>
      </c>
      <c r="D9" s="12">
        <f t="shared" si="4"/>
        <v>4</v>
      </c>
      <c r="E9">
        <f>Base!E9</f>
        <v>10</v>
      </c>
      <c r="F9">
        <f>Base!F9</f>
        <v>10</v>
      </c>
      <c r="G9">
        <f>Base!G9</f>
        <v>3</v>
      </c>
      <c r="H9">
        <f>Base!H9</f>
        <v>35</v>
      </c>
      <c r="I9">
        <f>Base!I9</f>
        <v>68</v>
      </c>
      <c r="K9" s="12">
        <f t="shared" si="5"/>
        <v>4</v>
      </c>
      <c r="L9" s="6">
        <f t="shared" si="2"/>
        <v>4.8543689320388349E-2</v>
      </c>
      <c r="M9" s="6">
        <f t="shared" si="2"/>
        <v>3.7593984962406013E-2</v>
      </c>
      <c r="N9" s="6">
        <f t="shared" si="2"/>
        <v>1.2244897959183673E-2</v>
      </c>
      <c r="O9" s="6">
        <f t="shared" si="2"/>
        <v>0.17073170731707318</v>
      </c>
      <c r="P9" s="6">
        <f t="shared" si="2"/>
        <v>0.46258503401360546</v>
      </c>
      <c r="Q9" s="7">
        <v>0</v>
      </c>
      <c r="T9" t="str">
        <f t="shared" si="3"/>
        <v>x10 4</v>
      </c>
      <c r="U9" t="str">
        <f t="shared" si="3"/>
        <v>x10 4</v>
      </c>
      <c r="V9" t="str">
        <f t="shared" si="3"/>
        <v>x3 4</v>
      </c>
      <c r="W9" t="str">
        <f t="shared" si="3"/>
        <v>x35 4</v>
      </c>
      <c r="X9" t="str">
        <f t="shared" si="3"/>
        <v>x68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1.2163124831577984E-2</v>
      </c>
      <c r="AG9" s="5"/>
    </row>
    <row r="10" spans="1:43">
      <c r="A10" s="12" t="s">
        <v>19</v>
      </c>
      <c r="B10" s="5">
        <f>100*(1-(1-SUMIF(T22:X33,"&lt;&gt;0",E22:I33)/100)^B6)</f>
        <v>12.727049881970276</v>
      </c>
      <c r="C10" t="s">
        <v>0</v>
      </c>
      <c r="D10" s="12">
        <f t="shared" si="4"/>
        <v>5</v>
      </c>
      <c r="E10">
        <f>Base!E10</f>
        <v>5</v>
      </c>
      <c r="F10">
        <f>Base!F10</f>
        <v>5</v>
      </c>
      <c r="G10">
        <f>Base!G10</f>
        <v>5</v>
      </c>
      <c r="H10">
        <f>Base!H10</f>
        <v>5</v>
      </c>
      <c r="I10">
        <f>Base!I10</f>
        <v>5</v>
      </c>
      <c r="K10" s="12">
        <f t="shared" si="5"/>
        <v>5</v>
      </c>
      <c r="L10" s="6">
        <f t="shared" si="2"/>
        <v>2.4271844660194174E-2</v>
      </c>
      <c r="M10" s="6">
        <f t="shared" si="2"/>
        <v>1.8796992481203006E-2</v>
      </c>
      <c r="N10" s="6">
        <f t="shared" si="2"/>
        <v>2.0408163265306121E-2</v>
      </c>
      <c r="O10" s="6">
        <f t="shared" si="2"/>
        <v>2.4390243902439025E-2</v>
      </c>
      <c r="P10" s="6">
        <f t="shared" si="2"/>
        <v>3.4013605442176874E-2</v>
      </c>
      <c r="Q10" s="7">
        <v>0</v>
      </c>
      <c r="T10" t="str">
        <f t="shared" si="3"/>
        <v>x5 5</v>
      </c>
      <c r="U10" t="str">
        <f t="shared" si="3"/>
        <v>x5 5</v>
      </c>
      <c r="V10" t="str">
        <f t="shared" si="3"/>
        <v>x5 5</v>
      </c>
      <c r="W10" t="str">
        <f t="shared" si="3"/>
        <v>x5 5</v>
      </c>
      <c r="X10" t="str">
        <f t="shared" si="3"/>
        <v>x5 5</v>
      </c>
      <c r="Z10" s="12" t="s">
        <v>53</v>
      </c>
      <c r="AA10">
        <v>15</v>
      </c>
      <c r="AC10" t="b">
        <f>$E$6=INT($E$6)</f>
        <v>1</v>
      </c>
      <c r="AF10" s="22">
        <f>SUM(AF4:AF9)</f>
        <v>0.99999999999999956</v>
      </c>
    </row>
    <row r="11" spans="1:43">
      <c r="A11" s="12" t="s">
        <v>21</v>
      </c>
      <c r="B11" s="5">
        <f>1/$B$6*(1/100*SUMPRODUCT(F22:I33,U22:X33,U22:X33)-(1/100*SUMPRODUCT(F22:I33,U22:X33))^2)</f>
        <v>41.519568377514553</v>
      </c>
      <c r="C11" t="s">
        <v>0</v>
      </c>
      <c r="D11" s="12">
        <f t="shared" si="4"/>
        <v>6</v>
      </c>
      <c r="E11">
        <f>Base!E11</f>
        <v>4</v>
      </c>
      <c r="F11">
        <f>Base!F11</f>
        <v>4</v>
      </c>
      <c r="G11">
        <f>Base!G11</f>
        <v>4</v>
      </c>
      <c r="H11">
        <f>Base!H11</f>
        <v>4</v>
      </c>
      <c r="I11">
        <f>Base!I11</f>
        <v>4</v>
      </c>
      <c r="K11" s="12">
        <f t="shared" si="5"/>
        <v>6</v>
      </c>
      <c r="L11" s="6">
        <f t="shared" si="2"/>
        <v>1.9417475728155338E-2</v>
      </c>
      <c r="M11" s="6">
        <f t="shared" si="2"/>
        <v>1.5037593984962405E-2</v>
      </c>
      <c r="N11" s="6">
        <f t="shared" si="2"/>
        <v>1.6326530612244899E-2</v>
      </c>
      <c r="O11" s="6">
        <f t="shared" si="2"/>
        <v>1.9512195121951219E-2</v>
      </c>
      <c r="P11" s="6">
        <f t="shared" si="2"/>
        <v>2.7210884353741496E-2</v>
      </c>
      <c r="Q11" s="7">
        <v>0</v>
      </c>
      <c r="T11" t="str">
        <f t="shared" si="3"/>
        <v>x4 6</v>
      </c>
      <c r="U11" t="str">
        <f t="shared" si="3"/>
        <v>x4 6</v>
      </c>
      <c r="V11" t="str">
        <f t="shared" si="3"/>
        <v>x4 6</v>
      </c>
      <c r="W11" t="str">
        <f t="shared" si="3"/>
        <v>x4 6</v>
      </c>
      <c r="X11" t="str">
        <f t="shared" si="3"/>
        <v>x4 6</v>
      </c>
      <c r="Z11" s="12" t="s">
        <v>54</v>
      </c>
      <c r="AA11" s="5">
        <f>B10-(AA9-AA10)</f>
        <v>2.7270498819702755</v>
      </c>
      <c r="AB11" s="19" t="s">
        <v>37</v>
      </c>
      <c r="AC11" t="b">
        <f>$E$7=INT($E$7)</f>
        <v>1</v>
      </c>
    </row>
    <row r="12" spans="1:43">
      <c r="A12" s="12" t="s">
        <v>22</v>
      </c>
      <c r="B12" s="5">
        <f>SQRT(B11)</f>
        <v>6.4435679850153322</v>
      </c>
      <c r="C12" t="s">
        <v>0</v>
      </c>
      <c r="D12" s="12">
        <f t="shared" si="4"/>
        <v>7</v>
      </c>
      <c r="E12">
        <f>Base!E12</f>
        <v>3</v>
      </c>
      <c r="F12">
        <f>Base!F12</f>
        <v>3</v>
      </c>
      <c r="G12">
        <f>Base!G12</f>
        <v>3</v>
      </c>
      <c r="H12">
        <f>Base!H12</f>
        <v>3</v>
      </c>
      <c r="I12">
        <f>Base!I12</f>
        <v>3</v>
      </c>
      <c r="K12" s="12">
        <f t="shared" si="5"/>
        <v>7</v>
      </c>
      <c r="L12" s="6">
        <f t="shared" si="2"/>
        <v>1.4563106796116505E-2</v>
      </c>
      <c r="M12" s="6">
        <f t="shared" si="2"/>
        <v>1.1278195488721804E-2</v>
      </c>
      <c r="N12" s="6">
        <f t="shared" si="2"/>
        <v>1.2244897959183673E-2</v>
      </c>
      <c r="O12" s="6">
        <f t="shared" si="2"/>
        <v>1.4634146341463415E-2</v>
      </c>
      <c r="P12" s="6">
        <f t="shared" si="2"/>
        <v>2.0408163265306121E-2</v>
      </c>
      <c r="Q12" s="7">
        <v>0</v>
      </c>
      <c r="T12" t="str">
        <f t="shared" si="3"/>
        <v>x3 7</v>
      </c>
      <c r="U12" t="str">
        <f t="shared" si="3"/>
        <v>x3 7</v>
      </c>
      <c r="V12" t="str">
        <f t="shared" si="3"/>
        <v>x3 7</v>
      </c>
      <c r="W12" t="str">
        <f t="shared" si="3"/>
        <v>x3 7</v>
      </c>
      <c r="X12" t="str">
        <f t="shared" si="3"/>
        <v>x3 7</v>
      </c>
      <c r="Z12" s="12" t="s">
        <v>55</v>
      </c>
      <c r="AA12" s="5">
        <f>(AA9+AA10)-B10</f>
        <v>27.272950118029726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1.5145002144866302</v>
      </c>
      <c r="AG12">
        <f>1/AF12</f>
        <v>0.66028382857573231</v>
      </c>
    </row>
    <row r="13" spans="1:43">
      <c r="C13" t="s">
        <v>0</v>
      </c>
      <c r="D13" s="12">
        <f t="shared" si="4"/>
        <v>8</v>
      </c>
      <c r="E13">
        <f>Base!E13</f>
        <v>2</v>
      </c>
      <c r="F13">
        <f>Base!F13</f>
        <v>2</v>
      </c>
      <c r="G13">
        <f>Base!G13</f>
        <v>2</v>
      </c>
      <c r="H13">
        <f>Base!H13</f>
        <v>2</v>
      </c>
      <c r="I13">
        <f>Base!I13</f>
        <v>2</v>
      </c>
      <c r="K13" s="12">
        <f t="shared" si="5"/>
        <v>8</v>
      </c>
      <c r="L13" s="6">
        <f t="shared" si="2"/>
        <v>9.7087378640776691E-3</v>
      </c>
      <c r="M13" s="6">
        <f t="shared" si="2"/>
        <v>7.5187969924812026E-3</v>
      </c>
      <c r="N13" s="6">
        <f t="shared" si="2"/>
        <v>8.1632653061224497E-3</v>
      </c>
      <c r="O13" s="6">
        <f t="shared" si="2"/>
        <v>9.7560975609756097E-3</v>
      </c>
      <c r="P13" s="6">
        <f t="shared" si="2"/>
        <v>1.3605442176870748E-2</v>
      </c>
      <c r="Q13" s="7">
        <v>0</v>
      </c>
      <c r="T13" t="str">
        <f t="shared" si="3"/>
        <v>x2 8</v>
      </c>
      <c r="U13" t="str">
        <f t="shared" si="3"/>
        <v>x2 8</v>
      </c>
      <c r="V13" t="str">
        <f t="shared" si="3"/>
        <v>x2 8</v>
      </c>
      <c r="W13" t="str">
        <f t="shared" si="3"/>
        <v>x2 8</v>
      </c>
      <c r="X13" t="str">
        <f t="shared" si="3"/>
        <v>x2 8</v>
      </c>
      <c r="AC13" t="b">
        <f>$E$9=INT($E$9)</f>
        <v>1</v>
      </c>
      <c r="AE13">
        <v>3</v>
      </c>
      <c r="AF13" s="23">
        <f>AF7</f>
        <v>1.2463528654218718</v>
      </c>
      <c r="AG13">
        <f>1/AF13</f>
        <v>0.80234099647335022</v>
      </c>
      <c r="AH13" s="5">
        <f t="shared" ref="AH13:AH15" si="6">AF13/AF$12*100</f>
        <v>82.29466417370881</v>
      </c>
    </row>
    <row r="14" spans="1:43">
      <c r="B14" s="5"/>
      <c r="D14" s="12">
        <f t="shared" si="4"/>
        <v>9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K14" s="12">
        <f t="shared" si="5"/>
        <v>9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  <c r="Q14" s="7">
        <v>0</v>
      </c>
      <c r="T14" t="str">
        <f t="shared" si="3"/>
        <v>x0 9</v>
      </c>
      <c r="U14" t="str">
        <f t="shared" si="3"/>
        <v>x0 9</v>
      </c>
      <c r="V14" t="str">
        <f t="shared" si="3"/>
        <v>x0 9</v>
      </c>
      <c r="W14" t="str">
        <f t="shared" si="3"/>
        <v>x0 9</v>
      </c>
      <c r="X14" t="str">
        <f t="shared" si="3"/>
        <v>x0 9</v>
      </c>
      <c r="Z14" s="12" t="s">
        <v>56</v>
      </c>
      <c r="AA14" s="21">
        <f>MAX(N22:P33)-MIN(N22:P33)</f>
        <v>86.087894641279703</v>
      </c>
      <c r="AC14" t="b">
        <f>$E$10=INT($E$10)</f>
        <v>1</v>
      </c>
      <c r="AE14">
        <v>4</v>
      </c>
      <c r="AF14" s="23">
        <f>AF8</f>
        <v>0.25598422423318046</v>
      </c>
      <c r="AG14">
        <f>1/AF14</f>
        <v>3.9064907339332078</v>
      </c>
      <c r="AH14" s="5">
        <f t="shared" si="6"/>
        <v>16.902224363167313</v>
      </c>
    </row>
    <row r="15" spans="1:43">
      <c r="D15" s="12">
        <f t="shared" si="4"/>
        <v>10</v>
      </c>
      <c r="E15">
        <v>5</v>
      </c>
      <c r="F15">
        <v>5</v>
      </c>
      <c r="G15">
        <v>5</v>
      </c>
      <c r="H15">
        <v>5</v>
      </c>
      <c r="I15">
        <v>5</v>
      </c>
      <c r="K15" s="12">
        <f t="shared" si="5"/>
        <v>10</v>
      </c>
      <c r="L15" s="6">
        <f t="shared" si="2"/>
        <v>2.4271844660194174E-2</v>
      </c>
      <c r="M15" s="6">
        <f t="shared" si="2"/>
        <v>1.8796992481203006E-2</v>
      </c>
      <c r="N15" s="6">
        <f t="shared" si="2"/>
        <v>2.0408163265306121E-2</v>
      </c>
      <c r="O15" s="6">
        <f t="shared" si="2"/>
        <v>2.4390243902439025E-2</v>
      </c>
      <c r="P15" s="6">
        <f t="shared" si="2"/>
        <v>3.4013605442176874E-2</v>
      </c>
      <c r="Q15" s="7">
        <v>0</v>
      </c>
      <c r="T15" t="str">
        <f t="shared" si="3"/>
        <v>x5 10</v>
      </c>
      <c r="U15" t="str">
        <f t="shared" si="3"/>
        <v>x5 10</v>
      </c>
      <c r="V15" t="str">
        <f t="shared" si="3"/>
        <v>x5 10</v>
      </c>
      <c r="W15" t="str">
        <f t="shared" si="3"/>
        <v>x5 10</v>
      </c>
      <c r="X15" t="str">
        <f t="shared" si="3"/>
        <v>x5 10</v>
      </c>
      <c r="AC15" t="b">
        <f>$E$11=INT($E$11)</f>
        <v>1</v>
      </c>
      <c r="AE15">
        <v>5</v>
      </c>
      <c r="AF15" s="23">
        <f>AF9</f>
        <v>1.2163124831577984E-2</v>
      </c>
      <c r="AG15">
        <f>1/AF15</f>
        <v>82.215714616674276</v>
      </c>
      <c r="AH15" s="5">
        <f t="shared" si="6"/>
        <v>0.80311146312388704</v>
      </c>
    </row>
    <row r="16" spans="1:43">
      <c r="B16" s="5"/>
      <c r="D16" s="12">
        <f t="shared" si="4"/>
        <v>11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K16" s="12">
        <f t="shared" si="5"/>
        <v>11</v>
      </c>
      <c r="L16" s="6">
        <f t="shared" si="2"/>
        <v>0</v>
      </c>
      <c r="M16" s="6">
        <f t="shared" si="2"/>
        <v>0</v>
      </c>
      <c r="N16" s="6">
        <f t="shared" si="2"/>
        <v>0</v>
      </c>
      <c r="O16" s="6">
        <f t="shared" si="2"/>
        <v>0</v>
      </c>
      <c r="P16" s="6">
        <f t="shared" si="2"/>
        <v>0</v>
      </c>
      <c r="Q16" s="7">
        <v>0</v>
      </c>
      <c r="T16" t="str">
        <f t="shared" si="3"/>
        <v>x0 11</v>
      </c>
      <c r="U16" t="str">
        <f t="shared" si="3"/>
        <v>x0 11</v>
      </c>
      <c r="V16" t="str">
        <f t="shared" si="3"/>
        <v>x0 11</v>
      </c>
      <c r="W16" t="str">
        <f t="shared" si="3"/>
        <v>x0 11</v>
      </c>
      <c r="X16" t="str">
        <f t="shared" si="3"/>
        <v>x0 11</v>
      </c>
      <c r="Z16" s="12" t="s">
        <v>58</v>
      </c>
      <c r="AA16" s="21">
        <f>MAX(E5:I16)</f>
        <v>126</v>
      </c>
      <c r="AC16" t="b">
        <f>$E$12=INT($E$12)</f>
        <v>1</v>
      </c>
    </row>
    <row r="17" spans="2:31">
      <c r="B17" s="5"/>
      <c r="E17" s="1">
        <f>SUM(E5:E16)</f>
        <v>206</v>
      </c>
      <c r="F17" s="1">
        <f>SUM(F5:F16)</f>
        <v>266</v>
      </c>
      <c r="G17" s="1">
        <f>SUM(G5:G16)</f>
        <v>245</v>
      </c>
      <c r="H17" s="1">
        <f>SUM(H5:H16)</f>
        <v>205</v>
      </c>
      <c r="I17" s="1">
        <f>SUM($I$5:I16)</f>
        <v>147</v>
      </c>
      <c r="L17" s="6">
        <f t="shared" ref="L5:P17" si="7">E17/E$17</f>
        <v>1</v>
      </c>
      <c r="M17" s="6">
        <f t="shared" si="7"/>
        <v>1</v>
      </c>
      <c r="N17" s="6">
        <f t="shared" si="7"/>
        <v>1</v>
      </c>
      <c r="O17" s="6">
        <f t="shared" si="7"/>
        <v>1</v>
      </c>
      <c r="P17" s="6">
        <f t="shared" si="7"/>
        <v>1</v>
      </c>
      <c r="Z17" s="12" t="s">
        <v>59</v>
      </c>
      <c r="AA17" s="21">
        <f>MIN(E5:I16)</f>
        <v>0</v>
      </c>
      <c r="AC17" t="b">
        <f>$E$13=INT($E$13)</f>
        <v>1</v>
      </c>
      <c r="AE17">
        <v>36.976999999999997</v>
      </c>
    </row>
    <row r="18" spans="2:31">
      <c r="B18" s="5"/>
      <c r="AC18" t="b">
        <f>$E$14=INT($E$14)</f>
        <v>1</v>
      </c>
      <c r="AE18">
        <v>11.128</v>
      </c>
    </row>
    <row r="19" spans="2:31">
      <c r="AA19">
        <f>_xlfn.STDEV.S(N22:P33)</f>
        <v>19.987392658442115</v>
      </c>
      <c r="AC19" t="b">
        <f>$E$15=INT($E$15)</f>
        <v>1</v>
      </c>
      <c r="AE19">
        <v>8.7390000000000008</v>
      </c>
    </row>
    <row r="20" spans="2:31">
      <c r="B20" s="5"/>
      <c r="D20" s="14" t="s">
        <v>16</v>
      </c>
      <c r="K20" s="14" t="s">
        <v>18</v>
      </c>
      <c r="AA20" s="21">
        <f>SUMSQ(N22:P33)-SUM(N22:P33)*SUM(N22:P33)</f>
        <v>-26741.642469206701</v>
      </c>
      <c r="AC20" t="b">
        <f>$E$16=INT($E$16)</f>
        <v>1</v>
      </c>
    </row>
    <row r="21" spans="2:31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399.49586528274574</v>
      </c>
      <c r="AC21" t="b">
        <f>$F$5=INT($F$5)</f>
        <v>1</v>
      </c>
    </row>
    <row r="22" spans="2:31">
      <c r="B22" s="2"/>
      <c r="D22" s="12">
        <v>0</v>
      </c>
      <c r="E22" s="5">
        <f>L5*(1-M5)*100</f>
        <v>32.119132783414841</v>
      </c>
      <c r="F22" s="5">
        <f t="shared" ref="F22:I33" si="8">E22/(1-M5)*M5*(1-N5)</f>
        <v>10.391045972370989</v>
      </c>
      <c r="G22" s="5">
        <f t="shared" si="8"/>
        <v>5.8863517703439117</v>
      </c>
      <c r="H22" s="9">
        <f t="shared" si="8"/>
        <v>0.14215339309333935</v>
      </c>
      <c r="I22" s="9">
        <f t="shared" si="8"/>
        <v>5.0054011652584289E-3</v>
      </c>
      <c r="K22" s="12">
        <v>0</v>
      </c>
      <c r="L22" s="16">
        <f t="shared" ref="L22:P33" si="9">E22*T22</f>
        <v>0</v>
      </c>
      <c r="M22" s="16">
        <f t="shared" si="9"/>
        <v>0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204.66445843642995</v>
      </c>
      <c r="AC22" t="b">
        <f>$F$6=INT($F$6)</f>
        <v>1</v>
      </c>
    </row>
    <row r="23" spans="2:31">
      <c r="B23" s="2"/>
      <c r="D23" s="12">
        <f t="shared" ref="D23:D33" si="10">D22+1</f>
        <v>1</v>
      </c>
      <c r="E23" s="5">
        <f>L6*(1-M6)*100</f>
        <v>9.0882546171253367</v>
      </c>
      <c r="F23" s="5">
        <f t="shared" si="8"/>
        <v>4.8044621162575538</v>
      </c>
      <c r="G23" s="5">
        <f t="shared" si="8"/>
        <v>0.63768810845392365</v>
      </c>
      <c r="H23" s="9">
        <f t="shared" si="8"/>
        <v>3.0477331539573538E-2</v>
      </c>
      <c r="I23" s="9">
        <f t="shared" si="8"/>
        <v>2.2246227401148569E-3</v>
      </c>
      <c r="K23" s="12">
        <f t="shared" ref="K23:K33" si="11">K22+1</f>
        <v>1</v>
      </c>
      <c r="L23" s="16">
        <f t="shared" si="9"/>
        <v>0</v>
      </c>
      <c r="M23" s="16">
        <f t="shared" si="9"/>
        <v>0</v>
      </c>
      <c r="N23" s="16">
        <f t="shared" si="9"/>
        <v>86.087894641279689</v>
      </c>
      <c r="O23" s="8">
        <f t="shared" si="9"/>
        <v>12.343319273527284</v>
      </c>
      <c r="P23" s="8">
        <f t="shared" si="9"/>
        <v>3.0032406991550569</v>
      </c>
      <c r="S23" s="12">
        <f t="shared" ref="S23:S33" si="12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15145.898077870466</v>
      </c>
      <c r="AC23" t="b">
        <f>$F$7=INT($F$7)</f>
        <v>1</v>
      </c>
    </row>
    <row r="24" spans="2:31">
      <c r="B24" s="2"/>
      <c r="C24" s="5"/>
      <c r="D24" s="12">
        <f t="shared" si="10"/>
        <v>2</v>
      </c>
      <c r="E24" s="5">
        <f>L7*(1-M7)*100</f>
        <v>12.920651142419153</v>
      </c>
      <c r="F24" s="5">
        <f t="shared" si="8"/>
        <v>0.97206559096373757</v>
      </c>
      <c r="G24" s="5">
        <f t="shared" si="8"/>
        <v>0.63768810845392376</v>
      </c>
      <c r="H24" s="9">
        <f t="shared" si="8"/>
        <v>3.0477331539573545E-2</v>
      </c>
      <c r="I24" s="9">
        <f t="shared" si="8"/>
        <v>2.2246227401148577E-3</v>
      </c>
      <c r="K24" s="12">
        <f t="shared" si="11"/>
        <v>2</v>
      </c>
      <c r="L24" s="16">
        <f t="shared" si="9"/>
        <v>0</v>
      </c>
      <c r="M24" s="16">
        <f t="shared" si="9"/>
        <v>0</v>
      </c>
      <c r="N24" s="16">
        <f t="shared" si="9"/>
        <v>86.087894641279703</v>
      </c>
      <c r="O24" s="8">
        <f t="shared" si="9"/>
        <v>12.343319273527285</v>
      </c>
      <c r="P24" s="8">
        <f t="shared" si="9"/>
        <v>3.0032406991550578</v>
      </c>
      <c r="S24" s="12">
        <f t="shared" si="12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2:31">
      <c r="B25" s="1"/>
      <c r="C25" s="5"/>
      <c r="D25" s="12">
        <f t="shared" si="10"/>
        <v>3</v>
      </c>
      <c r="E25" s="5">
        <f t="shared" ref="E25:E30" si="13">L8*(1-M8)*100</f>
        <v>7.7250164245565367</v>
      </c>
      <c r="F25" s="5">
        <f t="shared" si="8"/>
        <v>0.52095266897181536</v>
      </c>
      <c r="G25" s="5">
        <f t="shared" si="8"/>
        <v>2.4887277271985532E-3</v>
      </c>
      <c r="H25" s="9">
        <f t="shared" si="8"/>
        <v>3.0242767317855833E-3</v>
      </c>
      <c r="I25" s="9">
        <f t="shared" si="8"/>
        <v>9.4508647868299476E-4</v>
      </c>
      <c r="K25" s="12">
        <f t="shared" si="11"/>
        <v>3</v>
      </c>
      <c r="L25" s="16">
        <f t="shared" si="9"/>
        <v>0</v>
      </c>
      <c r="M25" s="16">
        <f t="shared" si="9"/>
        <v>0</v>
      </c>
      <c r="N25" s="16">
        <f t="shared" si="9"/>
        <v>0.22398549544786978</v>
      </c>
      <c r="O25" s="8">
        <f t="shared" si="9"/>
        <v>0.6804622646517563</v>
      </c>
      <c r="P25" s="8">
        <f t="shared" si="9"/>
        <v>0.59540448157028669</v>
      </c>
      <c r="Q25" s="7"/>
      <c r="S25" s="12">
        <f t="shared" si="12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388.39875791378057</v>
      </c>
      <c r="AC25" t="b">
        <f>$F$9=INT($F$9)</f>
        <v>1</v>
      </c>
    </row>
    <row r="26" spans="2:31">
      <c r="B26" s="5"/>
      <c r="D26" s="12">
        <f t="shared" si="10"/>
        <v>4</v>
      </c>
      <c r="E26" s="5">
        <f t="shared" si="13"/>
        <v>4.671873859405796</v>
      </c>
      <c r="F26" s="5">
        <f t="shared" si="8"/>
        <v>0.18026043909059353</v>
      </c>
      <c r="G26" s="5">
        <f t="shared" si="8"/>
        <v>1.8531107425156762E-3</v>
      </c>
      <c r="H26" s="9">
        <f t="shared" si="8"/>
        <v>2.0503606254725269E-4</v>
      </c>
      <c r="I26" s="9">
        <f t="shared" si="8"/>
        <v>1.7648673738244536E-4</v>
      </c>
      <c r="K26" s="12">
        <f t="shared" si="11"/>
        <v>4</v>
      </c>
      <c r="L26" s="16">
        <f t="shared" si="9"/>
        <v>0</v>
      </c>
      <c r="M26" s="16">
        <f t="shared" si="9"/>
        <v>0</v>
      </c>
      <c r="N26" s="16">
        <f t="shared" si="9"/>
        <v>0.13342397346112869</v>
      </c>
      <c r="O26" s="8">
        <f t="shared" si="9"/>
        <v>2.7679868443879114E-2</v>
      </c>
      <c r="P26" s="8">
        <f t="shared" si="9"/>
        <v>6.3535225457680325E-2</v>
      </c>
      <c r="Q26" s="7"/>
      <c r="S26" s="12">
        <f t="shared" si="12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2:31">
      <c r="B27" s="5"/>
      <c r="C27" s="5"/>
      <c r="D27" s="12">
        <f t="shared" si="10"/>
        <v>5</v>
      </c>
      <c r="E27" s="5">
        <f t="shared" si="13"/>
        <v>2.3815606978611576</v>
      </c>
      <c r="F27" s="5">
        <f t="shared" si="8"/>
        <v>4.4692670848907483E-2</v>
      </c>
      <c r="G27" s="5">
        <f t="shared" si="8"/>
        <v>9.0838761888023328E-4</v>
      </c>
      <c r="H27" s="9">
        <f t="shared" si="8"/>
        <v>2.1937252020577062E-5</v>
      </c>
      <c r="I27" s="9">
        <f t="shared" si="8"/>
        <v>7.7243845142876992E-7</v>
      </c>
      <c r="K27" s="12">
        <f t="shared" si="11"/>
        <v>5</v>
      </c>
      <c r="L27" s="16">
        <f t="shared" si="9"/>
        <v>0</v>
      </c>
      <c r="M27" s="16">
        <f t="shared" si="9"/>
        <v>0</v>
      </c>
      <c r="N27" s="16">
        <f t="shared" si="9"/>
        <v>4.9052931419532597E-2</v>
      </c>
      <c r="O27" s="8">
        <f t="shared" si="9"/>
        <v>1.9743526818519356E-3</v>
      </c>
      <c r="P27" s="8">
        <f t="shared" si="9"/>
        <v>1.3903892125717858E-4</v>
      </c>
      <c r="Q27" s="7"/>
      <c r="S27" s="12">
        <f t="shared" si="12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2:31">
      <c r="C28" s="5"/>
      <c r="D28" s="12">
        <f t="shared" si="10"/>
        <v>6</v>
      </c>
      <c r="E28" s="5">
        <f t="shared" si="13"/>
        <v>1.9125483611942475</v>
      </c>
      <c r="F28" s="5">
        <f t="shared" si="8"/>
        <v>2.8722489798897875E-2</v>
      </c>
      <c r="G28" s="5">
        <f t="shared" si="8"/>
        <v>4.6741993317101291E-4</v>
      </c>
      <c r="H28" s="9">
        <f t="shared" si="8"/>
        <v>9.0487765855694109E-6</v>
      </c>
      <c r="I28" s="9">
        <f t="shared" si="8"/>
        <v>2.5311263176417934E-7</v>
      </c>
      <c r="K28" s="12">
        <f t="shared" si="11"/>
        <v>6</v>
      </c>
      <c r="L28" s="16">
        <f t="shared" si="9"/>
        <v>0</v>
      </c>
      <c r="M28" s="16">
        <f t="shared" si="9"/>
        <v>0</v>
      </c>
      <c r="N28" s="16">
        <f t="shared" si="9"/>
        <v>1.2620338195617349E-2</v>
      </c>
      <c r="O28" s="8">
        <f t="shared" si="9"/>
        <v>4.0719494635062351E-4</v>
      </c>
      <c r="P28" s="8">
        <f t="shared" si="9"/>
        <v>2.2780136858776142E-5</v>
      </c>
      <c r="Q28" s="7"/>
      <c r="S28" s="12">
        <f t="shared" si="12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2:31">
      <c r="D29" s="12">
        <f t="shared" si="10"/>
        <v>7</v>
      </c>
      <c r="E29" s="5">
        <f t="shared" si="13"/>
        <v>1.4398861230746771</v>
      </c>
      <c r="F29" s="5">
        <f t="shared" si="8"/>
        <v>1.6223439518153415E-2</v>
      </c>
      <c r="G29" s="5">
        <f t="shared" si="8"/>
        <v>1.9817384293491171E-4</v>
      </c>
      <c r="H29" s="9">
        <f t="shared" si="8"/>
        <v>2.8831110711888549E-6</v>
      </c>
      <c r="I29" s="9">
        <f t="shared" si="8"/>
        <v>6.0064813983101139E-8</v>
      </c>
      <c r="K29" s="12">
        <f t="shared" si="11"/>
        <v>7</v>
      </c>
      <c r="L29" s="16">
        <f t="shared" si="9"/>
        <v>0</v>
      </c>
      <c r="M29" s="16">
        <f t="shared" si="9"/>
        <v>0</v>
      </c>
      <c r="N29" s="16">
        <f t="shared" si="9"/>
        <v>3.5671291728284109E-3</v>
      </c>
      <c r="O29" s="8">
        <f t="shared" si="9"/>
        <v>7.7843998922099084E-5</v>
      </c>
      <c r="P29" s="8">
        <f t="shared" si="9"/>
        <v>3.2434999550874615E-6</v>
      </c>
      <c r="Q29" s="7"/>
      <c r="S29" s="12">
        <f t="shared" si="12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2:31">
      <c r="D30" s="12">
        <f t="shared" si="10"/>
        <v>8</v>
      </c>
      <c r="E30" s="5">
        <f t="shared" si="13"/>
        <v>0.96357398350244527</v>
      </c>
      <c r="F30" s="5">
        <f t="shared" si="8"/>
        <v>7.2402126775230119E-3</v>
      </c>
      <c r="G30" s="5">
        <f t="shared" si="8"/>
        <v>5.9008859722459959E-5</v>
      </c>
      <c r="H30" s="9">
        <f t="shared" si="8"/>
        <v>5.7345830634071874E-7</v>
      </c>
      <c r="I30" s="9">
        <f t="shared" si="8"/>
        <v>7.9097697426306045E-9</v>
      </c>
      <c r="K30" s="12">
        <f t="shared" si="11"/>
        <v>8</v>
      </c>
      <c r="L30" s="16">
        <f t="shared" si="9"/>
        <v>0</v>
      </c>
      <c r="M30" s="16">
        <f t="shared" si="9"/>
        <v>0</v>
      </c>
      <c r="N30" s="16">
        <f t="shared" si="9"/>
        <v>2.9504429861229977E-4</v>
      </c>
      <c r="O30" s="8">
        <f t="shared" si="9"/>
        <v>5.1611247570664687E-6</v>
      </c>
      <c r="P30" s="8">
        <f t="shared" si="9"/>
        <v>2.1356378305102632E-7</v>
      </c>
      <c r="S30" s="12">
        <f t="shared" si="12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2:31">
      <c r="D31" s="12">
        <f t="shared" si="10"/>
        <v>9</v>
      </c>
      <c r="E31" s="5">
        <f>L14*(1-M14)*100</f>
        <v>0</v>
      </c>
      <c r="F31" s="5">
        <f t="shared" si="8"/>
        <v>0</v>
      </c>
      <c r="G31" s="5">
        <f t="shared" si="8"/>
        <v>0</v>
      </c>
      <c r="H31" s="9">
        <f t="shared" si="8"/>
        <v>0</v>
      </c>
      <c r="I31" s="9">
        <f t="shared" si="8"/>
        <v>0</v>
      </c>
      <c r="K31" s="12">
        <f t="shared" si="11"/>
        <v>9</v>
      </c>
      <c r="L31" s="16">
        <f t="shared" si="9"/>
        <v>0</v>
      </c>
      <c r="M31" s="16">
        <f t="shared" si="9"/>
        <v>0</v>
      </c>
      <c r="N31" s="16">
        <f t="shared" si="9"/>
        <v>0</v>
      </c>
      <c r="O31" s="8">
        <f t="shared" si="9"/>
        <v>0</v>
      </c>
      <c r="P31" s="8">
        <f t="shared" si="9"/>
        <v>0</v>
      </c>
      <c r="S31" s="12">
        <f t="shared" si="12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2:31">
      <c r="D32" s="12">
        <f t="shared" si="10"/>
        <v>10</v>
      </c>
      <c r="E32" s="5">
        <f>L15*(1-M15)*100</f>
        <v>2.3815606978611576</v>
      </c>
      <c r="F32" s="5">
        <f t="shared" si="8"/>
        <v>4.4692670848907483E-2</v>
      </c>
      <c r="G32" s="5">
        <f t="shared" si="8"/>
        <v>9.0838761888023328E-4</v>
      </c>
      <c r="H32" s="9">
        <f t="shared" si="8"/>
        <v>2.1937252020577062E-5</v>
      </c>
      <c r="I32" s="9">
        <f t="shared" si="8"/>
        <v>7.7243845142876992E-7</v>
      </c>
      <c r="K32" s="12">
        <f t="shared" si="11"/>
        <v>10</v>
      </c>
      <c r="L32" s="16">
        <f t="shared" si="9"/>
        <v>0</v>
      </c>
      <c r="M32" s="16">
        <f t="shared" si="9"/>
        <v>0</v>
      </c>
      <c r="N32" s="16">
        <f t="shared" si="9"/>
        <v>2.7251628566406999E-3</v>
      </c>
      <c r="O32" s="8">
        <f t="shared" si="9"/>
        <v>1.5356076414403943E-4</v>
      </c>
      <c r="P32" s="8">
        <f t="shared" si="9"/>
        <v>1.3903892125717859E-5</v>
      </c>
      <c r="S32" s="12">
        <f t="shared" si="12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10"/>
        <v>11</v>
      </c>
      <c r="E33" s="5">
        <f>L16*(1-M16)*100</f>
        <v>0</v>
      </c>
      <c r="F33" s="5">
        <f t="shared" si="8"/>
        <v>0</v>
      </c>
      <c r="G33" s="5">
        <f t="shared" si="8"/>
        <v>0</v>
      </c>
      <c r="H33" s="9">
        <f t="shared" si="8"/>
        <v>0</v>
      </c>
      <c r="I33" s="9">
        <f t="shared" si="8"/>
        <v>0</v>
      </c>
      <c r="K33" s="12">
        <f t="shared" si="11"/>
        <v>11</v>
      </c>
      <c r="L33" s="16">
        <f t="shared" si="9"/>
        <v>0</v>
      </c>
      <c r="M33" s="16">
        <f t="shared" si="9"/>
        <v>0</v>
      </c>
      <c r="N33" s="16">
        <f t="shared" si="9"/>
        <v>0</v>
      </c>
      <c r="O33" s="8">
        <f t="shared" si="9"/>
        <v>0</v>
      </c>
      <c r="P33" s="8">
        <f t="shared" si="9"/>
        <v>0</v>
      </c>
      <c r="S33" s="12">
        <f t="shared" si="12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 t="shared" ref="E59:I59" si="14">E15-TRUNC(E15)</f>
        <v>0</v>
      </c>
      <c r="F59">
        <f t="shared" si="14"/>
        <v>0</v>
      </c>
      <c r="G59">
        <f t="shared" si="14"/>
        <v>0</v>
      </c>
      <c r="H59">
        <f t="shared" si="14"/>
        <v>0</v>
      </c>
      <c r="I59">
        <f t="shared" si="14"/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Lighting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Evgeny Adishchev</cp:lastModifiedBy>
  <cp:lastPrinted>2019-07-05T11:37:13Z</cp:lastPrinted>
  <dcterms:created xsi:type="dcterms:W3CDTF">1997-02-26T13:46:56Z</dcterms:created>
  <dcterms:modified xsi:type="dcterms:W3CDTF">2020-08-23T19:12:16Z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8387bc8d-abcb-4896-93a5-3938c4100a31</vt:lpwstr>
  </property>
</Properties>
</file>