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0" windowWidth="17655" windowHeight="10920"/>
  </bookViews>
  <sheets>
    <sheet name="Base" sheetId="30" r:id="rId1"/>
    <sheet name="Lighting" sheetId="38" r:id="rId2"/>
  </sheets>
  <definedNames>
    <definedName name="solver_adj" localSheetId="0" hidden="1">Base!$E$5:$I$16</definedName>
    <definedName name="solver_adj" localSheetId="1" hidden="1">Lighting!$E$5:$I$16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Base!$AA$16</definedName>
    <definedName name="solver_lhs1" localSheetId="1" hidden="1">Lighting!$AA$16</definedName>
    <definedName name="solver_lhs10" localSheetId="0" hidden="1">Base!$I$7</definedName>
    <definedName name="solver_lhs10" localSheetId="1" hidden="1">Lighting!$I$7</definedName>
    <definedName name="solver_lhs100" localSheetId="0" hidden="1">Base!$I$5</definedName>
    <definedName name="solver_lhs100" localSheetId="1" hidden="1">Lighting!$I$5</definedName>
    <definedName name="solver_lhs101" localSheetId="0" hidden="1">Base!$I$13</definedName>
    <definedName name="solver_lhs101" localSheetId="1" hidden="1">Lighting!$I$13</definedName>
    <definedName name="solver_lhs102" localSheetId="0" hidden="1">Base!$I$7</definedName>
    <definedName name="solver_lhs102" localSheetId="1" hidden="1">Lighting!$I$7</definedName>
    <definedName name="solver_lhs103" localSheetId="0" hidden="1">Base!$AA$6</definedName>
    <definedName name="solver_lhs103" localSheetId="1" hidden="1">Lighting!$AA$6</definedName>
    <definedName name="solver_lhs104" localSheetId="0" hidden="1">Base!$AA$12</definedName>
    <definedName name="solver_lhs104" localSheetId="1" hidden="1">Lighting!$AA$12</definedName>
    <definedName name="solver_lhs105" localSheetId="0" hidden="1">Base!$I$5</definedName>
    <definedName name="solver_lhs105" localSheetId="1" hidden="1">Lighting!$I$5</definedName>
    <definedName name="solver_lhs106" localSheetId="0" hidden="1">Base!$AA$11</definedName>
    <definedName name="solver_lhs106" localSheetId="1" hidden="1">Lighting!$AA$11</definedName>
    <definedName name="solver_lhs107" localSheetId="0" hidden="1">Base!$I$6</definedName>
    <definedName name="solver_lhs107" localSheetId="1" hidden="1">Lighting!$I$6</definedName>
    <definedName name="solver_lhs108" localSheetId="0" hidden="1">Base!$E$16</definedName>
    <definedName name="solver_lhs108" localSheetId="1" hidden="1">Lighting!$E$16</definedName>
    <definedName name="solver_lhs109" localSheetId="0" hidden="1">Base!$AA$7</definedName>
    <definedName name="solver_lhs109" localSheetId="1" hidden="1">Lighting!$AA$7</definedName>
    <definedName name="solver_lhs11" localSheetId="0" hidden="1">Base!$I$6</definedName>
    <definedName name="solver_lhs11" localSheetId="1" hidden="1">Lighting!$I$6</definedName>
    <definedName name="solver_lhs12" localSheetId="0" hidden="1">Base!$I$5</definedName>
    <definedName name="solver_lhs12" localSheetId="1" hidden="1">Lighting!$I$5</definedName>
    <definedName name="solver_lhs13" localSheetId="0" hidden="1">Base!$I$16</definedName>
    <definedName name="solver_lhs13" localSheetId="1" hidden="1">Lighting!$I$16</definedName>
    <definedName name="solver_lhs14" localSheetId="0" hidden="1">Base!$I$15</definedName>
    <definedName name="solver_lhs14" localSheetId="1" hidden="1">Lighting!$I$15</definedName>
    <definedName name="solver_lhs15" localSheetId="0" hidden="1">Base!$I$14</definedName>
    <definedName name="solver_lhs15" localSheetId="1" hidden="1">Lighting!$I$14</definedName>
    <definedName name="solver_lhs16" localSheetId="0" hidden="1">Base!$I$13</definedName>
    <definedName name="solver_lhs16" localSheetId="1" hidden="1">Lighting!$I$13</definedName>
    <definedName name="solver_lhs17" localSheetId="0" hidden="1">Base!$I$12</definedName>
    <definedName name="solver_lhs17" localSheetId="1" hidden="1">Lighting!$I$12</definedName>
    <definedName name="solver_lhs18" localSheetId="0" hidden="1">Base!$I$11</definedName>
    <definedName name="solver_lhs18" localSheetId="1" hidden="1">Lighting!$I$11</definedName>
    <definedName name="solver_lhs19" localSheetId="0" hidden="1">Base!$I$10</definedName>
    <definedName name="solver_lhs19" localSheetId="1" hidden="1">Lighting!$I$10</definedName>
    <definedName name="solver_lhs2" localSheetId="0" hidden="1">Base!$AA$16</definedName>
    <definedName name="solver_lhs2" localSheetId="1" hidden="1">Lighting!$AA$16</definedName>
    <definedName name="solver_lhs20" localSheetId="0" hidden="1">Base!$H$8</definedName>
    <definedName name="solver_lhs20" localSheetId="1" hidden="1">Lighting!$H$8</definedName>
    <definedName name="solver_lhs21" localSheetId="0" hidden="1">Base!$H$9</definedName>
    <definedName name="solver_lhs21" localSheetId="1" hidden="1">Lighting!$H$9</definedName>
    <definedName name="solver_lhs22" localSheetId="0" hidden="1">Base!$H$7</definedName>
    <definedName name="solver_lhs22" localSheetId="1" hidden="1">Lighting!$H$7</definedName>
    <definedName name="solver_lhs23" localSheetId="0" hidden="1">Base!$H$6</definedName>
    <definedName name="solver_lhs23" localSheetId="1" hidden="1">Lighting!$H$6</definedName>
    <definedName name="solver_lhs24" localSheetId="0" hidden="1">Base!$H$5</definedName>
    <definedName name="solver_lhs24" localSheetId="1" hidden="1">Lighting!$H$5</definedName>
    <definedName name="solver_lhs25" localSheetId="0" hidden="1">Base!$H$16</definedName>
    <definedName name="solver_lhs25" localSheetId="1" hidden="1">Lighting!$H$16</definedName>
    <definedName name="solver_lhs26" localSheetId="0" hidden="1">Base!$H$15</definedName>
    <definedName name="solver_lhs26" localSheetId="1" hidden="1">Lighting!$H$15</definedName>
    <definedName name="solver_lhs27" localSheetId="0" hidden="1">Base!$H$14</definedName>
    <definedName name="solver_lhs27" localSheetId="1" hidden="1">Lighting!$H$14</definedName>
    <definedName name="solver_lhs28" localSheetId="0" hidden="1">Base!$H$13</definedName>
    <definedName name="solver_lhs28" localSheetId="1" hidden="1">Lighting!$H$13</definedName>
    <definedName name="solver_lhs29" localSheetId="0" hidden="1">Base!$H$12</definedName>
    <definedName name="solver_lhs29" localSheetId="1" hidden="1">Lighting!$H$12</definedName>
    <definedName name="solver_lhs3" localSheetId="0" hidden="1">Base!$AA$11</definedName>
    <definedName name="solver_lhs3" localSheetId="1" hidden="1">Lighting!$AA$11</definedName>
    <definedName name="solver_lhs30" localSheetId="0" hidden="1">Base!$H$11</definedName>
    <definedName name="solver_lhs30" localSheetId="1" hidden="1">Lighting!$H$11</definedName>
    <definedName name="solver_lhs31" localSheetId="0" hidden="1">Base!$H$10</definedName>
    <definedName name="solver_lhs31" localSheetId="1" hidden="1">Lighting!$H$10</definedName>
    <definedName name="solver_lhs32" localSheetId="0" hidden="1">Base!$G$8</definedName>
    <definedName name="solver_lhs32" localSheetId="1" hidden="1">Lighting!$G$8</definedName>
    <definedName name="solver_lhs33" localSheetId="0" hidden="1">Base!$G$9</definedName>
    <definedName name="solver_lhs33" localSheetId="1" hidden="1">Lighting!$G$9</definedName>
    <definedName name="solver_lhs34" localSheetId="0" hidden="1">Base!$G$7</definedName>
    <definedName name="solver_lhs34" localSheetId="1" hidden="1">Lighting!$G$7</definedName>
    <definedName name="solver_lhs35" localSheetId="0" hidden="1">Base!$G$6</definedName>
    <definedName name="solver_lhs35" localSheetId="1" hidden="1">Lighting!$G$6</definedName>
    <definedName name="solver_lhs36" localSheetId="0" hidden="1">Base!$G$5</definedName>
    <definedName name="solver_lhs36" localSheetId="1" hidden="1">Lighting!$G$5</definedName>
    <definedName name="solver_lhs37" localSheetId="0" hidden="1">Base!$G$16</definedName>
    <definedName name="solver_lhs37" localSheetId="1" hidden="1">Lighting!$G$16</definedName>
    <definedName name="solver_lhs38" localSheetId="0" hidden="1">Base!$G$15</definedName>
    <definedName name="solver_lhs38" localSheetId="1" hidden="1">Lighting!$G$15</definedName>
    <definedName name="solver_lhs39" localSheetId="0" hidden="1">Base!$G$14</definedName>
    <definedName name="solver_lhs39" localSheetId="1" hidden="1">Lighting!$G$14</definedName>
    <definedName name="solver_lhs4" localSheetId="0" hidden="1">Base!$AA$6</definedName>
    <definedName name="solver_lhs4" localSheetId="1" hidden="1">Lighting!$AA$6</definedName>
    <definedName name="solver_lhs40" localSheetId="0" hidden="1">Base!$G$13</definedName>
    <definedName name="solver_lhs40" localSheetId="1" hidden="1">Lighting!$G$13</definedName>
    <definedName name="solver_lhs41" localSheetId="0" hidden="1">Base!$G$12</definedName>
    <definedName name="solver_lhs41" localSheetId="1" hidden="1">Lighting!$G$12</definedName>
    <definedName name="solver_lhs42" localSheetId="0" hidden="1">Base!$G$11</definedName>
    <definedName name="solver_lhs42" localSheetId="1" hidden="1">Lighting!$G$11</definedName>
    <definedName name="solver_lhs43" localSheetId="0" hidden="1">Base!$G$10</definedName>
    <definedName name="solver_lhs43" localSheetId="1" hidden="1">Lighting!$G$10</definedName>
    <definedName name="solver_lhs44" localSheetId="0" hidden="1">Base!$F$8</definedName>
    <definedName name="solver_lhs44" localSheetId="1" hidden="1">Lighting!$F$8</definedName>
    <definedName name="solver_lhs45" localSheetId="0" hidden="1">Base!$F$9</definedName>
    <definedName name="solver_lhs45" localSheetId="1" hidden="1">Lighting!$F$9</definedName>
    <definedName name="solver_lhs46" localSheetId="0" hidden="1">Base!$F$7</definedName>
    <definedName name="solver_lhs46" localSheetId="1" hidden="1">Lighting!$F$7</definedName>
    <definedName name="solver_lhs47" localSheetId="0" hidden="1">Base!$F$6</definedName>
    <definedName name="solver_lhs47" localSheetId="1" hidden="1">Lighting!$F$6</definedName>
    <definedName name="solver_lhs48" localSheetId="0" hidden="1">Base!$F$5</definedName>
    <definedName name="solver_lhs48" localSheetId="1" hidden="1">Lighting!$F$5</definedName>
    <definedName name="solver_lhs49" localSheetId="0" hidden="1">Base!$F$16</definedName>
    <definedName name="solver_lhs49" localSheetId="1" hidden="1">Lighting!$F$16</definedName>
    <definedName name="solver_lhs5" localSheetId="0" hidden="1">Base!$AA$7</definedName>
    <definedName name="solver_lhs5" localSheetId="1" hidden="1">Lighting!$AA$7</definedName>
    <definedName name="solver_lhs50" localSheetId="0" hidden="1">Base!$F$15</definedName>
    <definedName name="solver_lhs50" localSheetId="1" hidden="1">Lighting!$F$15</definedName>
    <definedName name="solver_lhs51" localSheetId="0" hidden="1">Base!$F$14</definedName>
    <definedName name="solver_lhs51" localSheetId="1" hidden="1">Lighting!$F$14</definedName>
    <definedName name="solver_lhs52" localSheetId="0" hidden="1">Base!$F$13</definedName>
    <definedName name="solver_lhs52" localSheetId="1" hidden="1">Lighting!$F$13</definedName>
    <definedName name="solver_lhs53" localSheetId="0" hidden="1">Base!$F$12</definedName>
    <definedName name="solver_lhs53" localSheetId="1" hidden="1">Lighting!$F$12</definedName>
    <definedName name="solver_lhs54" localSheetId="0" hidden="1">Base!$F$11</definedName>
    <definedName name="solver_lhs54" localSheetId="1" hidden="1">Lighting!$F$11</definedName>
    <definedName name="solver_lhs55" localSheetId="0" hidden="1">Base!$F$10</definedName>
    <definedName name="solver_lhs55" localSheetId="1" hidden="1">Lighting!$F$10</definedName>
    <definedName name="solver_lhs56" localSheetId="0" hidden="1">Base!$E$9</definedName>
    <definedName name="solver_lhs56" localSheetId="1" hidden="1">Lighting!$E$9</definedName>
    <definedName name="solver_lhs57" localSheetId="0" hidden="1">Base!$E$8</definedName>
    <definedName name="solver_lhs57" localSheetId="1" hidden="1">Lighting!$E$8</definedName>
    <definedName name="solver_lhs58" localSheetId="0" hidden="1">Base!$E$7</definedName>
    <definedName name="solver_lhs58" localSheetId="1" hidden="1">Lighting!$E$7</definedName>
    <definedName name="solver_lhs59" localSheetId="0" hidden="1">Base!$E$6</definedName>
    <definedName name="solver_lhs59" localSheetId="1" hidden="1">Lighting!$E$6</definedName>
    <definedName name="solver_lhs6" localSheetId="0" hidden="1">Base!$AA$12</definedName>
    <definedName name="solver_lhs6" localSheetId="1" hidden="1">Lighting!$AA$12</definedName>
    <definedName name="solver_lhs60" localSheetId="0" hidden="1">Base!$E$10</definedName>
    <definedName name="solver_lhs60" localSheetId="1" hidden="1">Lighting!$E$10</definedName>
    <definedName name="solver_lhs61" localSheetId="0" hidden="1">Base!$E$11</definedName>
    <definedName name="solver_lhs61" localSheetId="1" hidden="1">Lighting!$E$11</definedName>
    <definedName name="solver_lhs62" localSheetId="0" hidden="1">Base!$E$12</definedName>
    <definedName name="solver_lhs62" localSheetId="1" hidden="1">Lighting!$E$12</definedName>
    <definedName name="solver_lhs63" localSheetId="0" hidden="1">Base!$E$13</definedName>
    <definedName name="solver_lhs63" localSheetId="1" hidden="1">Lighting!$E$13</definedName>
    <definedName name="solver_lhs64" localSheetId="0" hidden="1">Base!$E$14</definedName>
    <definedName name="solver_lhs64" localSheetId="1" hidden="1">Lighting!$E$14</definedName>
    <definedName name="solver_lhs65" localSheetId="0" hidden="1">Base!$E$15</definedName>
    <definedName name="solver_lhs65" localSheetId="1" hidden="1">Lighting!$E$15</definedName>
    <definedName name="solver_lhs66" localSheetId="0" hidden="1">Base!$E$16</definedName>
    <definedName name="solver_lhs66" localSheetId="1" hidden="1">Lighting!$E$16</definedName>
    <definedName name="solver_lhs67" localSheetId="0" hidden="1">Base!$H$13</definedName>
    <definedName name="solver_lhs67" localSheetId="1" hidden="1">Lighting!$H$13</definedName>
    <definedName name="solver_lhs68" localSheetId="0" hidden="1">Base!$H$13</definedName>
    <definedName name="solver_lhs68" localSheetId="1" hidden="1">Lighting!$H$13</definedName>
    <definedName name="solver_lhs69" localSheetId="0" hidden="1">Base!$H$14</definedName>
    <definedName name="solver_lhs69" localSheetId="1" hidden="1">Lighting!$H$14</definedName>
    <definedName name="solver_lhs7" localSheetId="0" hidden="1">Base!$E$5</definedName>
    <definedName name="solver_lhs7" localSheetId="1" hidden="1">Lighting!$E$5</definedName>
    <definedName name="solver_lhs70" localSheetId="0" hidden="1">Base!$G$13</definedName>
    <definedName name="solver_lhs70" localSheetId="1" hidden="1">Lighting!$G$13</definedName>
    <definedName name="solver_lhs71" localSheetId="0" hidden="1">Base!$G$6</definedName>
    <definedName name="solver_lhs71" localSheetId="1" hidden="1">Lighting!$G$6</definedName>
    <definedName name="solver_lhs72" localSheetId="0" hidden="1">Base!$G$6</definedName>
    <definedName name="solver_lhs72" localSheetId="1" hidden="1">Lighting!$G$6</definedName>
    <definedName name="solver_lhs73" localSheetId="0" hidden="1">Base!$G$6</definedName>
    <definedName name="solver_lhs73" localSheetId="1" hidden="1">Lighting!$G$6</definedName>
    <definedName name="solver_lhs74" localSheetId="0" hidden="1">Base!$G$16</definedName>
    <definedName name="solver_lhs74" localSheetId="1" hidden="1">Lighting!$G$16</definedName>
    <definedName name="solver_lhs75" localSheetId="0" hidden="1">Base!$G$15</definedName>
    <definedName name="solver_lhs75" localSheetId="1" hidden="1">Lighting!$G$15</definedName>
    <definedName name="solver_lhs76" localSheetId="0" hidden="1">Base!$E$5</definedName>
    <definedName name="solver_lhs76" localSheetId="1" hidden="1">Lighting!$E$5</definedName>
    <definedName name="solver_lhs77" localSheetId="0" hidden="1">Base!$I$16</definedName>
    <definedName name="solver_lhs77" localSheetId="1" hidden="1">Lighting!$I$16</definedName>
    <definedName name="solver_lhs78" localSheetId="0" hidden="1">Base!$I$16</definedName>
    <definedName name="solver_lhs78" localSheetId="1" hidden="1">Lighting!$I$16</definedName>
    <definedName name="solver_lhs79" localSheetId="0" hidden="1">Base!$H$15</definedName>
    <definedName name="solver_lhs79" localSheetId="1" hidden="1">Lighting!$H$15</definedName>
    <definedName name="solver_lhs8" localSheetId="0" hidden="1">Base!$I$9</definedName>
    <definedName name="solver_lhs8" localSheetId="1" hidden="1">Lighting!$I$9</definedName>
    <definedName name="solver_lhs80" localSheetId="0" hidden="1">Base!$H$7</definedName>
    <definedName name="solver_lhs80" localSheetId="1" hidden="1">Lighting!$H$7</definedName>
    <definedName name="solver_lhs81" localSheetId="0" hidden="1">Base!$H$16</definedName>
    <definedName name="solver_lhs81" localSheetId="1" hidden="1">Lighting!$H$16</definedName>
    <definedName name="solver_lhs82" localSheetId="0" hidden="1">Base!$H$7</definedName>
    <definedName name="solver_lhs82" localSheetId="1" hidden="1">Lighting!$H$7</definedName>
    <definedName name="solver_lhs83" localSheetId="0" hidden="1">Base!$H$6</definedName>
    <definedName name="solver_lhs83" localSheetId="1" hidden="1">Lighting!$H$6</definedName>
    <definedName name="solver_lhs84" localSheetId="0" hidden="1">Base!$H$5</definedName>
    <definedName name="solver_lhs84" localSheetId="1" hidden="1">Lighting!$H$5</definedName>
    <definedName name="solver_lhs85" localSheetId="0" hidden="1">Base!$H$16</definedName>
    <definedName name="solver_lhs85" localSheetId="1" hidden="1">Lighting!$H$16</definedName>
    <definedName name="solver_lhs86" localSheetId="0" hidden="1">Base!$I$16</definedName>
    <definedName name="solver_lhs86" localSheetId="1" hidden="1">Lighting!$I$16</definedName>
    <definedName name="solver_lhs87" localSheetId="0" hidden="1">Base!$I$13</definedName>
    <definedName name="solver_lhs87" localSheetId="1" hidden="1">Lighting!$I$13</definedName>
    <definedName name="solver_lhs88" localSheetId="0" hidden="1">Base!$I$14</definedName>
    <definedName name="solver_lhs88" localSheetId="1" hidden="1">Lighting!$I$14</definedName>
    <definedName name="solver_lhs89" localSheetId="0" hidden="1">Base!$I$15</definedName>
    <definedName name="solver_lhs89" localSheetId="1" hidden="1">Lighting!$I$15</definedName>
    <definedName name="solver_lhs9" localSheetId="0" hidden="1">Base!$I$8</definedName>
    <definedName name="solver_lhs9" localSheetId="1" hidden="1">Lighting!$I$8</definedName>
    <definedName name="solver_lhs90" localSheetId="0" hidden="1">Base!$E$5</definedName>
    <definedName name="solver_lhs90" localSheetId="1" hidden="1">Lighting!$E$5</definedName>
    <definedName name="solver_lhs91" localSheetId="0" hidden="1">Base!$I$7</definedName>
    <definedName name="solver_lhs91" localSheetId="1" hidden="1">Lighting!$I$7</definedName>
    <definedName name="solver_lhs92" localSheetId="0" hidden="1">Base!$I$5</definedName>
    <definedName name="solver_lhs92" localSheetId="1" hidden="1">Lighting!$I$5</definedName>
    <definedName name="solver_lhs93" localSheetId="0" hidden="1">Base!$I$7</definedName>
    <definedName name="solver_lhs93" localSheetId="1" hidden="1">Lighting!$I$7</definedName>
    <definedName name="solver_lhs94" localSheetId="0" hidden="1">Base!$I$14</definedName>
    <definedName name="solver_lhs94" localSheetId="1" hidden="1">Lighting!$I$14</definedName>
    <definedName name="solver_lhs95" localSheetId="0" hidden="1">Base!$I$15</definedName>
    <definedName name="solver_lhs95" localSheetId="1" hidden="1">Lighting!$I$15</definedName>
    <definedName name="solver_lhs96" localSheetId="0" hidden="1">Base!$I$14</definedName>
    <definedName name="solver_lhs96" localSheetId="1" hidden="1">Lighting!$I$14</definedName>
    <definedName name="solver_lhs97" localSheetId="0" hidden="1">Base!$I$15</definedName>
    <definedName name="solver_lhs97" localSheetId="1" hidden="1">Lighting!$I$15</definedName>
    <definedName name="solver_lhs98" localSheetId="0" hidden="1">Base!$I$6</definedName>
    <definedName name="solver_lhs98" localSheetId="1" hidden="1">Lighting!$I$6</definedName>
    <definedName name="solver_lhs99" localSheetId="0" hidden="1">Base!$I$6</definedName>
    <definedName name="solver_lhs99" localSheetId="1" hidden="1">Lighting!$I$6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66</definedName>
    <definedName name="solver_num" localSheetId="1" hidden="1">66</definedName>
    <definedName name="solver_nwt" localSheetId="0" hidden="1">1</definedName>
    <definedName name="solver_nwt" localSheetId="1" hidden="1">1</definedName>
    <definedName name="solver_opt" localSheetId="0" hidden="1">Base!$AA$14</definedName>
    <definedName name="solver_opt" localSheetId="1" hidden="1">Lighting!$AA$14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10" localSheetId="0" hidden="1">4</definedName>
    <definedName name="solver_rel10" localSheetId="1" hidden="1">4</definedName>
    <definedName name="solver_rel100" localSheetId="0" hidden="1">1</definedName>
    <definedName name="solver_rel100" localSheetId="1" hidden="1">1</definedName>
    <definedName name="solver_rel101" localSheetId="0" hidden="1">3</definedName>
    <definedName name="solver_rel101" localSheetId="1" hidden="1">3</definedName>
    <definedName name="solver_rel102" localSheetId="0" hidden="1">3</definedName>
    <definedName name="solver_rel102" localSheetId="1" hidden="1">3</definedName>
    <definedName name="solver_rel103" localSheetId="0" hidden="1">3</definedName>
    <definedName name="solver_rel103" localSheetId="1" hidden="1">3</definedName>
    <definedName name="solver_rel104" localSheetId="0" hidden="1">3</definedName>
    <definedName name="solver_rel104" localSheetId="1" hidden="1">3</definedName>
    <definedName name="solver_rel105" localSheetId="0" hidden="1">3</definedName>
    <definedName name="solver_rel105" localSheetId="1" hidden="1">3</definedName>
    <definedName name="solver_rel106" localSheetId="0" hidden="1">3</definedName>
    <definedName name="solver_rel106" localSheetId="1" hidden="1">3</definedName>
    <definedName name="solver_rel107" localSheetId="0" hidden="1">3</definedName>
    <definedName name="solver_rel107" localSheetId="1" hidden="1">3</definedName>
    <definedName name="solver_rel108" localSheetId="0" hidden="1">4</definedName>
    <definedName name="solver_rel108" localSheetId="1" hidden="1">4</definedName>
    <definedName name="solver_rel109" localSheetId="0" hidden="1">3</definedName>
    <definedName name="solver_rel109" localSheetId="1" hidden="1">3</definedName>
    <definedName name="solver_rel11" localSheetId="0" hidden="1">4</definedName>
    <definedName name="solver_rel11" localSheetId="1" hidden="1">4</definedName>
    <definedName name="solver_rel12" localSheetId="0" hidden="1">4</definedName>
    <definedName name="solver_rel12" localSheetId="1" hidden="1">4</definedName>
    <definedName name="solver_rel13" localSheetId="0" hidden="1">4</definedName>
    <definedName name="solver_rel13" localSheetId="1" hidden="1">4</definedName>
    <definedName name="solver_rel14" localSheetId="0" hidden="1">4</definedName>
    <definedName name="solver_rel14" localSheetId="1" hidden="1">4</definedName>
    <definedName name="solver_rel15" localSheetId="0" hidden="1">4</definedName>
    <definedName name="solver_rel15" localSheetId="1" hidden="1">4</definedName>
    <definedName name="solver_rel16" localSheetId="0" hidden="1">4</definedName>
    <definedName name="solver_rel16" localSheetId="1" hidden="1">4</definedName>
    <definedName name="solver_rel17" localSheetId="0" hidden="1">4</definedName>
    <definedName name="solver_rel17" localSheetId="1" hidden="1">4</definedName>
    <definedName name="solver_rel18" localSheetId="0" hidden="1">4</definedName>
    <definedName name="solver_rel18" localSheetId="1" hidden="1">4</definedName>
    <definedName name="solver_rel19" localSheetId="0" hidden="1">4</definedName>
    <definedName name="solver_rel19" localSheetId="1" hidden="1">4</definedName>
    <definedName name="solver_rel2" localSheetId="0" hidden="1">1</definedName>
    <definedName name="solver_rel2" localSheetId="1" hidden="1">1</definedName>
    <definedName name="solver_rel20" localSheetId="0" hidden="1">4</definedName>
    <definedName name="solver_rel20" localSheetId="1" hidden="1">4</definedName>
    <definedName name="solver_rel21" localSheetId="0" hidden="1">4</definedName>
    <definedName name="solver_rel21" localSheetId="1" hidden="1">4</definedName>
    <definedName name="solver_rel22" localSheetId="0" hidden="1">4</definedName>
    <definedName name="solver_rel22" localSheetId="1" hidden="1">4</definedName>
    <definedName name="solver_rel23" localSheetId="0" hidden="1">4</definedName>
    <definedName name="solver_rel23" localSheetId="1" hidden="1">4</definedName>
    <definedName name="solver_rel24" localSheetId="0" hidden="1">4</definedName>
    <definedName name="solver_rel24" localSheetId="1" hidden="1">4</definedName>
    <definedName name="solver_rel25" localSheetId="0" hidden="1">4</definedName>
    <definedName name="solver_rel25" localSheetId="1" hidden="1">4</definedName>
    <definedName name="solver_rel26" localSheetId="0" hidden="1">4</definedName>
    <definedName name="solver_rel26" localSheetId="1" hidden="1">4</definedName>
    <definedName name="solver_rel27" localSheetId="0" hidden="1">4</definedName>
    <definedName name="solver_rel27" localSheetId="1" hidden="1">4</definedName>
    <definedName name="solver_rel28" localSheetId="0" hidden="1">4</definedName>
    <definedName name="solver_rel28" localSheetId="1" hidden="1">4</definedName>
    <definedName name="solver_rel29" localSheetId="0" hidden="1">4</definedName>
    <definedName name="solver_rel29" localSheetId="1" hidden="1">4</definedName>
    <definedName name="solver_rel3" localSheetId="0" hidden="1">3</definedName>
    <definedName name="solver_rel3" localSheetId="1" hidden="1">3</definedName>
    <definedName name="solver_rel30" localSheetId="0" hidden="1">4</definedName>
    <definedName name="solver_rel30" localSheetId="1" hidden="1">4</definedName>
    <definedName name="solver_rel31" localSheetId="0" hidden="1">4</definedName>
    <definedName name="solver_rel31" localSheetId="1" hidden="1">4</definedName>
    <definedName name="solver_rel32" localSheetId="0" hidden="1">4</definedName>
    <definedName name="solver_rel32" localSheetId="1" hidden="1">4</definedName>
    <definedName name="solver_rel33" localSheetId="0" hidden="1">4</definedName>
    <definedName name="solver_rel33" localSheetId="1" hidden="1">4</definedName>
    <definedName name="solver_rel34" localSheetId="0" hidden="1">4</definedName>
    <definedName name="solver_rel34" localSheetId="1" hidden="1">4</definedName>
    <definedName name="solver_rel35" localSheetId="0" hidden="1">4</definedName>
    <definedName name="solver_rel35" localSheetId="1" hidden="1">4</definedName>
    <definedName name="solver_rel36" localSheetId="0" hidden="1">4</definedName>
    <definedName name="solver_rel36" localSheetId="1" hidden="1">4</definedName>
    <definedName name="solver_rel37" localSheetId="0" hidden="1">4</definedName>
    <definedName name="solver_rel37" localSheetId="1" hidden="1">4</definedName>
    <definedName name="solver_rel38" localSheetId="0" hidden="1">4</definedName>
    <definedName name="solver_rel38" localSheetId="1" hidden="1">4</definedName>
    <definedName name="solver_rel39" localSheetId="0" hidden="1">4</definedName>
    <definedName name="solver_rel39" localSheetId="1" hidden="1">4</definedName>
    <definedName name="solver_rel4" localSheetId="0" hidden="1">3</definedName>
    <definedName name="solver_rel4" localSheetId="1" hidden="1">3</definedName>
    <definedName name="solver_rel40" localSheetId="0" hidden="1">4</definedName>
    <definedName name="solver_rel40" localSheetId="1" hidden="1">4</definedName>
    <definedName name="solver_rel41" localSheetId="0" hidden="1">4</definedName>
    <definedName name="solver_rel41" localSheetId="1" hidden="1">4</definedName>
    <definedName name="solver_rel42" localSheetId="0" hidden="1">4</definedName>
    <definedName name="solver_rel42" localSheetId="1" hidden="1">4</definedName>
    <definedName name="solver_rel43" localSheetId="0" hidden="1">4</definedName>
    <definedName name="solver_rel43" localSheetId="1" hidden="1">4</definedName>
    <definedName name="solver_rel44" localSheetId="0" hidden="1">4</definedName>
    <definedName name="solver_rel44" localSheetId="1" hidden="1">4</definedName>
    <definedName name="solver_rel45" localSheetId="0" hidden="1">4</definedName>
    <definedName name="solver_rel45" localSheetId="1" hidden="1">4</definedName>
    <definedName name="solver_rel46" localSheetId="0" hidden="1">4</definedName>
    <definedName name="solver_rel46" localSheetId="1" hidden="1">4</definedName>
    <definedName name="solver_rel47" localSheetId="0" hidden="1">4</definedName>
    <definedName name="solver_rel47" localSheetId="1" hidden="1">4</definedName>
    <definedName name="solver_rel48" localSheetId="0" hidden="1">4</definedName>
    <definedName name="solver_rel48" localSheetId="1" hidden="1">4</definedName>
    <definedName name="solver_rel49" localSheetId="0" hidden="1">4</definedName>
    <definedName name="solver_rel49" localSheetId="1" hidden="1">4</definedName>
    <definedName name="solver_rel5" localSheetId="0" hidden="1">3</definedName>
    <definedName name="solver_rel5" localSheetId="1" hidden="1">3</definedName>
    <definedName name="solver_rel50" localSheetId="0" hidden="1">4</definedName>
    <definedName name="solver_rel50" localSheetId="1" hidden="1">4</definedName>
    <definedName name="solver_rel51" localSheetId="0" hidden="1">4</definedName>
    <definedName name="solver_rel51" localSheetId="1" hidden="1">4</definedName>
    <definedName name="solver_rel52" localSheetId="0" hidden="1">4</definedName>
    <definedName name="solver_rel52" localSheetId="1" hidden="1">4</definedName>
    <definedName name="solver_rel53" localSheetId="0" hidden="1">4</definedName>
    <definedName name="solver_rel53" localSheetId="1" hidden="1">4</definedName>
    <definedName name="solver_rel54" localSheetId="0" hidden="1">4</definedName>
    <definedName name="solver_rel54" localSheetId="1" hidden="1">4</definedName>
    <definedName name="solver_rel55" localSheetId="0" hidden="1">4</definedName>
    <definedName name="solver_rel55" localSheetId="1" hidden="1">4</definedName>
    <definedName name="solver_rel56" localSheetId="0" hidden="1">4</definedName>
    <definedName name="solver_rel56" localSheetId="1" hidden="1">4</definedName>
    <definedName name="solver_rel57" localSheetId="0" hidden="1">4</definedName>
    <definedName name="solver_rel57" localSheetId="1" hidden="1">4</definedName>
    <definedName name="solver_rel58" localSheetId="0" hidden="1">4</definedName>
    <definedName name="solver_rel58" localSheetId="1" hidden="1">4</definedName>
    <definedName name="solver_rel59" localSheetId="0" hidden="1">4</definedName>
    <definedName name="solver_rel59" localSheetId="1" hidden="1">4</definedName>
    <definedName name="solver_rel6" localSheetId="0" hidden="1">3</definedName>
    <definedName name="solver_rel6" localSheetId="1" hidden="1">3</definedName>
    <definedName name="solver_rel60" localSheetId="0" hidden="1">4</definedName>
    <definedName name="solver_rel60" localSheetId="1" hidden="1">4</definedName>
    <definedName name="solver_rel61" localSheetId="0" hidden="1">4</definedName>
    <definedName name="solver_rel61" localSheetId="1" hidden="1">4</definedName>
    <definedName name="solver_rel62" localSheetId="0" hidden="1">4</definedName>
    <definedName name="solver_rel62" localSheetId="1" hidden="1">4</definedName>
    <definedName name="solver_rel63" localSheetId="0" hidden="1">4</definedName>
    <definedName name="solver_rel63" localSheetId="1" hidden="1">4</definedName>
    <definedName name="solver_rel64" localSheetId="0" hidden="1">4</definedName>
    <definedName name="solver_rel64" localSheetId="1" hidden="1">4</definedName>
    <definedName name="solver_rel65" localSheetId="0" hidden="1">4</definedName>
    <definedName name="solver_rel65" localSheetId="1" hidden="1">4</definedName>
    <definedName name="solver_rel66" localSheetId="0" hidden="1">4</definedName>
    <definedName name="solver_rel66" localSheetId="1" hidden="1">4</definedName>
    <definedName name="solver_rel67" localSheetId="0" hidden="1">1</definedName>
    <definedName name="solver_rel67" localSheetId="1" hidden="1">1</definedName>
    <definedName name="solver_rel68" localSheetId="0" hidden="1">4</definedName>
    <definedName name="solver_rel68" localSheetId="1" hidden="1">4</definedName>
    <definedName name="solver_rel69" localSheetId="0" hidden="1">1</definedName>
    <definedName name="solver_rel69" localSheetId="1" hidden="1">1</definedName>
    <definedName name="solver_rel7" localSheetId="0" hidden="1">4</definedName>
    <definedName name="solver_rel7" localSheetId="1" hidden="1">4</definedName>
    <definedName name="solver_rel70" localSheetId="0" hidden="1">4</definedName>
    <definedName name="solver_rel70" localSheetId="1" hidden="1">4</definedName>
    <definedName name="solver_rel71" localSheetId="0" hidden="1">1</definedName>
    <definedName name="solver_rel71" localSheetId="1" hidden="1">1</definedName>
    <definedName name="solver_rel72" localSheetId="0" hidden="1">4</definedName>
    <definedName name="solver_rel72" localSheetId="1" hidden="1">4</definedName>
    <definedName name="solver_rel73" localSheetId="0" hidden="1">3</definedName>
    <definedName name="solver_rel73" localSheetId="1" hidden="1">3</definedName>
    <definedName name="solver_rel74" localSheetId="0" hidden="1">1</definedName>
    <definedName name="solver_rel74" localSheetId="1" hidden="1">1</definedName>
    <definedName name="solver_rel75" localSheetId="0" hidden="1">1</definedName>
    <definedName name="solver_rel75" localSheetId="1" hidden="1">1</definedName>
    <definedName name="solver_rel76" localSheetId="0" hidden="1">3</definedName>
    <definedName name="solver_rel76" localSheetId="1" hidden="1">3</definedName>
    <definedName name="solver_rel77" localSheetId="0" hidden="1">4</definedName>
    <definedName name="solver_rel77" localSheetId="1" hidden="1">4</definedName>
    <definedName name="solver_rel78" localSheetId="0" hidden="1">3</definedName>
    <definedName name="solver_rel78" localSheetId="1" hidden="1">3</definedName>
    <definedName name="solver_rel79" localSheetId="0" hidden="1">3</definedName>
    <definedName name="solver_rel79" localSheetId="1" hidden="1">3</definedName>
    <definedName name="solver_rel8" localSheetId="0" hidden="1">4</definedName>
    <definedName name="solver_rel8" localSheetId="1" hidden="1">4</definedName>
    <definedName name="solver_rel80" localSheetId="0" hidden="1">1</definedName>
    <definedName name="solver_rel80" localSheetId="1" hidden="1">1</definedName>
    <definedName name="solver_rel81" localSheetId="0" hidden="1">3</definedName>
    <definedName name="solver_rel81" localSheetId="1" hidden="1">3</definedName>
    <definedName name="solver_rel82" localSheetId="0" hidden="1">3</definedName>
    <definedName name="solver_rel82" localSheetId="1" hidden="1">3</definedName>
    <definedName name="solver_rel83" localSheetId="0" hidden="1">3</definedName>
    <definedName name="solver_rel83" localSheetId="1" hidden="1">3</definedName>
    <definedName name="solver_rel84" localSheetId="0" hidden="1">4</definedName>
    <definedName name="solver_rel84" localSheetId="1" hidden="1">4</definedName>
    <definedName name="solver_rel85" localSheetId="0" hidden="1">1</definedName>
    <definedName name="solver_rel85" localSheetId="1" hidden="1">1</definedName>
    <definedName name="solver_rel86" localSheetId="0" hidden="1">1</definedName>
    <definedName name="solver_rel86" localSheetId="1" hidden="1">1</definedName>
    <definedName name="solver_rel87" localSheetId="0" hidden="1">1</definedName>
    <definedName name="solver_rel87" localSheetId="1" hidden="1">1</definedName>
    <definedName name="solver_rel88" localSheetId="0" hidden="1">1</definedName>
    <definedName name="solver_rel88" localSheetId="1" hidden="1">1</definedName>
    <definedName name="solver_rel89" localSheetId="0" hidden="1">4</definedName>
    <definedName name="solver_rel89" localSheetId="1" hidden="1">4</definedName>
    <definedName name="solver_rel9" localSheetId="0" hidden="1">4</definedName>
    <definedName name="solver_rel9" localSheetId="1" hidden="1">4</definedName>
    <definedName name="solver_rel90" localSheetId="0" hidden="1">4</definedName>
    <definedName name="solver_rel90" localSheetId="1" hidden="1">4</definedName>
    <definedName name="solver_rel91" localSheetId="0" hidden="1">1</definedName>
    <definedName name="solver_rel91" localSheetId="1" hidden="1">1</definedName>
    <definedName name="solver_rel92" localSheetId="0" hidden="1">4</definedName>
    <definedName name="solver_rel92" localSheetId="1" hidden="1">4</definedName>
    <definedName name="solver_rel93" localSheetId="0" hidden="1">4</definedName>
    <definedName name="solver_rel93" localSheetId="1" hidden="1">4</definedName>
    <definedName name="solver_rel94" localSheetId="0" hidden="1">3</definedName>
    <definedName name="solver_rel94" localSheetId="1" hidden="1">3</definedName>
    <definedName name="solver_rel95" localSheetId="0" hidden="1">1</definedName>
    <definedName name="solver_rel95" localSheetId="1" hidden="1">1</definedName>
    <definedName name="solver_rel96" localSheetId="0" hidden="1">4</definedName>
    <definedName name="solver_rel96" localSheetId="1" hidden="1">4</definedName>
    <definedName name="solver_rel97" localSheetId="0" hidden="1">3</definedName>
    <definedName name="solver_rel97" localSheetId="1" hidden="1">3</definedName>
    <definedName name="solver_rel98" localSheetId="0" hidden="1">1</definedName>
    <definedName name="solver_rel98" localSheetId="1" hidden="1">1</definedName>
    <definedName name="solver_rel99" localSheetId="0" hidden="1">4</definedName>
    <definedName name="solver_rel99" localSheetId="1" hidden="1">4</definedName>
    <definedName name="solver_rhs1" localSheetId="0" hidden="1">Base!$AA$17</definedName>
    <definedName name="solver_rhs1" localSheetId="1" hidden="1">Lighting!$AA$17</definedName>
    <definedName name="solver_rhs10" localSheetId="0" hidden="1">целое</definedName>
    <definedName name="solver_rhs10" localSheetId="1" hidden="1">целое</definedName>
    <definedName name="solver_rhs100" localSheetId="0" hidden="1">Base!$AA$2</definedName>
    <definedName name="solver_rhs100" localSheetId="1" hidden="1">Lighting!$AA$2</definedName>
    <definedName name="solver_rhs101" localSheetId="0" hidden="1">Base!$AA$1</definedName>
    <definedName name="solver_rhs101" localSheetId="1" hidden="1">Lighting!$AA$1</definedName>
    <definedName name="solver_rhs102" localSheetId="0" hidden="1">Base!$AA$1</definedName>
    <definedName name="solver_rhs102" localSheetId="1" hidden="1">Lighting!$AA$1</definedName>
    <definedName name="solver_rhs103" localSheetId="0" hidden="1">0</definedName>
    <definedName name="solver_rhs103" localSheetId="1" hidden="1">0</definedName>
    <definedName name="solver_rhs104" localSheetId="0" hidden="1">0</definedName>
    <definedName name="solver_rhs104" localSheetId="1" hidden="1">0</definedName>
    <definedName name="solver_rhs105" localSheetId="0" hidden="1">Base!$AA$1</definedName>
    <definedName name="solver_rhs105" localSheetId="1" hidden="1">Lighting!$AA$1</definedName>
    <definedName name="solver_rhs106" localSheetId="0" hidden="1">0</definedName>
    <definedName name="solver_rhs106" localSheetId="1" hidden="1">0</definedName>
    <definedName name="solver_rhs107" localSheetId="0" hidden="1">Base!$AA$1</definedName>
    <definedName name="solver_rhs107" localSheetId="1" hidden="1">Lighting!$AA$1</definedName>
    <definedName name="solver_rhs108" localSheetId="0" hidden="1">целое</definedName>
    <definedName name="solver_rhs108" localSheetId="1" hidden="1">целое</definedName>
    <definedName name="solver_rhs109" localSheetId="0" hidden="1">0</definedName>
    <definedName name="solver_rhs109" localSheetId="1" hidden="1">0</definedName>
    <definedName name="solver_rhs11" localSheetId="0" hidden="1">целое</definedName>
    <definedName name="solver_rhs11" localSheetId="1" hidden="1">целое</definedName>
    <definedName name="solver_rhs12" localSheetId="0" hidden="1">целое</definedName>
    <definedName name="solver_rhs12" localSheetId="1" hidden="1">целое</definedName>
    <definedName name="solver_rhs13" localSheetId="0" hidden="1">целое</definedName>
    <definedName name="solver_rhs13" localSheetId="1" hidden="1">целое</definedName>
    <definedName name="solver_rhs14" localSheetId="0" hidden="1">целое</definedName>
    <definedName name="solver_rhs14" localSheetId="1" hidden="1">целое</definedName>
    <definedName name="solver_rhs15" localSheetId="0" hidden="1">целое</definedName>
    <definedName name="solver_rhs15" localSheetId="1" hidden="1">целое</definedName>
    <definedName name="solver_rhs16" localSheetId="0" hidden="1">целое</definedName>
    <definedName name="solver_rhs16" localSheetId="1" hidden="1">целое</definedName>
    <definedName name="solver_rhs17" localSheetId="0" hidden="1">целое</definedName>
    <definedName name="solver_rhs17" localSheetId="1" hidden="1">целое</definedName>
    <definedName name="solver_rhs18" localSheetId="0" hidden="1">целое</definedName>
    <definedName name="solver_rhs18" localSheetId="1" hidden="1">целое</definedName>
    <definedName name="solver_rhs19" localSheetId="0" hidden="1">целое</definedName>
    <definedName name="solver_rhs19" localSheetId="1" hidden="1">целое</definedName>
    <definedName name="solver_rhs2" localSheetId="0" hidden="1">Base!$AA$2</definedName>
    <definedName name="solver_rhs2" localSheetId="1" hidden="1">Lighting!$AA$2</definedName>
    <definedName name="solver_rhs20" localSheetId="0" hidden="1">целое</definedName>
    <definedName name="solver_rhs20" localSheetId="1" hidden="1">целое</definedName>
    <definedName name="solver_rhs21" localSheetId="0" hidden="1">целое</definedName>
    <definedName name="solver_rhs21" localSheetId="1" hidden="1">целое</definedName>
    <definedName name="solver_rhs22" localSheetId="0" hidden="1">целое</definedName>
    <definedName name="solver_rhs22" localSheetId="1" hidden="1">целое</definedName>
    <definedName name="solver_rhs23" localSheetId="0" hidden="1">целое</definedName>
    <definedName name="solver_rhs23" localSheetId="1" hidden="1">целое</definedName>
    <definedName name="solver_rhs24" localSheetId="0" hidden="1">целое</definedName>
    <definedName name="solver_rhs24" localSheetId="1" hidden="1">целое</definedName>
    <definedName name="solver_rhs25" localSheetId="0" hidden="1">целое</definedName>
    <definedName name="solver_rhs25" localSheetId="1" hidden="1">целое</definedName>
    <definedName name="solver_rhs26" localSheetId="0" hidden="1">целое</definedName>
    <definedName name="solver_rhs26" localSheetId="1" hidden="1">целое</definedName>
    <definedName name="solver_rhs27" localSheetId="0" hidden="1">целое</definedName>
    <definedName name="solver_rhs27" localSheetId="1" hidden="1">целое</definedName>
    <definedName name="solver_rhs28" localSheetId="0" hidden="1">целое</definedName>
    <definedName name="solver_rhs28" localSheetId="1" hidden="1">целое</definedName>
    <definedName name="solver_rhs29" localSheetId="0" hidden="1">целое</definedName>
    <definedName name="solver_rhs29" localSheetId="1" hidden="1">целое</definedName>
    <definedName name="solver_rhs3" localSheetId="0" hidden="1">0</definedName>
    <definedName name="solver_rhs3" localSheetId="1" hidden="1">0</definedName>
    <definedName name="solver_rhs30" localSheetId="0" hidden="1">целое</definedName>
    <definedName name="solver_rhs30" localSheetId="1" hidden="1">целое</definedName>
    <definedName name="solver_rhs31" localSheetId="0" hidden="1">целое</definedName>
    <definedName name="solver_rhs31" localSheetId="1" hidden="1">целое</definedName>
    <definedName name="solver_rhs32" localSheetId="0" hidden="1">целое</definedName>
    <definedName name="solver_rhs32" localSheetId="1" hidden="1">целое</definedName>
    <definedName name="solver_rhs33" localSheetId="0" hidden="1">целое</definedName>
    <definedName name="solver_rhs33" localSheetId="1" hidden="1">целое</definedName>
    <definedName name="solver_rhs34" localSheetId="0" hidden="1">целое</definedName>
    <definedName name="solver_rhs34" localSheetId="1" hidden="1">целое</definedName>
    <definedName name="solver_rhs35" localSheetId="0" hidden="1">целое</definedName>
    <definedName name="solver_rhs35" localSheetId="1" hidden="1">целое</definedName>
    <definedName name="solver_rhs36" localSheetId="0" hidden="1">целое</definedName>
    <definedName name="solver_rhs36" localSheetId="1" hidden="1">целое</definedName>
    <definedName name="solver_rhs37" localSheetId="0" hidden="1">целое</definedName>
    <definedName name="solver_rhs37" localSheetId="1" hidden="1">целое</definedName>
    <definedName name="solver_rhs38" localSheetId="0" hidden="1">целое</definedName>
    <definedName name="solver_rhs38" localSheetId="1" hidden="1">целое</definedName>
    <definedName name="solver_rhs39" localSheetId="0" hidden="1">целое</definedName>
    <definedName name="solver_rhs39" localSheetId="1" hidden="1">целое</definedName>
    <definedName name="solver_rhs4" localSheetId="0" hidden="1">0</definedName>
    <definedName name="solver_rhs4" localSheetId="1" hidden="1">0</definedName>
    <definedName name="solver_rhs40" localSheetId="0" hidden="1">целое</definedName>
    <definedName name="solver_rhs40" localSheetId="1" hidden="1">целое</definedName>
    <definedName name="solver_rhs41" localSheetId="0" hidden="1">целое</definedName>
    <definedName name="solver_rhs41" localSheetId="1" hidden="1">целое</definedName>
    <definedName name="solver_rhs42" localSheetId="0" hidden="1">целое</definedName>
    <definedName name="solver_rhs42" localSheetId="1" hidden="1">целое</definedName>
    <definedName name="solver_rhs43" localSheetId="0" hidden="1">целое</definedName>
    <definedName name="solver_rhs43" localSheetId="1" hidden="1">целое</definedName>
    <definedName name="solver_rhs44" localSheetId="0" hidden="1">целое</definedName>
    <definedName name="solver_rhs44" localSheetId="1" hidden="1">целое</definedName>
    <definedName name="solver_rhs45" localSheetId="0" hidden="1">целое</definedName>
    <definedName name="solver_rhs45" localSheetId="1" hidden="1">целое</definedName>
    <definedName name="solver_rhs46" localSheetId="0" hidden="1">целое</definedName>
    <definedName name="solver_rhs46" localSheetId="1" hidden="1">целое</definedName>
    <definedName name="solver_rhs47" localSheetId="0" hidden="1">целое</definedName>
    <definedName name="solver_rhs47" localSheetId="1" hidden="1">целое</definedName>
    <definedName name="solver_rhs48" localSheetId="0" hidden="1">целое</definedName>
    <definedName name="solver_rhs48" localSheetId="1" hidden="1">целое</definedName>
    <definedName name="solver_rhs49" localSheetId="0" hidden="1">целое</definedName>
    <definedName name="solver_rhs49" localSheetId="1" hidden="1">целое</definedName>
    <definedName name="solver_rhs5" localSheetId="0" hidden="1">0</definedName>
    <definedName name="solver_rhs5" localSheetId="1" hidden="1">0</definedName>
    <definedName name="solver_rhs50" localSheetId="0" hidden="1">целое</definedName>
    <definedName name="solver_rhs50" localSheetId="1" hidden="1">целое</definedName>
    <definedName name="solver_rhs51" localSheetId="0" hidden="1">целое</definedName>
    <definedName name="solver_rhs51" localSheetId="1" hidden="1">целое</definedName>
    <definedName name="solver_rhs52" localSheetId="0" hidden="1">целое</definedName>
    <definedName name="solver_rhs52" localSheetId="1" hidden="1">целое</definedName>
    <definedName name="solver_rhs53" localSheetId="0" hidden="1">целое</definedName>
    <definedName name="solver_rhs53" localSheetId="1" hidden="1">целое</definedName>
    <definedName name="solver_rhs54" localSheetId="0" hidden="1">целое</definedName>
    <definedName name="solver_rhs54" localSheetId="1" hidden="1">целое</definedName>
    <definedName name="solver_rhs55" localSheetId="0" hidden="1">целое</definedName>
    <definedName name="solver_rhs55" localSheetId="1" hidden="1">целое</definedName>
    <definedName name="solver_rhs56" localSheetId="0" hidden="1">целое</definedName>
    <definedName name="solver_rhs56" localSheetId="1" hidden="1">целое</definedName>
    <definedName name="solver_rhs57" localSheetId="0" hidden="1">целое</definedName>
    <definedName name="solver_rhs57" localSheetId="1" hidden="1">целое</definedName>
    <definedName name="solver_rhs58" localSheetId="0" hidden="1">целое</definedName>
    <definedName name="solver_rhs58" localSheetId="1" hidden="1">целое</definedName>
    <definedName name="solver_rhs59" localSheetId="0" hidden="1">целое</definedName>
    <definedName name="solver_rhs59" localSheetId="1" hidden="1">целое</definedName>
    <definedName name="solver_rhs6" localSheetId="0" hidden="1">0</definedName>
    <definedName name="solver_rhs6" localSheetId="1" hidden="1">0</definedName>
    <definedName name="solver_rhs60" localSheetId="0" hidden="1">целое</definedName>
    <definedName name="solver_rhs60" localSheetId="1" hidden="1">целое</definedName>
    <definedName name="solver_rhs61" localSheetId="0" hidden="1">целое</definedName>
    <definedName name="solver_rhs61" localSheetId="1" hidden="1">целое</definedName>
    <definedName name="solver_rhs62" localSheetId="0" hidden="1">целое</definedName>
    <definedName name="solver_rhs62" localSheetId="1" hidden="1">целое</definedName>
    <definedName name="solver_rhs63" localSheetId="0" hidden="1">целое</definedName>
    <definedName name="solver_rhs63" localSheetId="1" hidden="1">целое</definedName>
    <definedName name="solver_rhs64" localSheetId="0" hidden="1">целое</definedName>
    <definedName name="solver_rhs64" localSheetId="1" hidden="1">целое</definedName>
    <definedName name="solver_rhs65" localSheetId="0" hidden="1">целое</definedName>
    <definedName name="solver_rhs65" localSheetId="1" hidden="1">целое</definedName>
    <definedName name="solver_rhs66" localSheetId="0" hidden="1">целое</definedName>
    <definedName name="solver_rhs66" localSheetId="1" hidden="1">целое</definedName>
    <definedName name="solver_rhs67" localSheetId="0" hidden="1">Base!$AA$2</definedName>
    <definedName name="solver_rhs67" localSheetId="1" hidden="1">Lighting!$AA$2</definedName>
    <definedName name="solver_rhs68" localSheetId="0" hidden="1">целое</definedName>
    <definedName name="solver_rhs68" localSheetId="1" hidden="1">целое</definedName>
    <definedName name="solver_rhs69" localSheetId="0" hidden="1">Base!$AA$2</definedName>
    <definedName name="solver_rhs69" localSheetId="1" hidden="1">Lighting!$AA$2</definedName>
    <definedName name="solver_rhs7" localSheetId="0" hidden="1">целое</definedName>
    <definedName name="solver_rhs7" localSheetId="1" hidden="1">целое</definedName>
    <definedName name="solver_rhs70" localSheetId="0" hidden="1">целое</definedName>
    <definedName name="solver_rhs70" localSheetId="1" hidden="1">целое</definedName>
    <definedName name="solver_rhs71" localSheetId="0" hidden="1">Base!$AA$2</definedName>
    <definedName name="solver_rhs71" localSheetId="1" hidden="1">Lighting!$AA$2</definedName>
    <definedName name="solver_rhs72" localSheetId="0" hidden="1">целое</definedName>
    <definedName name="solver_rhs72" localSheetId="1" hidden="1">целое</definedName>
    <definedName name="solver_rhs73" localSheetId="0" hidden="1">Base!$AA$1</definedName>
    <definedName name="solver_rhs73" localSheetId="1" hidden="1">Lighting!$AA$1</definedName>
    <definedName name="solver_rhs74" localSheetId="0" hidden="1">Base!$AA$2</definedName>
    <definedName name="solver_rhs74" localSheetId="1" hidden="1">Lighting!$AA$2</definedName>
    <definedName name="solver_rhs75" localSheetId="0" hidden="1">Base!$AA$2</definedName>
    <definedName name="solver_rhs75" localSheetId="1" hidden="1">Lighting!$AA$2</definedName>
    <definedName name="solver_rhs76" localSheetId="0" hidden="1">Base!$AA$1</definedName>
    <definedName name="solver_rhs76" localSheetId="1" hidden="1">Lighting!$AA$1</definedName>
    <definedName name="solver_rhs77" localSheetId="0" hidden="1">целое</definedName>
    <definedName name="solver_rhs77" localSheetId="1" hidden="1">целое</definedName>
    <definedName name="solver_rhs78" localSheetId="0" hidden="1">Base!$AA$1</definedName>
    <definedName name="solver_rhs78" localSheetId="1" hidden="1">Lighting!$AA$1</definedName>
    <definedName name="solver_rhs79" localSheetId="0" hidden="1">Base!$AA$1</definedName>
    <definedName name="solver_rhs79" localSheetId="1" hidden="1">Lighting!$AA$1</definedName>
    <definedName name="solver_rhs8" localSheetId="0" hidden="1">целое</definedName>
    <definedName name="solver_rhs8" localSheetId="1" hidden="1">целое</definedName>
    <definedName name="solver_rhs80" localSheetId="0" hidden="1">Base!$AA$2</definedName>
    <definedName name="solver_rhs80" localSheetId="1" hidden="1">Lighting!$AA$2</definedName>
    <definedName name="solver_rhs81" localSheetId="0" hidden="1">Base!$AA$1</definedName>
    <definedName name="solver_rhs81" localSheetId="1" hidden="1">Lighting!$AA$1</definedName>
    <definedName name="solver_rhs82" localSheetId="0" hidden="1">Base!$AA$1</definedName>
    <definedName name="solver_rhs82" localSheetId="1" hidden="1">Lighting!$AA$1</definedName>
    <definedName name="solver_rhs83" localSheetId="0" hidden="1">Base!$AA$1</definedName>
    <definedName name="solver_rhs83" localSheetId="1" hidden="1">Lighting!$AA$1</definedName>
    <definedName name="solver_rhs84" localSheetId="0" hidden="1">целое</definedName>
    <definedName name="solver_rhs84" localSheetId="1" hidden="1">целое</definedName>
    <definedName name="solver_rhs85" localSheetId="0" hidden="1">Base!$AA$2</definedName>
    <definedName name="solver_rhs85" localSheetId="1" hidden="1">Lighting!$AA$2</definedName>
    <definedName name="solver_rhs86" localSheetId="0" hidden="1">Base!$AA$2</definedName>
    <definedName name="solver_rhs86" localSheetId="1" hidden="1">Lighting!$AA$2</definedName>
    <definedName name="solver_rhs87" localSheetId="0" hidden="1">Base!$AA$2</definedName>
    <definedName name="solver_rhs87" localSheetId="1" hidden="1">Lighting!$AA$2</definedName>
    <definedName name="solver_rhs88" localSheetId="0" hidden="1">Base!$AA$2</definedName>
    <definedName name="solver_rhs88" localSheetId="1" hidden="1">Lighting!$AA$2</definedName>
    <definedName name="solver_rhs89" localSheetId="0" hidden="1">целое</definedName>
    <definedName name="solver_rhs89" localSheetId="1" hidden="1">целое</definedName>
    <definedName name="solver_rhs9" localSheetId="0" hidden="1">целое</definedName>
    <definedName name="solver_rhs9" localSheetId="1" hidden="1">целое</definedName>
    <definedName name="solver_rhs90" localSheetId="0" hidden="1">целое</definedName>
    <definedName name="solver_rhs90" localSheetId="1" hidden="1">целое</definedName>
    <definedName name="solver_rhs91" localSheetId="0" hidden="1">Base!$AA$2</definedName>
    <definedName name="solver_rhs91" localSheetId="1" hidden="1">Lighting!$AA$2</definedName>
    <definedName name="solver_rhs92" localSheetId="0" hidden="1">целое</definedName>
    <definedName name="solver_rhs92" localSheetId="1" hidden="1">целое</definedName>
    <definedName name="solver_rhs93" localSheetId="0" hidden="1">целое</definedName>
    <definedName name="solver_rhs93" localSheetId="1" hidden="1">целое</definedName>
    <definedName name="solver_rhs94" localSheetId="0" hidden="1">Base!$AA$1</definedName>
    <definedName name="solver_rhs94" localSheetId="1" hidden="1">Lighting!$AA$1</definedName>
    <definedName name="solver_rhs95" localSheetId="0" hidden="1">Base!$AA$2</definedName>
    <definedName name="solver_rhs95" localSheetId="1" hidden="1">Lighting!$AA$2</definedName>
    <definedName name="solver_rhs96" localSheetId="0" hidden="1">целое</definedName>
    <definedName name="solver_rhs96" localSheetId="1" hidden="1">целое</definedName>
    <definedName name="solver_rhs97" localSheetId="0" hidden="1">Base!$AA$1</definedName>
    <definedName name="solver_rhs97" localSheetId="1" hidden="1">Lighting!$AA$1</definedName>
    <definedName name="solver_rhs98" localSheetId="0" hidden="1">Base!$AA$2</definedName>
    <definedName name="solver_rhs98" localSheetId="1" hidden="1">Lighting!$AA$2</definedName>
    <definedName name="solver_rhs99" localSheetId="0" hidden="1">целое</definedName>
    <definedName name="solver_rhs99" localSheetId="1" hidden="1">целое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G7" i="30" l="1"/>
  <c r="F6" i="30"/>
  <c r="E7" i="30"/>
  <c r="G9" i="30"/>
  <c r="I9" i="30"/>
  <c r="I11" i="30"/>
  <c r="I12" i="30"/>
  <c r="G12" i="30"/>
  <c r="G11" i="30"/>
  <c r="I6" i="30"/>
  <c r="I8" i="30"/>
  <c r="I18" i="30"/>
  <c r="H13" i="30" l="1"/>
  <c r="E15" i="30"/>
  <c r="F18" i="30"/>
  <c r="G18" i="30" s="1"/>
  <c r="F10" i="30"/>
  <c r="F11" i="30"/>
  <c r="F12" i="30"/>
  <c r="F13" i="30"/>
  <c r="E13" i="38"/>
  <c r="E12" i="38"/>
  <c r="I10" i="30" l="1"/>
  <c r="I13" i="30"/>
  <c r="G15" i="30"/>
  <c r="F15" i="30"/>
  <c r="I7" i="30"/>
  <c r="G12" i="38"/>
  <c r="F12" i="38"/>
  <c r="F13" i="38"/>
  <c r="G13" i="38"/>
  <c r="H12" i="38" l="1"/>
  <c r="I12" i="38"/>
  <c r="H13" i="38"/>
  <c r="T5" i="38"/>
  <c r="E9" i="38"/>
  <c r="T9" i="38" s="1"/>
  <c r="E10" i="38"/>
  <c r="T10" i="38" s="1"/>
  <c r="F10" i="38"/>
  <c r="U10" i="38" s="1"/>
  <c r="E11" i="38"/>
  <c r="T11" i="38" s="1"/>
  <c r="T12" i="38"/>
  <c r="T13" i="38"/>
  <c r="X16" i="38"/>
  <c r="W16" i="38"/>
  <c r="V16" i="38"/>
  <c r="U16" i="38"/>
  <c r="T16" i="38"/>
  <c r="X15" i="38"/>
  <c r="W15" i="38"/>
  <c r="V15" i="38"/>
  <c r="U15" i="38"/>
  <c r="T15" i="38"/>
  <c r="X14" i="38"/>
  <c r="W14" i="38"/>
  <c r="V14" i="38"/>
  <c r="U14" i="38"/>
  <c r="T14" i="38"/>
  <c r="K8" i="38"/>
  <c r="K9" i="38" s="1"/>
  <c r="K10" i="38" s="1"/>
  <c r="K11" i="38" s="1"/>
  <c r="K12" i="38" s="1"/>
  <c r="K13" i="38" s="1"/>
  <c r="K14" i="38" s="1"/>
  <c r="K15" i="38" s="1"/>
  <c r="K16" i="38" s="1"/>
  <c r="K7" i="38"/>
  <c r="K6" i="38"/>
  <c r="T16" i="30"/>
  <c r="I15" i="30" l="1"/>
  <c r="I13" i="38"/>
  <c r="U12" i="38"/>
  <c r="V16" i="30"/>
  <c r="U16" i="30"/>
  <c r="G8" i="38"/>
  <c r="V8" i="38" s="1"/>
  <c r="G11" i="38"/>
  <c r="V11" i="38" s="1"/>
  <c r="G10" i="38"/>
  <c r="V10" i="38" s="1"/>
  <c r="V12" i="38"/>
  <c r="V13" i="38"/>
  <c r="G9" i="38"/>
  <c r="V9" i="38" s="1"/>
  <c r="F11" i="38"/>
  <c r="U11" i="38" s="1"/>
  <c r="U13" i="38"/>
  <c r="F9" i="38"/>
  <c r="U9" i="38" s="1"/>
  <c r="I59" i="38"/>
  <c r="H59" i="38"/>
  <c r="G59" i="38"/>
  <c r="F59" i="38"/>
  <c r="E59" i="38"/>
  <c r="AC56" i="38"/>
  <c r="AC55" i="38"/>
  <c r="AC32" i="38"/>
  <c r="AC31" i="38"/>
  <c r="S24" i="38"/>
  <c r="S25" i="38" s="1"/>
  <c r="S26" i="38" s="1"/>
  <c r="S27" i="38" s="1"/>
  <c r="S28" i="38" s="1"/>
  <c r="S29" i="38" s="1"/>
  <c r="S30" i="38" s="1"/>
  <c r="S31" i="38" s="1"/>
  <c r="S32" i="38" s="1"/>
  <c r="S33" i="38" s="1"/>
  <c r="K24" i="38"/>
  <c r="K25" i="38" s="1"/>
  <c r="K26" i="38" s="1"/>
  <c r="K27" i="38" s="1"/>
  <c r="K28" i="38" s="1"/>
  <c r="K29" i="38" s="1"/>
  <c r="K30" i="38" s="1"/>
  <c r="K31" i="38" s="1"/>
  <c r="K32" i="38" s="1"/>
  <c r="K33" i="38" s="1"/>
  <c r="D24" i="38"/>
  <c r="D25" i="38" s="1"/>
  <c r="D26" i="38" s="1"/>
  <c r="D27" i="38" s="1"/>
  <c r="D28" i="38" s="1"/>
  <c r="D29" i="38" s="1"/>
  <c r="D30" i="38" s="1"/>
  <c r="D31" i="38" s="1"/>
  <c r="D32" i="38" s="1"/>
  <c r="D33" i="38" s="1"/>
  <c r="S23" i="38"/>
  <c r="K23" i="38"/>
  <c r="D23" i="38"/>
  <c r="AC20" i="38"/>
  <c r="AC19" i="38"/>
  <c r="AC9" i="38"/>
  <c r="AC13" i="38"/>
  <c r="B7" i="38"/>
  <c r="D6" i="38"/>
  <c r="D7" i="38" s="1"/>
  <c r="B1" i="38"/>
  <c r="A1" i="38"/>
  <c r="W16" i="30" l="1"/>
  <c r="X16" i="30"/>
  <c r="H9" i="38"/>
  <c r="W9" i="38" s="1"/>
  <c r="W12" i="38"/>
  <c r="X12" i="38"/>
  <c r="H11" i="38"/>
  <c r="W11" i="38" s="1"/>
  <c r="I11" i="38"/>
  <c r="X11" i="38" s="1"/>
  <c r="H10" i="38"/>
  <c r="W10" i="38" s="1"/>
  <c r="I10" i="38"/>
  <c r="X10" i="38" s="1"/>
  <c r="H7" i="38"/>
  <c r="W7" i="38" s="1"/>
  <c r="H8" i="38"/>
  <c r="W8" i="38" s="1"/>
  <c r="I5" i="38"/>
  <c r="X5" i="38" s="1"/>
  <c r="H5" i="38"/>
  <c r="W5" i="38" s="1"/>
  <c r="X13" i="38"/>
  <c r="W13" i="38"/>
  <c r="H6" i="38"/>
  <c r="W6" i="38" s="1"/>
  <c r="I6" i="38"/>
  <c r="X6" i="38" s="1"/>
  <c r="D8" i="38"/>
  <c r="I7" i="38" l="1"/>
  <c r="X7" i="38" s="1"/>
  <c r="AC47" i="38"/>
  <c r="AC25" i="38"/>
  <c r="AC22" i="38"/>
  <c r="AC14" i="38"/>
  <c r="D9" i="38"/>
  <c r="I8" i="38" l="1"/>
  <c r="X8" i="38" s="1"/>
  <c r="D10" i="38"/>
  <c r="AC57" i="38"/>
  <c r="AC26" i="38"/>
  <c r="AC48" i="38"/>
  <c r="AC15" i="38"/>
  <c r="AC59" i="38"/>
  <c r="I9" i="38" l="1"/>
  <c r="X9" i="38" s="1"/>
  <c r="AC49" i="38"/>
  <c r="AC27" i="38"/>
  <c r="AC16" i="38"/>
  <c r="D11" i="38"/>
  <c r="AC28" i="38" l="1"/>
  <c r="AC58" i="38"/>
  <c r="D12" i="38"/>
  <c r="AC50" i="38"/>
  <c r="AC17" i="38"/>
  <c r="AC29" i="38" l="1"/>
  <c r="D13" i="38"/>
  <c r="AC18" i="38"/>
  <c r="AC51" i="38"/>
  <c r="D14" i="38" l="1"/>
  <c r="AC30" i="38"/>
  <c r="AC52" i="38"/>
  <c r="AC53" i="38" l="1"/>
  <c r="D15" i="38"/>
  <c r="D16" i="38" l="1"/>
  <c r="AC54" i="38"/>
  <c r="H17" i="38"/>
  <c r="I17" i="38"/>
  <c r="O14" i="38" l="1"/>
  <c r="O10" i="38"/>
  <c r="O6" i="38"/>
  <c r="O15" i="38"/>
  <c r="O11" i="38"/>
  <c r="O12" i="38"/>
  <c r="O7" i="38"/>
  <c r="O8" i="38"/>
  <c r="O16" i="38"/>
  <c r="O13" i="38"/>
  <c r="O9" i="38"/>
  <c r="O5" i="38"/>
  <c r="AK1" i="38" s="1"/>
  <c r="P15" i="38"/>
  <c r="P11" i="38"/>
  <c r="P7" i="38"/>
  <c r="P12" i="38"/>
  <c r="P9" i="38"/>
  <c r="P16" i="38"/>
  <c r="P8" i="38"/>
  <c r="P13" i="38"/>
  <c r="P5" i="38"/>
  <c r="AL1" i="38" s="1"/>
  <c r="P14" i="38"/>
  <c r="P10" i="38"/>
  <c r="P6" i="38"/>
  <c r="O17" i="38"/>
  <c r="P17" i="38"/>
  <c r="AK4" i="38" l="1"/>
  <c r="AL4" i="38"/>
  <c r="F59" i="30" l="1"/>
  <c r="G59" i="30"/>
  <c r="E59" i="30"/>
  <c r="H59" i="30" l="1"/>
  <c r="I59" i="30"/>
  <c r="S23" i="30" l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AC59" i="30" l="1"/>
  <c r="AC58" i="30"/>
  <c r="AC57" i="30"/>
  <c r="I17" i="30"/>
  <c r="P11" i="30" s="1"/>
  <c r="AC56" i="30"/>
  <c r="AC55" i="30"/>
  <c r="AC54" i="30"/>
  <c r="AC53" i="30"/>
  <c r="AC52" i="30"/>
  <c r="AC51" i="30"/>
  <c r="AC50" i="30"/>
  <c r="AC49" i="30"/>
  <c r="AC48" i="30"/>
  <c r="AC47" i="30"/>
  <c r="AC32" i="30"/>
  <c r="AC31" i="30"/>
  <c r="AC30" i="30"/>
  <c r="AC29" i="30"/>
  <c r="AC28" i="30"/>
  <c r="AC27" i="30"/>
  <c r="AC26" i="30"/>
  <c r="AC25" i="30"/>
  <c r="AC20" i="30"/>
  <c r="AC19" i="30"/>
  <c r="AC18" i="30"/>
  <c r="AC17" i="30"/>
  <c r="AC16" i="30"/>
  <c r="AC15" i="30"/>
  <c r="AC14" i="30"/>
  <c r="AC13" i="30"/>
  <c r="W5" i="30"/>
  <c r="X5" i="30"/>
  <c r="P9" i="30" l="1"/>
  <c r="P13" i="30"/>
  <c r="P10" i="30"/>
  <c r="P12" i="30"/>
  <c r="P8" i="30"/>
  <c r="K23" i="30" l="1"/>
  <c r="K24" i="30" s="1"/>
  <c r="D23" i="30"/>
  <c r="D24" i="30" s="1"/>
  <c r="B7" i="30"/>
  <c r="K6" i="30"/>
  <c r="K7" i="30" s="1"/>
  <c r="D6" i="30"/>
  <c r="B1" i="30"/>
  <c r="A1" i="30"/>
  <c r="D25" i="30" l="1"/>
  <c r="D26" i="30" s="1"/>
  <c r="D27" i="30" s="1"/>
  <c r="D28" i="30" s="1"/>
  <c r="D29" i="30" s="1"/>
  <c r="D30" i="30" s="1"/>
  <c r="D31" i="30" s="1"/>
  <c r="D32" i="30" s="1"/>
  <c r="D33" i="30" s="1"/>
  <c r="W6" i="30"/>
  <c r="X6" i="30"/>
  <c r="K25" i="30"/>
  <c r="K26" i="30" s="1"/>
  <c r="K27" i="30" s="1"/>
  <c r="K28" i="30" s="1"/>
  <c r="K29" i="30" s="1"/>
  <c r="K30" i="30" s="1"/>
  <c r="K31" i="30" s="1"/>
  <c r="K32" i="30" s="1"/>
  <c r="K33" i="30" s="1"/>
  <c r="K8" i="30"/>
  <c r="K9" i="30" s="1"/>
  <c r="K10" i="30" s="1"/>
  <c r="K11" i="30" s="1"/>
  <c r="K12" i="30" s="1"/>
  <c r="K13" i="30" s="1"/>
  <c r="K14" i="30" s="1"/>
  <c r="K15" i="30" s="1"/>
  <c r="K16" i="30" s="1"/>
  <c r="D7" i="30"/>
  <c r="W7" i="30" l="1"/>
  <c r="D8" i="30"/>
  <c r="X7" i="30"/>
  <c r="D9" i="30" l="1"/>
  <c r="V8" i="30"/>
  <c r="X8" i="30"/>
  <c r="W8" i="30"/>
  <c r="U9" i="30" l="1"/>
  <c r="T9" i="30"/>
  <c r="W9" i="30"/>
  <c r="V9" i="30"/>
  <c r="X9" i="30"/>
  <c r="D10" i="30"/>
  <c r="T10" i="30" l="1"/>
  <c r="D11" i="30"/>
  <c r="U10" i="30"/>
  <c r="V10" i="30"/>
  <c r="X10" i="30"/>
  <c r="W10" i="30"/>
  <c r="P6" i="30"/>
  <c r="P5" i="30"/>
  <c r="AL1" i="30" s="1"/>
  <c r="P17" i="30"/>
  <c r="P7" i="30"/>
  <c r="P14" i="30"/>
  <c r="P15" i="30"/>
  <c r="P16" i="30"/>
  <c r="H17" i="30"/>
  <c r="AL4" i="30" l="1"/>
  <c r="T11" i="30"/>
  <c r="X11" i="30"/>
  <c r="W11" i="30"/>
  <c r="D12" i="30"/>
  <c r="U11" i="30"/>
  <c r="V11" i="30"/>
  <c r="O16" i="30"/>
  <c r="O11" i="30"/>
  <c r="O12" i="30"/>
  <c r="O13" i="30"/>
  <c r="O8" i="30"/>
  <c r="O9" i="30"/>
  <c r="O10" i="30"/>
  <c r="O17" i="30"/>
  <c r="O6" i="30"/>
  <c r="O5" i="30"/>
  <c r="AK1" i="30" s="1"/>
  <c r="O7" i="30"/>
  <c r="O14" i="30"/>
  <c r="O15" i="30"/>
  <c r="AK4" i="30" l="1"/>
  <c r="V12" i="30"/>
  <c r="T12" i="30"/>
  <c r="W12" i="30"/>
  <c r="X12" i="30"/>
  <c r="D13" i="30"/>
  <c r="U12" i="30"/>
  <c r="V13" i="30" l="1"/>
  <c r="U13" i="30"/>
  <c r="D14" i="30"/>
  <c r="T13" i="30"/>
  <c r="X13" i="30"/>
  <c r="W13" i="30"/>
  <c r="T14" i="30" l="1"/>
  <c r="X14" i="30"/>
  <c r="V14" i="30"/>
  <c r="W14" i="30"/>
  <c r="U14" i="30"/>
  <c r="D15" i="30"/>
  <c r="X15" i="30" l="1"/>
  <c r="U15" i="30"/>
  <c r="W15" i="30"/>
  <c r="V15" i="30"/>
  <c r="T15" i="30"/>
  <c r="D16" i="30"/>
  <c r="V7" i="38" l="1"/>
  <c r="U6" i="38"/>
  <c r="T8" i="30"/>
  <c r="AC12" i="30"/>
  <c r="E8" i="38"/>
  <c r="AC10" i="30" l="1"/>
  <c r="T6" i="30"/>
  <c r="E6" i="38"/>
  <c r="T7" i="30"/>
  <c r="AC11" i="30"/>
  <c r="E7" i="38"/>
  <c r="F7" i="30"/>
  <c r="AC24" i="30"/>
  <c r="F8" i="38"/>
  <c r="U8" i="30"/>
  <c r="F5" i="30"/>
  <c r="T8" i="38"/>
  <c r="AC12" i="38"/>
  <c r="T7" i="38" l="1"/>
  <c r="AC11" i="38"/>
  <c r="F5" i="38"/>
  <c r="U5" i="30"/>
  <c r="AC21" i="30"/>
  <c r="G5" i="30"/>
  <c r="U8" i="38"/>
  <c r="AC24" i="38"/>
  <c r="T5" i="30"/>
  <c r="AC9" i="30"/>
  <c r="E17" i="30"/>
  <c r="L5" i="30" s="1"/>
  <c r="U7" i="30"/>
  <c r="F7" i="38"/>
  <c r="G6" i="30"/>
  <c r="F17" i="30"/>
  <c r="AC23" i="30"/>
  <c r="AC10" i="38"/>
  <c r="T6" i="38"/>
  <c r="E17" i="38"/>
  <c r="L6" i="38" s="1"/>
  <c r="M12" i="30" l="1"/>
  <c r="M9" i="30"/>
  <c r="M16" i="30"/>
  <c r="M15" i="30"/>
  <c r="M17" i="30"/>
  <c r="M14" i="30"/>
  <c r="M10" i="30"/>
  <c r="M11" i="30"/>
  <c r="M13" i="30"/>
  <c r="M8" i="30"/>
  <c r="M7" i="30"/>
  <c r="M5" i="30"/>
  <c r="AI1" i="30" s="1"/>
  <c r="AH1" i="30"/>
  <c r="AC34" i="30"/>
  <c r="V6" i="30"/>
  <c r="G6" i="38"/>
  <c r="AA16" i="38" s="1"/>
  <c r="L17" i="38"/>
  <c r="L9" i="38"/>
  <c r="L16" i="38"/>
  <c r="L15" i="38"/>
  <c r="L11" i="38"/>
  <c r="L12" i="38"/>
  <c r="L14" i="38"/>
  <c r="L13" i="38"/>
  <c r="L5" i="38"/>
  <c r="L10" i="38"/>
  <c r="L8" i="38"/>
  <c r="V5" i="30"/>
  <c r="AA17" i="30"/>
  <c r="AC33" i="30"/>
  <c r="G5" i="38"/>
  <c r="U7" i="38"/>
  <c r="AC23" i="38"/>
  <c r="AC22" i="30"/>
  <c r="U6" i="30"/>
  <c r="M6" i="30"/>
  <c r="L7" i="38"/>
  <c r="L17" i="30"/>
  <c r="L16" i="30"/>
  <c r="E33" i="30" s="1"/>
  <c r="L15" i="30"/>
  <c r="L11" i="30"/>
  <c r="L8" i="30"/>
  <c r="L9" i="30"/>
  <c r="A16" i="30"/>
  <c r="A17" i="30" s="1"/>
  <c r="L12" i="30"/>
  <c r="E29" i="30" s="1"/>
  <c r="L10" i="30"/>
  <c r="L13" i="30"/>
  <c r="L14" i="30"/>
  <c r="E31" i="30" s="1"/>
  <c r="L7" i="30"/>
  <c r="L6" i="30"/>
  <c r="F17" i="38"/>
  <c r="M5" i="38" s="1"/>
  <c r="AI1" i="38" s="1"/>
  <c r="U5" i="38"/>
  <c r="AC21" i="38"/>
  <c r="E30" i="30" l="1"/>
  <c r="E26" i="30"/>
  <c r="AC2" i="38"/>
  <c r="E27" i="30"/>
  <c r="L27" i="30" s="1"/>
  <c r="AA17" i="38"/>
  <c r="AC2" i="30"/>
  <c r="AA16" i="30"/>
  <c r="AC7" i="30" s="1"/>
  <c r="E24" i="30"/>
  <c r="L24" i="30" s="1"/>
  <c r="E32" i="30"/>
  <c r="L32" i="30" s="1"/>
  <c r="E23" i="30"/>
  <c r="L23" i="30" s="1"/>
  <c r="E25" i="30"/>
  <c r="L25" i="30" s="1"/>
  <c r="E28" i="30"/>
  <c r="L28" i="30" s="1"/>
  <c r="AI4" i="38"/>
  <c r="L31" i="30"/>
  <c r="M7" i="38"/>
  <c r="E24" i="38" s="1"/>
  <c r="AI4" i="30"/>
  <c r="L30" i="30"/>
  <c r="L26" i="30"/>
  <c r="L33" i="30"/>
  <c r="G17" i="38"/>
  <c r="N5" i="38" s="1"/>
  <c r="AJ1" i="38" s="1"/>
  <c r="V5" i="38"/>
  <c r="AC33" i="38"/>
  <c r="G17" i="30"/>
  <c r="N7" i="30" s="1"/>
  <c r="E22" i="38"/>
  <c r="AH1" i="38"/>
  <c r="AC34" i="38"/>
  <c r="V6" i="38"/>
  <c r="E22" i="30"/>
  <c r="AC7" i="38"/>
  <c r="AC8" i="38"/>
  <c r="M12" i="38"/>
  <c r="E29" i="38" s="1"/>
  <c r="M10" i="38"/>
  <c r="E27" i="38" s="1"/>
  <c r="M6" i="38"/>
  <c r="E23" i="38" s="1"/>
  <c r="M15" i="38"/>
  <c r="E32" i="38" s="1"/>
  <c r="M13" i="38"/>
  <c r="E30" i="38" s="1"/>
  <c r="M9" i="38"/>
  <c r="E26" i="38" s="1"/>
  <c r="M11" i="38"/>
  <c r="E28" i="38" s="1"/>
  <c r="M16" i="38"/>
  <c r="E33" i="38" s="1"/>
  <c r="M14" i="38"/>
  <c r="E31" i="38" s="1"/>
  <c r="M17" i="38"/>
  <c r="M8" i="38"/>
  <c r="E25" i="38" s="1"/>
  <c r="L29" i="30"/>
  <c r="V7" i="30"/>
  <c r="AH4" i="30"/>
  <c r="F24" i="30" l="1"/>
  <c r="G24" i="30" s="1"/>
  <c r="N6" i="38"/>
  <c r="AC8" i="30"/>
  <c r="L27" i="38"/>
  <c r="L30" i="38"/>
  <c r="L29" i="38"/>
  <c r="L26" i="38"/>
  <c r="L31" i="38"/>
  <c r="L22" i="38"/>
  <c r="F22" i="38"/>
  <c r="AP6" i="38"/>
  <c r="L25" i="38"/>
  <c r="L33" i="38"/>
  <c r="L23" i="38"/>
  <c r="F23" i="38"/>
  <c r="N17" i="30"/>
  <c r="N16" i="30"/>
  <c r="F33" i="30" s="1"/>
  <c r="N14" i="30"/>
  <c r="F31" i="30" s="1"/>
  <c r="N13" i="30"/>
  <c r="F30" i="30" s="1"/>
  <c r="N12" i="30"/>
  <c r="F29" i="30" s="1"/>
  <c r="N8" i="30"/>
  <c r="F25" i="30" s="1"/>
  <c r="N11" i="30"/>
  <c r="F28" i="30" s="1"/>
  <c r="N9" i="30"/>
  <c r="F26" i="30" s="1"/>
  <c r="N15" i="30"/>
  <c r="F32" i="30" s="1"/>
  <c r="N10" i="30"/>
  <c r="F27" i="30" s="1"/>
  <c r="N6" i="30"/>
  <c r="F23" i="30" s="1"/>
  <c r="N5" i="30"/>
  <c r="AJ1" i="30" s="1"/>
  <c r="AI6" i="30" s="1"/>
  <c r="N12" i="38"/>
  <c r="F29" i="38" s="1"/>
  <c r="N14" i="38"/>
  <c r="F31" i="38" s="1"/>
  <c r="N10" i="38"/>
  <c r="F27" i="38" s="1"/>
  <c r="N16" i="38"/>
  <c r="F33" i="38" s="1"/>
  <c r="N17" i="38"/>
  <c r="N11" i="38"/>
  <c r="F28" i="38" s="1"/>
  <c r="N8" i="38"/>
  <c r="F25" i="38" s="1"/>
  <c r="N15" i="38"/>
  <c r="F32" i="38" s="1"/>
  <c r="N7" i="38"/>
  <c r="N13" i="38"/>
  <c r="F30" i="38" s="1"/>
  <c r="N9" i="38"/>
  <c r="F26" i="38" s="1"/>
  <c r="L24" i="38"/>
  <c r="F24" i="38"/>
  <c r="L22" i="30"/>
  <c r="L32" i="38"/>
  <c r="L28" i="38"/>
  <c r="AJ4" i="38"/>
  <c r="AQ6" i="38" s="1"/>
  <c r="M24" i="30"/>
  <c r="AK7" i="38"/>
  <c r="AL7" i="38"/>
  <c r="AL8" i="38"/>
  <c r="AK8" i="38"/>
  <c r="AI8" i="38"/>
  <c r="AF9" i="38"/>
  <c r="AF15" i="38" s="1"/>
  <c r="AH4" i="38"/>
  <c r="AH8" i="38" s="1"/>
  <c r="AH7" i="38"/>
  <c r="AI7" i="38" l="1"/>
  <c r="AJ5" i="30"/>
  <c r="AP6" i="30"/>
  <c r="AM7" i="38"/>
  <c r="AJ7" i="38"/>
  <c r="AM6" i="30"/>
  <c r="F22" i="30"/>
  <c r="M22" i="30" s="1"/>
  <c r="AN6" i="38"/>
  <c r="AJ6" i="30"/>
  <c r="AO6" i="38"/>
  <c r="AJ8" i="38"/>
  <c r="AF8" i="38" s="1"/>
  <c r="AF14" i="38" s="1"/>
  <c r="AG14" i="38" s="1"/>
  <c r="M26" i="38"/>
  <c r="G26" i="38"/>
  <c r="M25" i="38"/>
  <c r="G25" i="38"/>
  <c r="M27" i="38"/>
  <c r="G27" i="38"/>
  <c r="M30" i="38"/>
  <c r="G30" i="38"/>
  <c r="M29" i="38"/>
  <c r="G29" i="38"/>
  <c r="AM6" i="38"/>
  <c r="AK5" i="38"/>
  <c r="AI6" i="38"/>
  <c r="AL6" i="38"/>
  <c r="AI5" i="38"/>
  <c r="AJ5" i="38"/>
  <c r="AK6" i="38"/>
  <c r="AJ6" i="38"/>
  <c r="AL5" i="38"/>
  <c r="AF4" i="38"/>
  <c r="AH6" i="38"/>
  <c r="AP7" i="38"/>
  <c r="AQ7" i="38"/>
  <c r="M24" i="38"/>
  <c r="G24" i="38"/>
  <c r="M32" i="30"/>
  <c r="G32" i="30"/>
  <c r="AO7" i="38"/>
  <c r="AG15" i="38"/>
  <c r="G32" i="38"/>
  <c r="M32" i="38"/>
  <c r="AQ7" i="30"/>
  <c r="AJ4" i="30"/>
  <c r="AN7" i="30"/>
  <c r="AH8" i="30"/>
  <c r="AL7" i="30"/>
  <c r="AK7" i="30"/>
  <c r="AH7" i="30"/>
  <c r="AO7" i="30"/>
  <c r="AK8" i="30"/>
  <c r="AI8" i="30"/>
  <c r="AL8" i="30"/>
  <c r="AF9" i="30"/>
  <c r="AF15" i="30" s="1"/>
  <c r="M26" i="30"/>
  <c r="G26" i="30"/>
  <c r="M30" i="30"/>
  <c r="G30" i="30"/>
  <c r="M23" i="38"/>
  <c r="G23" i="38"/>
  <c r="AH5" i="38"/>
  <c r="G23" i="30"/>
  <c r="M23" i="30"/>
  <c r="G31" i="30"/>
  <c r="M31" i="30"/>
  <c r="N24" i="30"/>
  <c r="H24" i="30"/>
  <c r="G28" i="38"/>
  <c r="M28" i="38"/>
  <c r="G27" i="30"/>
  <c r="M27" i="30"/>
  <c r="G25" i="30"/>
  <c r="M25" i="30"/>
  <c r="M33" i="30"/>
  <c r="G33" i="30"/>
  <c r="M33" i="38"/>
  <c r="G33" i="38"/>
  <c r="M22" i="38"/>
  <c r="G22" i="38"/>
  <c r="AN7" i="38"/>
  <c r="M28" i="30"/>
  <c r="G28" i="30"/>
  <c r="M31" i="38"/>
  <c r="G31" i="38"/>
  <c r="M29" i="30"/>
  <c r="G29" i="30"/>
  <c r="G22" i="30" l="1"/>
  <c r="N22" i="30" s="1"/>
  <c r="AF6" i="38"/>
  <c r="AF7" i="38"/>
  <c r="AF13" i="38" s="1"/>
  <c r="AG13" i="38" s="1"/>
  <c r="N28" i="38"/>
  <c r="H28" i="38"/>
  <c r="N29" i="30"/>
  <c r="H29" i="30"/>
  <c r="N27" i="30"/>
  <c r="H27" i="30"/>
  <c r="N30" i="30"/>
  <c r="H30" i="30"/>
  <c r="N30" i="38"/>
  <c r="H30" i="38"/>
  <c r="N23" i="30"/>
  <c r="H23" i="30"/>
  <c r="AF5" i="38"/>
  <c r="H32" i="38"/>
  <c r="N32" i="38"/>
  <c r="H32" i="30"/>
  <c r="N32" i="30"/>
  <c r="N31" i="38"/>
  <c r="H31" i="38"/>
  <c r="H33" i="30"/>
  <c r="N33" i="30"/>
  <c r="N31" i="30"/>
  <c r="H31" i="30"/>
  <c r="O24" i="30"/>
  <c r="I24" i="30"/>
  <c r="P24" i="30" s="1"/>
  <c r="AG15" i="30"/>
  <c r="N25" i="38"/>
  <c r="H25" i="38"/>
  <c r="H28" i="30"/>
  <c r="N28" i="30"/>
  <c r="N33" i="38"/>
  <c r="H33" i="38"/>
  <c r="H22" i="38"/>
  <c r="N22" i="38"/>
  <c r="N25" i="30"/>
  <c r="H25" i="30"/>
  <c r="H22" i="30"/>
  <c r="N23" i="38"/>
  <c r="H23" i="38"/>
  <c r="N26" i="30"/>
  <c r="H26" i="30"/>
  <c r="AQ6" i="30"/>
  <c r="AJ7" i="30"/>
  <c r="AM7" i="30"/>
  <c r="AJ8" i="30"/>
  <c r="AF8" i="30" s="1"/>
  <c r="AF14" i="30" s="1"/>
  <c r="AI7" i="30"/>
  <c r="AP7" i="30"/>
  <c r="AL5" i="30"/>
  <c r="AO6" i="30"/>
  <c r="AL6" i="30"/>
  <c r="AN6" i="30"/>
  <c r="AK5" i="30"/>
  <c r="AH6" i="30"/>
  <c r="AK6" i="30"/>
  <c r="AF4" i="30"/>
  <c r="AH5" i="30"/>
  <c r="AI5" i="30"/>
  <c r="H29" i="38"/>
  <c r="N29" i="38"/>
  <c r="N27" i="38"/>
  <c r="H27" i="38"/>
  <c r="H26" i="38"/>
  <c r="N26" i="38"/>
  <c r="N24" i="38"/>
  <c r="H24" i="38"/>
  <c r="AF10" i="38" l="1"/>
  <c r="AF7" i="30"/>
  <c r="AF13" i="30" s="1"/>
  <c r="AF12" i="30" s="1"/>
  <c r="AH14" i="30" s="1"/>
  <c r="AF12" i="38"/>
  <c r="AH13" i="38" s="1"/>
  <c r="AG14" i="30"/>
  <c r="I24" i="38"/>
  <c r="P24" i="38" s="1"/>
  <c r="O24" i="38"/>
  <c r="O27" i="38"/>
  <c r="I27" i="38"/>
  <c r="P27" i="38" s="1"/>
  <c r="AF6" i="30"/>
  <c r="O26" i="30"/>
  <c r="I26" i="30"/>
  <c r="P26" i="30" s="1"/>
  <c r="I32" i="38"/>
  <c r="P32" i="38" s="1"/>
  <c r="O32" i="38"/>
  <c r="O23" i="30"/>
  <c r="I23" i="30"/>
  <c r="O30" i="30"/>
  <c r="I30" i="30"/>
  <c r="P30" i="30" s="1"/>
  <c r="I29" i="30"/>
  <c r="P29" i="30" s="1"/>
  <c r="O29" i="30"/>
  <c r="I26" i="38"/>
  <c r="P26" i="38" s="1"/>
  <c r="O26" i="38"/>
  <c r="AF5" i="30"/>
  <c r="O22" i="30"/>
  <c r="I22" i="30"/>
  <c r="P22" i="30" s="1"/>
  <c r="O22" i="38"/>
  <c r="I22" i="38"/>
  <c r="P22" i="38" s="1"/>
  <c r="I28" i="30"/>
  <c r="P28" i="30" s="1"/>
  <c r="O28" i="30"/>
  <c r="O33" i="30"/>
  <c r="I33" i="30"/>
  <c r="P33" i="30" s="1"/>
  <c r="O32" i="30"/>
  <c r="I32" i="30"/>
  <c r="P32" i="30" s="1"/>
  <c r="O30" i="38"/>
  <c r="I30" i="38"/>
  <c r="P30" i="38" s="1"/>
  <c r="O27" i="30"/>
  <c r="I27" i="30"/>
  <c r="P27" i="30" s="1"/>
  <c r="I28" i="38"/>
  <c r="P28" i="38" s="1"/>
  <c r="O28" i="38"/>
  <c r="I29" i="38"/>
  <c r="P29" i="38" s="1"/>
  <c r="O29" i="38"/>
  <c r="O23" i="38"/>
  <c r="I23" i="38"/>
  <c r="O25" i="30"/>
  <c r="I25" i="30"/>
  <c r="P25" i="30" s="1"/>
  <c r="I33" i="38"/>
  <c r="P33" i="38" s="1"/>
  <c r="O33" i="38"/>
  <c r="O25" i="38"/>
  <c r="I25" i="38"/>
  <c r="P25" i="38" s="1"/>
  <c r="O31" i="30"/>
  <c r="I31" i="30"/>
  <c r="P31" i="30" s="1"/>
  <c r="O31" i="38"/>
  <c r="I31" i="38"/>
  <c r="P31" i="38" s="1"/>
  <c r="AG12" i="38" l="1"/>
  <c r="AG13" i="30"/>
  <c r="AH14" i="38"/>
  <c r="AF10" i="30"/>
  <c r="AH15" i="38"/>
  <c r="B11" i="38"/>
  <c r="B12" i="38" s="1"/>
  <c r="P23" i="30"/>
  <c r="AA24" i="30" s="1"/>
  <c r="B10" i="30"/>
  <c r="P23" i="38"/>
  <c r="AA21" i="38" s="1"/>
  <c r="B10" i="38"/>
  <c r="AG12" i="30"/>
  <c r="AH15" i="30"/>
  <c r="AA20" i="38"/>
  <c r="B11" i="30"/>
  <c r="B12" i="30" s="1"/>
  <c r="AH13" i="30"/>
  <c r="AA23" i="38" l="1"/>
  <c r="AA19" i="38"/>
  <c r="AA12" i="38"/>
  <c r="AC4" i="38" s="1"/>
  <c r="AA11" i="38"/>
  <c r="AC3" i="38" s="1"/>
  <c r="AA24" i="38"/>
  <c r="AA22" i="38"/>
  <c r="AA11" i="30"/>
  <c r="AC3" i="30" s="1"/>
  <c r="AA12" i="30"/>
  <c r="AC4" i="30" s="1"/>
  <c r="AA14" i="38"/>
  <c r="AC1" i="38" s="1"/>
  <c r="B9" i="38"/>
  <c r="AA20" i="30"/>
  <c r="AA19" i="30"/>
  <c r="AA14" i="30"/>
  <c r="AC1" i="30" s="1"/>
  <c r="AA21" i="30"/>
  <c r="B9" i="30"/>
  <c r="AA23" i="30"/>
  <c r="AA22" i="30"/>
  <c r="AA25" i="38" l="1"/>
  <c r="AA25" i="30"/>
  <c r="AA6" i="30"/>
  <c r="AC5" i="30" s="1"/>
  <c r="AA7" i="30"/>
  <c r="AC6" i="30" s="1"/>
  <c r="AA6" i="38"/>
  <c r="AC5" i="38" s="1"/>
  <c r="AA7" i="38"/>
  <c r="AC6" i="38" s="1"/>
</calcChain>
</file>

<file path=xl/sharedStrings.xml><?xml version="1.0" encoding="utf-8"?>
<sst xmlns="http://schemas.openxmlformats.org/spreadsheetml/2006/main" count="230" uniqueCount="64">
  <si>
    <t xml:space="preserve"> </t>
  </si>
  <si>
    <t>x2</t>
  </si>
  <si>
    <t>x3</t>
  </si>
  <si>
    <t>x4</t>
  </si>
  <si>
    <t>x5</t>
  </si>
  <si>
    <t>Statistic results</t>
  </si>
  <si>
    <t>Whole Game</t>
  </si>
  <si>
    <t>RTP:</t>
  </si>
  <si>
    <t>Symbols count</t>
  </si>
  <si>
    <t>R1</t>
  </si>
  <si>
    <t>R2</t>
  </si>
  <si>
    <t>R3</t>
  </si>
  <si>
    <t>R5</t>
  </si>
  <si>
    <t>R4</t>
  </si>
  <si>
    <t>Probability to show up</t>
  </si>
  <si>
    <t>Bet Line</t>
  </si>
  <si>
    <t>Probability of sequence</t>
  </si>
  <si>
    <t>x1</t>
  </si>
  <si>
    <t>RTP per sequence</t>
  </si>
  <si>
    <t>Hit frequency:</t>
  </si>
  <si>
    <t># lines</t>
  </si>
  <si>
    <t>Variance</t>
  </si>
  <si>
    <t>Std deviation</t>
  </si>
  <si>
    <t>Bet per Game</t>
  </si>
  <si>
    <t>%</t>
  </si>
  <si>
    <t>RTP</t>
  </si>
  <si>
    <t>&lt;= 1</t>
  </si>
  <si>
    <t>&lt;= 3</t>
  </si>
  <si>
    <t>&lt;= 5</t>
  </si>
  <si>
    <t>&lt;= 10</t>
  </si>
  <si>
    <t>&lt;= 50</t>
  </si>
  <si>
    <t>&lt;= 100</t>
  </si>
  <si>
    <t>&lt;= 500</t>
  </si>
  <si>
    <t>&lt;= 1000</t>
  </si>
  <si>
    <t>&lt;= 5000</t>
  </si>
  <si>
    <t>Total</t>
  </si>
  <si>
    <t>Win int</t>
  </si>
  <si>
    <t>&gt;0</t>
  </si>
  <si>
    <t>&gt;1</t>
  </si>
  <si>
    <t>&gt;3</t>
  </si>
  <si>
    <t>&gt;5</t>
  </si>
  <si>
    <t>&gt;10</t>
  </si>
  <si>
    <t>&gt;50</t>
  </si>
  <si>
    <t>&gt;100</t>
  </si>
  <si>
    <t>&gt;500</t>
  </si>
  <si>
    <t>&gt;1000</t>
  </si>
  <si>
    <t>Min:</t>
  </si>
  <si>
    <t>Max:</t>
  </si>
  <si>
    <t>RTP tolerance:</t>
  </si>
  <si>
    <t>RTP tgt:</t>
  </si>
  <si>
    <t>RTP (-):</t>
  </si>
  <si>
    <t>RTP (+):</t>
  </si>
  <si>
    <t>Hit tgt:</t>
  </si>
  <si>
    <t>Hit tolerance:</t>
  </si>
  <si>
    <t>Hit (-):</t>
  </si>
  <si>
    <t>Hit (+):</t>
  </si>
  <si>
    <t>Target</t>
  </si>
  <si>
    <t>Spec</t>
  </si>
  <si>
    <t>MAX</t>
  </si>
  <si>
    <t>MIN</t>
  </si>
  <si>
    <t>No Scatters</t>
  </si>
  <si>
    <t>Scatters</t>
  </si>
  <si>
    <t>Trigger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</si>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</sst>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"/>
    <numFmt numFmtId="165" formatCode="#,##0.000"/>
    <numFmt numFmtId="166" formatCode="#,##0.0000"/>
    <numFmt numFmtId="167" formatCode="0.0%"/>
    <numFmt numFmtId="168" formatCode="0.000%"/>
  </numFmts>
  <fonts count="6">
    <font>
      <sz val="10"/>
      <name val="Arial CE"/>
      <charset val="238"/>
    </font>
    <font>
      <b/>
      <sz val="12"/>
      <name val="Arial CE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/>
    <xf numFmtId="9" fontId="0" fillId="0" borderId="0" xfId="0" applyNumberFormat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3" fontId="0" fillId="3" borderId="0" xfId="0" applyNumberFormat="1" applyFill="1"/>
    <xf numFmtId="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/>
    <xf numFmtId="4" fontId="5" fillId="0" borderId="0" xfId="0" applyNumberFormat="1" applyFont="1"/>
    <xf numFmtId="43" fontId="0" fillId="0" borderId="0" xfId="3" applyFont="1"/>
    <xf numFmtId="0" fontId="5" fillId="3" borderId="0" xfId="0" applyFont="1" applyFill="1"/>
    <xf numFmtId="0" fontId="5" fillId="4" borderId="0" xfId="0" applyFont="1" applyFill="1"/>
    <xf numFmtId="0" fontId="0" fillId="0" borderId="0" xfId="0" quotePrefix="1"/>
    <xf numFmtId="4" fontId="0" fillId="0" borderId="0" xfId="0" quotePrefix="1" applyNumberFormat="1"/>
    <xf numFmtId="43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4">
    <cellStyle name="Comma" xfId="3" builtinId="3"/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59"/>
  <sheetViews>
    <sheetView tabSelected="1" topLeftCell="A2" zoomScale="90" zoomScaleNormal="90" workbookViewId="0">
      <selection activeCell="T5" sqref="T5:X16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43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5.9308497139790699</v>
      </c>
      <c r="AG1">
        <v>1</v>
      </c>
      <c r="AH1" s="6">
        <f t="shared" ref="AH1:AL1" si="0">3*L5</f>
        <v>1.5271966527196654</v>
      </c>
      <c r="AI1" s="6">
        <f t="shared" si="0"/>
        <v>8.9955022488755615E-2</v>
      </c>
      <c r="AJ1" s="6">
        <f t="shared" si="0"/>
        <v>9.7402597402597393E-2</v>
      </c>
      <c r="AK1" s="6">
        <f t="shared" si="0"/>
        <v>0.5</v>
      </c>
      <c r="AL1" s="6">
        <f t="shared" si="0"/>
        <v>0.34682080924855491</v>
      </c>
      <c r="AM1">
        <v>1</v>
      </c>
    </row>
    <row r="2" spans="1:43" ht="24" customHeight="1">
      <c r="E2">
        <v>1</v>
      </c>
      <c r="F2">
        <v>2</v>
      </c>
      <c r="G2">
        <v>3</v>
      </c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43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0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43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-0.14142686856023637</v>
      </c>
      <c r="AG4" s="5">
        <v>1</v>
      </c>
      <c r="AH4" s="6">
        <f>1-AH1</f>
        <v>-0.52719665271966543</v>
      </c>
      <c r="AI4" s="6">
        <f t="shared" ref="AI4:AL4" si="1">1-AI1</f>
        <v>0.91004497751124436</v>
      </c>
      <c r="AJ4" s="6">
        <f t="shared" si="1"/>
        <v>0.90259740259740262</v>
      </c>
      <c r="AK4" s="6">
        <f t="shared" si="1"/>
        <v>0.5</v>
      </c>
      <c r="AL4" s="6">
        <f t="shared" si="1"/>
        <v>0.65317919075144504</v>
      </c>
      <c r="AM4" s="5">
        <v>1</v>
      </c>
    </row>
    <row r="5" spans="1:43">
      <c r="A5" s="13" t="s">
        <v>15</v>
      </c>
      <c r="B5" s="1">
        <v>1</v>
      </c>
      <c r="D5" s="12">
        <v>0</v>
      </c>
      <c r="E5" s="26">
        <v>365</v>
      </c>
      <c r="F5">
        <f>E6</f>
        <v>20</v>
      </c>
      <c r="G5">
        <f>F5</f>
        <v>20</v>
      </c>
      <c r="H5">
        <v>30</v>
      </c>
      <c r="I5">
        <v>20</v>
      </c>
      <c r="K5" s="12">
        <v>0</v>
      </c>
      <c r="L5" s="6">
        <f t="shared" ref="L5:P7" si="2">E5/E$17</f>
        <v>0.50906555090655514</v>
      </c>
      <c r="M5" s="6">
        <f t="shared" si="2"/>
        <v>2.9985007496251874E-2</v>
      </c>
      <c r="N5" s="6">
        <f t="shared" si="2"/>
        <v>3.2467532467532464E-2</v>
      </c>
      <c r="O5" s="6">
        <f t="shared" si="2"/>
        <v>0.16666666666666666</v>
      </c>
      <c r="P5" s="6">
        <f t="shared" si="2"/>
        <v>0.11560693641618497</v>
      </c>
      <c r="Q5" s="7">
        <v>0</v>
      </c>
      <c r="T5" t="str">
        <f t="shared" ref="T5:T15" si="3">"x"&amp;E5&amp;" "&amp;$D5</f>
        <v>x365 0</v>
      </c>
      <c r="U5" t="str">
        <f t="shared" ref="U5:U15" si="4">"x"&amp;F5&amp;" "&amp;$D5</f>
        <v>x20 0</v>
      </c>
      <c r="V5" t="str">
        <f t="shared" ref="V5:V15" si="5">"x"&amp;G5&amp;" "&amp;$D5</f>
        <v>x20 0</v>
      </c>
      <c r="W5" t="str">
        <f t="shared" ref="W5:W15" si="6">"x"&amp;H5&amp;" "&amp;$D5</f>
        <v>x30 0</v>
      </c>
      <c r="X5" t="str">
        <f t="shared" ref="X5:X15" si="7">"x"&amp;I5&amp;" "&amp;$D5</f>
        <v>x20 0</v>
      </c>
      <c r="Z5" s="12" t="s">
        <v>48</v>
      </c>
      <c r="AA5">
        <v>20</v>
      </c>
      <c r="AC5" t="b">
        <f>$AA$6&gt;=0</f>
        <v>0</v>
      </c>
      <c r="AE5">
        <v>1</v>
      </c>
      <c r="AF5" s="22">
        <f>SUM(AH5:AL5)</f>
        <v>0.16392667965755889</v>
      </c>
      <c r="AG5" s="5"/>
      <c r="AH5" s="6">
        <f>PRODUCT($AG4:AG4,AI4:$AM4)*AH1</f>
        <v>0.40968894463877997</v>
      </c>
      <c r="AI5" s="6">
        <f>PRODUCT($AG4:AH4,AJ4:$AM4)*AI1</f>
        <v>-1.3979591620451702E-2</v>
      </c>
      <c r="AJ5" s="6">
        <f>PRODUCT($AG4:AI4,AK4:$AM4)*AJ1</f>
        <v>-1.526189229067299E-2</v>
      </c>
      <c r="AK5" s="6">
        <f>PRODUCT($AG4:AJ4,AL4:$AM4)*AK1</f>
        <v>-0.14142686856023637</v>
      </c>
      <c r="AL5" s="6">
        <f>PRODUCT($AG4:AK4,AM4:$AM4)*AL1</f>
        <v>-7.5093912509860028E-2</v>
      </c>
    </row>
    <row r="6" spans="1:43">
      <c r="A6" s="12" t="s">
        <v>20</v>
      </c>
      <c r="B6">
        <v>10</v>
      </c>
      <c r="D6" s="12">
        <f t="shared" ref="D6:D16" si="8">D5+1</f>
        <v>1</v>
      </c>
      <c r="E6">
        <v>20</v>
      </c>
      <c r="F6" s="26">
        <f>E5</f>
        <v>365</v>
      </c>
      <c r="G6">
        <f>F7</f>
        <v>20</v>
      </c>
      <c r="H6">
        <v>30</v>
      </c>
      <c r="I6">
        <f>H5</f>
        <v>30</v>
      </c>
      <c r="K6" s="12">
        <f t="shared" ref="K6:K16" si="9">K5+1</f>
        <v>1</v>
      </c>
      <c r="L6" s="6">
        <f t="shared" si="2"/>
        <v>2.7894002789400279E-2</v>
      </c>
      <c r="M6" s="6">
        <f t="shared" si="2"/>
        <v>0.54722638680659674</v>
      </c>
      <c r="N6" s="6">
        <f t="shared" si="2"/>
        <v>3.2467532467532464E-2</v>
      </c>
      <c r="O6" s="6">
        <f t="shared" si="2"/>
        <v>0.16666666666666666</v>
      </c>
      <c r="P6" s="6">
        <f t="shared" si="2"/>
        <v>0.17341040462427745</v>
      </c>
      <c r="Q6" s="7">
        <v>0</v>
      </c>
      <c r="T6" t="str">
        <f t="shared" si="3"/>
        <v>x20 1</v>
      </c>
      <c r="U6" t="str">
        <f t="shared" si="4"/>
        <v>x365 1</v>
      </c>
      <c r="V6" t="str">
        <f t="shared" si="5"/>
        <v>x20 1</v>
      </c>
      <c r="W6" t="str">
        <f t="shared" si="6"/>
        <v>x30 1</v>
      </c>
      <c r="X6" t="str">
        <f t="shared" si="7"/>
        <v>x30 1</v>
      </c>
      <c r="Z6" s="12" t="s">
        <v>50</v>
      </c>
      <c r="AA6" s="5">
        <f>B9-(AA4-AA5)</f>
        <v>-8.3103936219211541</v>
      </c>
      <c r="AB6" s="19" t="s">
        <v>37</v>
      </c>
      <c r="AC6" t="b">
        <f>$AA$7&gt;=0</f>
        <v>1</v>
      </c>
      <c r="AE6">
        <v>2</v>
      </c>
      <c r="AF6" s="23">
        <f>SUM(AH6:AQ6)</f>
        <v>0.59055993369993409</v>
      </c>
      <c r="AG6" s="5"/>
      <c r="AH6" s="6">
        <f>PRODUCT(AH4:AJ4)*PRODUCT(AK1,AL1)</f>
        <v>-7.5093912509860028E-2</v>
      </c>
      <c r="AI6" s="6">
        <f>PRODUCT(AH4:AI4,AK4)*PRODUCT(AJ1,AL1)</f>
        <v>-8.1036596233661894E-3</v>
      </c>
      <c r="AJ6" s="6">
        <f>PRODUCT(AH4:AI4,AL4)*PRODUCT(AJ1,AK1)</f>
        <v>-1.526189229067299E-2</v>
      </c>
      <c r="AK6" s="6">
        <f>PRODUCT(AH4,AJ4,AK4)*PRODUCT(AI1,AL1)</f>
        <v>-7.422792010859311E-3</v>
      </c>
      <c r="AL6" s="6">
        <f>PRODUCT(AH4,AJ4,AL4)*PRODUCT(AI1,AK1)</f>
        <v>-1.3979591620451702E-2</v>
      </c>
      <c r="AM6" s="6">
        <f>PRODUCT(AH4,AK4,AL4)*PRODUCT(AI1,AJ1)</f>
        <v>-1.5085890237897519E-3</v>
      </c>
      <c r="AN6" s="6">
        <f>PRODUCT(AI4,AJ4,AK4)*PRODUCT(AH1,AL1)</f>
        <v>0.21753395290554689</v>
      </c>
      <c r="AO6" s="6">
        <f>PRODUCT(AI4,AJ4,AL4)*PRODUCT(AH1,AK1)</f>
        <v>0.40968894463877997</v>
      </c>
      <c r="AP6" s="6">
        <f>PRODUCT(AI4,AK4,AL4)*PRODUCT(AH1,AJ1)</f>
        <v>4.4211037191235245E-2</v>
      </c>
      <c r="AQ6" s="6">
        <f>PRODUCT(AJ4,AK4,AL4)*PRODUCT(AH1,AI1)</f>
        <v>4.0496436043371983E-2</v>
      </c>
    </row>
    <row r="7" spans="1:43">
      <c r="A7" s="12" t="s">
        <v>23</v>
      </c>
      <c r="B7">
        <f>B5*B6</f>
        <v>10</v>
      </c>
      <c r="D7" s="12">
        <f t="shared" si="8"/>
        <v>2</v>
      </c>
      <c r="E7">
        <f>E6</f>
        <v>20</v>
      </c>
      <c r="F7">
        <f t="shared" ref="F7:F8" si="10">E7</f>
        <v>20</v>
      </c>
      <c r="G7" s="26">
        <f>F6-1</f>
        <v>364</v>
      </c>
      <c r="H7">
        <v>20</v>
      </c>
      <c r="I7">
        <f t="shared" ref="I5:I7" si="11">H7</f>
        <v>20</v>
      </c>
      <c r="K7" s="12">
        <f t="shared" si="9"/>
        <v>2</v>
      </c>
      <c r="L7" s="6">
        <f t="shared" si="2"/>
        <v>2.7894002789400279E-2</v>
      </c>
      <c r="M7" s="6">
        <f t="shared" si="2"/>
        <v>2.9985007496251874E-2</v>
      </c>
      <c r="N7" s="6">
        <f t="shared" si="2"/>
        <v>0.59090909090909094</v>
      </c>
      <c r="O7" s="6">
        <f t="shared" si="2"/>
        <v>0.1111111111111111</v>
      </c>
      <c r="P7" s="6">
        <f t="shared" si="2"/>
        <v>0.11560693641618497</v>
      </c>
      <c r="Q7" s="7">
        <v>0</v>
      </c>
      <c r="T7" t="str">
        <f t="shared" si="3"/>
        <v>x20 2</v>
      </c>
      <c r="U7" t="str">
        <f t="shared" si="4"/>
        <v>x20 2</v>
      </c>
      <c r="V7" t="str">
        <f t="shared" si="5"/>
        <v>x364 2</v>
      </c>
      <c r="W7" t="str">
        <f t="shared" si="6"/>
        <v>x20 2</v>
      </c>
      <c r="X7" t="str">
        <f t="shared" si="7"/>
        <v>x20 2</v>
      </c>
      <c r="Z7" s="12" t="s">
        <v>51</v>
      </c>
      <c r="AA7" s="5">
        <f>(AA4+AA5)-B9</f>
        <v>48.31039362192115</v>
      </c>
      <c r="AB7" s="19" t="s">
        <v>37</v>
      </c>
      <c r="AC7" t="b">
        <f>$AA$16&lt;=$AA$2</f>
        <v>0</v>
      </c>
      <c r="AE7">
        <v>3</v>
      </c>
      <c r="AF7" s="23">
        <f>SUM(AH7:AQ7)</f>
        <v>0.33375290317563433</v>
      </c>
      <c r="AG7" s="5"/>
      <c r="AH7" s="6">
        <f>PRODUCT(AH1:AJ1)*PRODUCT(AK4,AL4)</f>
        <v>4.3701189974861858E-3</v>
      </c>
      <c r="AI7" s="6">
        <f>PRODUCT(AH1:AI1,AK1)*PRODUCT(AJ4,AL4)</f>
        <v>4.0496436043371983E-2</v>
      </c>
      <c r="AJ7" s="6">
        <f>PRODUCT(AH1:AI1,AL1)*PRODUCT(AJ4,AK4)</f>
        <v>2.1502532412409906E-2</v>
      </c>
      <c r="AK7" s="6">
        <f>PRODUCT(AH1,AJ1,AK1)*PRODUCT(AI4,AL4)</f>
        <v>4.4211037191235245E-2</v>
      </c>
      <c r="AL7" s="6">
        <f>PRODUCT(AH1,AJ1,AL1)*PRODUCT(AI4,AK4)</f>
        <v>2.3474887004195706E-2</v>
      </c>
      <c r="AM7" s="6">
        <f>PRODUCT(AH1,AK1,AL1)*PRODUCT(AI4,AJ4)</f>
        <v>0.21753395290554689</v>
      </c>
      <c r="AN7" s="6">
        <f>PRODUCT(AI1,AJ1,AK1)*PRODUCT(AH4,AL4)</f>
        <v>-1.5085890237897519E-3</v>
      </c>
      <c r="AO7" s="6">
        <f>PRODUCT(AI1,AJ1,AL1)*PRODUCT(AH4,AK4)</f>
        <v>-8.0102072059632843E-4</v>
      </c>
      <c r="AP7" s="6">
        <f>PRODUCT(AI1,AK1,AL1)*PRODUCT(AH4,AJ4)</f>
        <v>-7.422792010859311E-3</v>
      </c>
      <c r="AQ7" s="6">
        <f>PRODUCT(AJ1,AK1,AL1)*PRODUCT(AH4,AI4)</f>
        <v>-8.1036596233661894E-3</v>
      </c>
    </row>
    <row r="8" spans="1:43">
      <c r="A8" s="17" t="s">
        <v>6</v>
      </c>
      <c r="C8" t="s">
        <v>0</v>
      </c>
      <c r="D8" s="12">
        <f t="shared" si="8"/>
        <v>3</v>
      </c>
      <c r="E8" s="27">
        <v>250</v>
      </c>
      <c r="F8">
        <v>12</v>
      </c>
      <c r="G8">
        <v>12</v>
      </c>
      <c r="H8">
        <v>20</v>
      </c>
      <c r="I8">
        <f>H9</f>
        <v>25</v>
      </c>
      <c r="K8" s="12">
        <f t="shared" si="9"/>
        <v>3</v>
      </c>
      <c r="L8" s="6">
        <f t="shared" ref="L8:L13" si="12">E8/E$17</f>
        <v>0.34867503486750351</v>
      </c>
      <c r="M8" s="6">
        <f t="shared" ref="M8:M13" si="13">F8/F$17</f>
        <v>1.7991004497751123E-2</v>
      </c>
      <c r="N8" s="6">
        <f t="shared" ref="N8:N13" si="14">G8/G$17</f>
        <v>1.948051948051948E-2</v>
      </c>
      <c r="O8" s="6">
        <f t="shared" ref="O8:O13" si="15">H8/H$17</f>
        <v>0.1111111111111111</v>
      </c>
      <c r="P8" s="6">
        <f t="shared" ref="P8:P13" si="16">I8/I$17</f>
        <v>0.14450867052023122</v>
      </c>
      <c r="Q8" s="7">
        <v>0</v>
      </c>
      <c r="T8" t="str">
        <f t="shared" si="3"/>
        <v>x250 3</v>
      </c>
      <c r="U8" t="str">
        <f t="shared" si="4"/>
        <v>x12 3</v>
      </c>
      <c r="V8" t="str">
        <f t="shared" si="5"/>
        <v>x12 3</v>
      </c>
      <c r="W8" t="str">
        <f t="shared" si="6"/>
        <v>x20 3</v>
      </c>
      <c r="X8" t="str">
        <f t="shared" si="7"/>
        <v>x25 3</v>
      </c>
      <c r="AC8" t="b">
        <f>$AA$16&gt;=$AA$17</f>
        <v>1</v>
      </c>
      <c r="AE8">
        <v>4</v>
      </c>
      <c r="AF8" s="23">
        <f>SUM(AH8:AL8)</f>
        <v>5.086693486030229E-2</v>
      </c>
      <c r="AH8" s="24">
        <f>PRODUCT($AG1:AG1,AI1:$AM1)*AH4</f>
        <v>-8.0102072059632843E-4</v>
      </c>
      <c r="AI8" s="24">
        <f>PRODUCT($AG1:AH1,AJ1:$AM1)*AI4</f>
        <v>2.3474887004195706E-2</v>
      </c>
      <c r="AJ8" s="24">
        <f>PRODUCT($AG1:AI1,AK1:$AM1)*AJ4</f>
        <v>2.1502532412409906E-2</v>
      </c>
      <c r="AK8" s="24">
        <f>PRODUCT($AG1:AJ1,AL1:$AM1)*AK4</f>
        <v>2.3204171668068244E-3</v>
      </c>
      <c r="AL8" s="24">
        <f>PRODUCT($AG1:AK1,AM1:$AM1)*AL4</f>
        <v>4.3701189974861858E-3</v>
      </c>
    </row>
    <row r="9" spans="1:43">
      <c r="A9" s="12" t="s">
        <v>7</v>
      </c>
      <c r="B9" s="5">
        <f>SUM(L22:P33)</f>
        <v>21.689606378078846</v>
      </c>
      <c r="D9" s="12">
        <f t="shared" si="8"/>
        <v>4</v>
      </c>
      <c r="E9">
        <v>12</v>
      </c>
      <c r="F9" s="27">
        <v>200</v>
      </c>
      <c r="G9">
        <f>G8</f>
        <v>12</v>
      </c>
      <c r="H9">
        <v>25</v>
      </c>
      <c r="I9">
        <f>H10</f>
        <v>24</v>
      </c>
      <c r="K9" s="12">
        <f t="shared" si="9"/>
        <v>4</v>
      </c>
      <c r="L9" s="6">
        <f t="shared" si="12"/>
        <v>1.6736401673640166E-2</v>
      </c>
      <c r="M9" s="6">
        <f t="shared" si="13"/>
        <v>0.29985007496251875</v>
      </c>
      <c r="N9" s="6">
        <f t="shared" si="14"/>
        <v>1.948051948051948E-2</v>
      </c>
      <c r="O9" s="6">
        <f t="shared" si="15"/>
        <v>0.1388888888888889</v>
      </c>
      <c r="P9" s="6">
        <f t="shared" si="16"/>
        <v>0.13872832369942195</v>
      </c>
      <c r="Q9" s="7">
        <v>0</v>
      </c>
      <c r="T9" t="str">
        <f t="shared" si="3"/>
        <v>x12 4</v>
      </c>
      <c r="U9" t="str">
        <f t="shared" si="4"/>
        <v>x200 4</v>
      </c>
      <c r="V9" t="str">
        <f t="shared" si="5"/>
        <v>x12 4</v>
      </c>
      <c r="W9" t="str">
        <f t="shared" si="6"/>
        <v>x25 4</v>
      </c>
      <c r="X9" t="str">
        <f t="shared" si="7"/>
        <v>x24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2.3204171668068244E-3</v>
      </c>
      <c r="AG9" s="5"/>
    </row>
    <row r="10" spans="1:43">
      <c r="A10" s="12" t="s">
        <v>19</v>
      </c>
      <c r="B10" s="5">
        <f>100*(1-(1-SUMIF(T22:X33,"&lt;&gt;0",E22:I33)/100)^B6)</f>
        <v>1.2859064428135558</v>
      </c>
      <c r="C10" t="s">
        <v>0</v>
      </c>
      <c r="D10" s="12">
        <f t="shared" si="8"/>
        <v>5</v>
      </c>
      <c r="E10">
        <v>12</v>
      </c>
      <c r="F10">
        <f t="shared" ref="F10:I10" si="17">E10</f>
        <v>12</v>
      </c>
      <c r="G10" s="27">
        <v>150</v>
      </c>
      <c r="H10">
        <v>24</v>
      </c>
      <c r="I10">
        <f t="shared" si="17"/>
        <v>24</v>
      </c>
      <c r="K10" s="12">
        <f t="shared" si="9"/>
        <v>5</v>
      </c>
      <c r="L10" s="6">
        <f t="shared" si="12"/>
        <v>1.6736401673640166E-2</v>
      </c>
      <c r="M10" s="6">
        <f t="shared" si="13"/>
        <v>1.7991004497751123E-2</v>
      </c>
      <c r="N10" s="6">
        <f t="shared" si="14"/>
        <v>0.2435064935064935</v>
      </c>
      <c r="O10" s="6">
        <f t="shared" si="15"/>
        <v>0.13333333333333333</v>
      </c>
      <c r="P10" s="6">
        <f t="shared" si="16"/>
        <v>0.13872832369942195</v>
      </c>
      <c r="Q10" s="7">
        <v>0</v>
      </c>
      <c r="T10" t="str">
        <f t="shared" si="3"/>
        <v>x12 5</v>
      </c>
      <c r="U10" t="str">
        <f t="shared" si="4"/>
        <v>x12 5</v>
      </c>
      <c r="V10" t="str">
        <f t="shared" si="5"/>
        <v>x150 5</v>
      </c>
      <c r="W10" t="str">
        <f t="shared" si="6"/>
        <v>x24 5</v>
      </c>
      <c r="X10" t="str">
        <f t="shared" si="7"/>
        <v>x24 5</v>
      </c>
      <c r="Z10" s="12" t="s">
        <v>53</v>
      </c>
      <c r="AA10">
        <v>15</v>
      </c>
      <c r="AC10" t="b">
        <f>$E$6=INT($E$6)</f>
        <v>1</v>
      </c>
      <c r="AF10" s="22">
        <f>SUM(AF4:AF9)</f>
        <v>1</v>
      </c>
    </row>
    <row r="11" spans="1:43">
      <c r="A11" s="12" t="s">
        <v>21</v>
      </c>
      <c r="B11" s="5">
        <f>1/$B$6*(1/100*SUMPRODUCT(F22:I33,U22:X33,U22:X33)-(1/100*SUMPRODUCT(F22:I33,U22:X33))^2)</f>
        <v>7.576995615248606</v>
      </c>
      <c r="C11" t="s">
        <v>0</v>
      </c>
      <c r="D11" s="12">
        <f t="shared" si="8"/>
        <v>6</v>
      </c>
      <c r="E11">
        <v>12</v>
      </c>
      <c r="F11">
        <f t="shared" ref="F10:I13" si="18">E11</f>
        <v>12</v>
      </c>
      <c r="G11">
        <f>F11</f>
        <v>12</v>
      </c>
      <c r="H11">
        <v>5</v>
      </c>
      <c r="I11">
        <f t="shared" ref="H11:I11" si="19">H11</f>
        <v>5</v>
      </c>
      <c r="K11" s="12">
        <f t="shared" si="9"/>
        <v>6</v>
      </c>
      <c r="L11" s="6">
        <f t="shared" si="12"/>
        <v>1.6736401673640166E-2</v>
      </c>
      <c r="M11" s="6">
        <f t="shared" si="13"/>
        <v>1.7991004497751123E-2</v>
      </c>
      <c r="N11" s="6">
        <f t="shared" si="14"/>
        <v>1.948051948051948E-2</v>
      </c>
      <c r="O11" s="6">
        <f t="shared" si="15"/>
        <v>2.7777777777777776E-2</v>
      </c>
      <c r="P11" s="6">
        <f t="shared" si="16"/>
        <v>2.8901734104046242E-2</v>
      </c>
      <c r="Q11" s="7">
        <v>0</v>
      </c>
      <c r="T11" t="str">
        <f t="shared" si="3"/>
        <v>x12 6</v>
      </c>
      <c r="U11" t="str">
        <f t="shared" si="4"/>
        <v>x12 6</v>
      </c>
      <c r="V11" t="str">
        <f t="shared" si="5"/>
        <v>x12 6</v>
      </c>
      <c r="W11" t="str">
        <f t="shared" si="6"/>
        <v>x5 6</v>
      </c>
      <c r="X11" t="str">
        <f t="shared" si="7"/>
        <v>x5 6</v>
      </c>
      <c r="Z11" s="12" t="s">
        <v>54</v>
      </c>
      <c r="AA11" s="5">
        <f>B10-(AA9-AA10)</f>
        <v>-8.7140935571864446</v>
      </c>
      <c r="AB11" s="19" t="s">
        <v>37</v>
      </c>
      <c r="AC11" t="b">
        <f>$E$7=INT($E$7)</f>
        <v>1</v>
      </c>
    </row>
    <row r="12" spans="1:43">
      <c r="A12" s="12" t="s">
        <v>22</v>
      </c>
      <c r="B12" s="5">
        <f>SQRT(B11)</f>
        <v>2.752634304670456</v>
      </c>
      <c r="C12" t="s">
        <v>0</v>
      </c>
      <c r="D12" s="12">
        <f t="shared" si="8"/>
        <v>7</v>
      </c>
      <c r="E12">
        <v>10</v>
      </c>
      <c r="F12">
        <f t="shared" si="18"/>
        <v>10</v>
      </c>
      <c r="G12">
        <f>F12</f>
        <v>10</v>
      </c>
      <c r="H12">
        <v>5</v>
      </c>
      <c r="I12">
        <f t="shared" ref="H12:I12" si="20">H12</f>
        <v>5</v>
      </c>
      <c r="K12" s="12">
        <f t="shared" si="9"/>
        <v>7</v>
      </c>
      <c r="L12" s="6">
        <f t="shared" si="12"/>
        <v>1.3947001394700139E-2</v>
      </c>
      <c r="M12" s="6">
        <f t="shared" si="13"/>
        <v>1.4992503748125937E-2</v>
      </c>
      <c r="N12" s="6">
        <f t="shared" si="14"/>
        <v>1.6233766233766232E-2</v>
      </c>
      <c r="O12" s="6">
        <f t="shared" si="15"/>
        <v>2.7777777777777776E-2</v>
      </c>
      <c r="P12" s="6">
        <f t="shared" si="16"/>
        <v>2.8901734104046242E-2</v>
      </c>
      <c r="Q12" s="7">
        <v>0</v>
      </c>
      <c r="T12" t="str">
        <f t="shared" si="3"/>
        <v>x10 7</v>
      </c>
      <c r="U12" t="str">
        <f t="shared" si="4"/>
        <v>x10 7</v>
      </c>
      <c r="V12" t="str">
        <f t="shared" si="5"/>
        <v>x10 7</v>
      </c>
      <c r="W12" t="str">
        <f t="shared" si="6"/>
        <v>x5 7</v>
      </c>
      <c r="X12" t="str">
        <f t="shared" si="7"/>
        <v>x5 7</v>
      </c>
      <c r="Z12" s="12" t="s">
        <v>55</v>
      </c>
      <c r="AA12" s="5">
        <f>(AA9+AA10)-B10</f>
        <v>38.714093557186445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0.38694025520274344</v>
      </c>
      <c r="AG12">
        <f>1/AF12</f>
        <v>2.5843783027331551</v>
      </c>
    </row>
    <row r="13" spans="1:43">
      <c r="C13" t="s">
        <v>0</v>
      </c>
      <c r="D13" s="12">
        <f t="shared" si="8"/>
        <v>8</v>
      </c>
      <c r="E13">
        <v>5</v>
      </c>
      <c r="F13">
        <f t="shared" si="18"/>
        <v>5</v>
      </c>
      <c r="G13">
        <v>3</v>
      </c>
      <c r="H13">
        <f>F13</f>
        <v>5</v>
      </c>
      <c r="I13">
        <f t="shared" si="18"/>
        <v>5</v>
      </c>
      <c r="K13" s="12">
        <f t="shared" si="9"/>
        <v>8</v>
      </c>
      <c r="L13" s="6">
        <f t="shared" si="12"/>
        <v>6.9735006973500697E-3</v>
      </c>
      <c r="M13" s="6">
        <f t="shared" si="13"/>
        <v>7.4962518740629685E-3</v>
      </c>
      <c r="N13" s="6">
        <f t="shared" si="14"/>
        <v>4.87012987012987E-3</v>
      </c>
      <c r="O13" s="6">
        <f t="shared" si="15"/>
        <v>2.7777777777777776E-2</v>
      </c>
      <c r="P13" s="6">
        <f t="shared" si="16"/>
        <v>2.8901734104046242E-2</v>
      </c>
      <c r="Q13" s="7">
        <v>0</v>
      </c>
      <c r="T13" t="str">
        <f t="shared" si="3"/>
        <v>x5 8</v>
      </c>
      <c r="U13" t="str">
        <f t="shared" si="4"/>
        <v>x5 8</v>
      </c>
      <c r="V13" t="str">
        <f t="shared" si="5"/>
        <v>x3 8</v>
      </c>
      <c r="W13" t="str">
        <f t="shared" si="6"/>
        <v>x5 8</v>
      </c>
      <c r="X13" t="str">
        <f t="shared" si="7"/>
        <v>x5 8</v>
      </c>
      <c r="AC13" t="b">
        <f>$E$9=INT($E$9)</f>
        <v>1</v>
      </c>
      <c r="AE13">
        <v>3</v>
      </c>
      <c r="AF13" s="23">
        <f>AF7</f>
        <v>0.33375290317563433</v>
      </c>
      <c r="AG13">
        <f>1/AF13</f>
        <v>2.9962286184931233</v>
      </c>
      <c r="AH13" s="5">
        <f t="shared" ref="AH13:AH15" si="21">AF13/AF$12*100</f>
        <v>86.254376144130902</v>
      </c>
    </row>
    <row r="14" spans="1:43">
      <c r="B14" s="5"/>
      <c r="D14" s="12">
        <f t="shared" si="8"/>
        <v>9</v>
      </c>
      <c r="E14">
        <v>2</v>
      </c>
      <c r="F14">
        <v>2</v>
      </c>
      <c r="G14">
        <v>2</v>
      </c>
      <c r="H14">
        <v>2</v>
      </c>
      <c r="I14">
        <v>2</v>
      </c>
      <c r="K14" s="12">
        <f t="shared" si="9"/>
        <v>9</v>
      </c>
      <c r="L14" s="6">
        <f t="shared" ref="L14:P17" si="22">E14/E$17</f>
        <v>2.7894002789400278E-3</v>
      </c>
      <c r="M14" s="6">
        <f t="shared" si="22"/>
        <v>2.9985007496251873E-3</v>
      </c>
      <c r="N14" s="6">
        <f t="shared" si="22"/>
        <v>3.246753246753247E-3</v>
      </c>
      <c r="O14" s="6">
        <f t="shared" si="22"/>
        <v>1.1111111111111112E-2</v>
      </c>
      <c r="P14" s="6">
        <f t="shared" si="22"/>
        <v>1.1560693641618497E-2</v>
      </c>
      <c r="Q14" s="7">
        <v>0</v>
      </c>
      <c r="T14" t="str">
        <f t="shared" si="3"/>
        <v>x2 9</v>
      </c>
      <c r="U14" t="str">
        <f t="shared" si="4"/>
        <v>x2 9</v>
      </c>
      <c r="V14" t="str">
        <f t="shared" si="5"/>
        <v>x2 9</v>
      </c>
      <c r="W14" t="str">
        <f t="shared" si="6"/>
        <v>x2 9</v>
      </c>
      <c r="X14" t="str">
        <f t="shared" si="7"/>
        <v>x2 9</v>
      </c>
      <c r="Z14" s="12" t="s">
        <v>56</v>
      </c>
      <c r="AA14" s="21">
        <f>MAX(N22:P33)-MIN(N22:P33)</f>
        <v>5.9308497139790699</v>
      </c>
      <c r="AC14" t="b">
        <f>$E$10=INT($E$10)</f>
        <v>1</v>
      </c>
      <c r="AE14">
        <v>4</v>
      </c>
      <c r="AF14" s="23">
        <f>AF8</f>
        <v>5.086693486030229E-2</v>
      </c>
      <c r="AG14">
        <f>1/AF14</f>
        <v>19.659136190264586</v>
      </c>
      <c r="AH14" s="5">
        <f t="shared" si="21"/>
        <v>13.145940277950599</v>
      </c>
    </row>
    <row r="15" spans="1:43">
      <c r="D15" s="12">
        <f t="shared" si="8"/>
        <v>10</v>
      </c>
      <c r="E15">
        <f>ROUND(E18*4/350,0)</f>
        <v>5</v>
      </c>
      <c r="F15">
        <f t="shared" ref="F15:I15" si="23">ROUND(F18*4/350,0)</f>
        <v>5</v>
      </c>
      <c r="G15">
        <f t="shared" si="23"/>
        <v>5</v>
      </c>
      <c r="H15">
        <v>4</v>
      </c>
      <c r="I15">
        <f>ROUND(I18*4/230,0)</f>
        <v>3</v>
      </c>
      <c r="K15" s="12">
        <f t="shared" si="9"/>
        <v>10</v>
      </c>
      <c r="L15" s="6">
        <f t="shared" si="22"/>
        <v>6.9735006973500697E-3</v>
      </c>
      <c r="M15" s="6">
        <f t="shared" si="22"/>
        <v>7.4962518740629685E-3</v>
      </c>
      <c r="N15" s="6">
        <f t="shared" si="22"/>
        <v>8.1168831168831161E-3</v>
      </c>
      <c r="O15" s="6">
        <f t="shared" si="22"/>
        <v>2.2222222222222223E-2</v>
      </c>
      <c r="P15" s="6">
        <f t="shared" si="22"/>
        <v>1.7341040462427744E-2</v>
      </c>
      <c r="Q15" s="7">
        <v>0</v>
      </c>
      <c r="T15" t="str">
        <f t="shared" si="3"/>
        <v>x5 10</v>
      </c>
      <c r="U15" t="str">
        <f t="shared" si="4"/>
        <v>x5 10</v>
      </c>
      <c r="V15" t="str">
        <f t="shared" si="5"/>
        <v>x5 10</v>
      </c>
      <c r="W15" t="str">
        <f t="shared" si="6"/>
        <v>x4 10</v>
      </c>
      <c r="X15" t="str">
        <f t="shared" si="7"/>
        <v>x3 10</v>
      </c>
      <c r="AC15" t="b">
        <f>$E$11=INT($E$11)</f>
        <v>1</v>
      </c>
      <c r="AE15">
        <v>5</v>
      </c>
      <c r="AF15" s="23">
        <f>AF9</f>
        <v>2.3204171668068244E-3</v>
      </c>
      <c r="AG15">
        <f>1/AF15</f>
        <v>430.95699096905122</v>
      </c>
      <c r="AH15" s="5">
        <f t="shared" si="21"/>
        <v>0.59968357791850968</v>
      </c>
    </row>
    <row r="16" spans="1:43">
      <c r="A16">
        <f>1-(1-4*E16/E17)^5</f>
        <v>0.10670621694510263</v>
      </c>
      <c r="B16" s="5"/>
      <c r="D16" s="12">
        <f t="shared" si="8"/>
        <v>11</v>
      </c>
      <c r="E16">
        <v>4</v>
      </c>
      <c r="F16">
        <v>4</v>
      </c>
      <c r="G16">
        <v>6</v>
      </c>
      <c r="H16">
        <v>10</v>
      </c>
      <c r="I16">
        <v>10</v>
      </c>
      <c r="K16" s="12">
        <f t="shared" si="9"/>
        <v>11</v>
      </c>
      <c r="L16" s="6">
        <f t="shared" si="22"/>
        <v>5.5788005578800556E-3</v>
      </c>
      <c r="M16" s="6">
        <f t="shared" si="22"/>
        <v>5.9970014992503746E-3</v>
      </c>
      <c r="N16" s="6">
        <f t="shared" si="22"/>
        <v>9.74025974025974E-3</v>
      </c>
      <c r="O16" s="6">
        <f t="shared" si="22"/>
        <v>5.5555555555555552E-2</v>
      </c>
      <c r="P16" s="6">
        <f t="shared" si="22"/>
        <v>5.7803468208092484E-2</v>
      </c>
      <c r="Q16" s="7">
        <v>0</v>
      </c>
      <c r="T16" t="str">
        <f t="shared" ref="T16" si="24">"x"&amp;E16&amp;" "&amp;$D16</f>
        <v>x4 11</v>
      </c>
      <c r="U16" t="str">
        <f t="shared" ref="U16" si="25">"x"&amp;F16&amp;" "&amp;$D16</f>
        <v>x4 11</v>
      </c>
      <c r="V16" t="str">
        <f t="shared" ref="V16" si="26">"x"&amp;G16&amp;" "&amp;$D16</f>
        <v>x6 11</v>
      </c>
      <c r="W16" t="str">
        <f t="shared" ref="W16" si="27">"x"&amp;H16&amp;" "&amp;$D16</f>
        <v>x10 11</v>
      </c>
      <c r="X16" t="str">
        <f t="shared" ref="X16" si="28">"x"&amp;I16&amp;" "&amp;$D16</f>
        <v>x10 11</v>
      </c>
      <c r="Z16" s="12" t="s">
        <v>58</v>
      </c>
      <c r="AA16" s="21">
        <f>MAX(E5:I16)</f>
        <v>365</v>
      </c>
      <c r="AC16" t="b">
        <f>$E$12=INT($E$12)</f>
        <v>1</v>
      </c>
    </row>
    <row r="17" spans="1:31">
      <c r="A17">
        <f>1/A16^3</f>
        <v>823.05873917924941</v>
      </c>
      <c r="B17" s="5"/>
      <c r="E17" s="1">
        <f>SUM(E5:E16)</f>
        <v>717</v>
      </c>
      <c r="F17" s="1">
        <f>SUM(F5:F16)</f>
        <v>667</v>
      </c>
      <c r="G17" s="1">
        <f>SUM(G5:G16)</f>
        <v>616</v>
      </c>
      <c r="H17" s="1">
        <f>SUM(H5:H16)</f>
        <v>180</v>
      </c>
      <c r="I17" s="1">
        <f>SUM($I$5:I16)</f>
        <v>173</v>
      </c>
      <c r="L17" s="6">
        <f t="shared" si="22"/>
        <v>1</v>
      </c>
      <c r="M17" s="6">
        <f t="shared" si="22"/>
        <v>1</v>
      </c>
      <c r="N17" s="6">
        <f t="shared" si="22"/>
        <v>1</v>
      </c>
      <c r="O17" s="6">
        <f t="shared" si="22"/>
        <v>1</v>
      </c>
      <c r="P17" s="6">
        <f t="shared" si="22"/>
        <v>1</v>
      </c>
      <c r="Z17" s="12" t="s">
        <v>59</v>
      </c>
      <c r="AA17" s="21">
        <f>MIN(E5:I16)</f>
        <v>2</v>
      </c>
      <c r="AC17" t="b">
        <f>$E$13=INT($E$13)</f>
        <v>1</v>
      </c>
      <c r="AE17">
        <v>36.976999999999997</v>
      </c>
    </row>
    <row r="18" spans="1:31">
      <c r="B18" s="5"/>
      <c r="E18">
        <v>400</v>
      </c>
      <c r="F18">
        <f t="shared" ref="F18:I18" si="29">E18</f>
        <v>400</v>
      </c>
      <c r="G18">
        <f t="shared" si="29"/>
        <v>400</v>
      </c>
      <c r="H18">
        <v>200</v>
      </c>
      <c r="I18">
        <f>H18</f>
        <v>200</v>
      </c>
      <c r="AC18" t="b">
        <f>$E$14=INT($E$14)</f>
        <v>1</v>
      </c>
      <c r="AE18">
        <v>11.128</v>
      </c>
    </row>
    <row r="19" spans="1:31">
      <c r="AA19">
        <f>_xlfn.STDEV.S(N22:P33)</f>
        <v>1.4216902316312305</v>
      </c>
      <c r="AC19" t="b">
        <f>$E$15=INT($E$15)</f>
        <v>1</v>
      </c>
      <c r="AE19">
        <v>8.7390000000000008</v>
      </c>
    </row>
    <row r="20" spans="1:31">
      <c r="B20" s="5"/>
      <c r="D20" s="14" t="s">
        <v>16</v>
      </c>
      <c r="K20" s="14" t="s">
        <v>18</v>
      </c>
      <c r="AA20" s="21">
        <f>SUMSQ(N22:P33)-SUM(N22:P33)*SUM(N22:P33)</f>
        <v>-386.62916513106154</v>
      </c>
      <c r="AC20" t="b">
        <f>$E$16=INT($E$16)</f>
        <v>1</v>
      </c>
    </row>
    <row r="21" spans="1:31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2.0212031147156622</v>
      </c>
      <c r="AC21" t="b">
        <f>$F$5=INT($F$5)</f>
        <v>1</v>
      </c>
    </row>
    <row r="22" spans="1:31">
      <c r="B22" s="2"/>
      <c r="D22" s="12">
        <v>0</v>
      </c>
      <c r="E22" s="5">
        <f>L5*(1-M5)*100</f>
        <v>49.380121654653848</v>
      </c>
      <c r="F22" s="5">
        <f t="shared" ref="F22:I24" si="30">E22/(1-M5)*M5*(1-N5)</f>
        <v>1.4768739088587535</v>
      </c>
      <c r="G22" s="5">
        <f t="shared" si="30"/>
        <v>4.1299605952425995E-2</v>
      </c>
      <c r="H22" s="9">
        <f t="shared" si="30"/>
        <v>7.3050170066140761E-3</v>
      </c>
      <c r="I22" s="9">
        <f t="shared" si="30"/>
        <v>9.5490418387112104E-4</v>
      </c>
      <c r="K22" s="12">
        <v>0</v>
      </c>
      <c r="L22" s="16">
        <f t="shared" ref="L22:L33" si="31">E22*T22</f>
        <v>0</v>
      </c>
      <c r="M22" s="16">
        <f t="shared" ref="M22:M33" si="32">F22*U22</f>
        <v>0</v>
      </c>
      <c r="N22" s="16">
        <f t="shared" ref="N22:N33" si="33">G22*V22</f>
        <v>0</v>
      </c>
      <c r="O22" s="16">
        <f t="shared" ref="O22:O33" si="34">H22*W22</f>
        <v>0</v>
      </c>
      <c r="P22" s="16">
        <f t="shared" ref="P22:P33" si="35">I22*X22</f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21.689606378078846</v>
      </c>
      <c r="AC22" t="b">
        <f>$F$6=INT($F$6)</f>
        <v>1</v>
      </c>
    </row>
    <row r="23" spans="1:31">
      <c r="B23" s="2"/>
      <c r="D23" s="12">
        <f t="shared" ref="D23:D33" si="36">D22+1</f>
        <v>1</v>
      </c>
      <c r="E23" s="5">
        <f>L6*(1-M6)*100</f>
        <v>1.2629668429383634</v>
      </c>
      <c r="F23" s="5">
        <f t="shared" si="30"/>
        <v>1.4768739088587535</v>
      </c>
      <c r="G23" s="5">
        <f t="shared" si="30"/>
        <v>4.1299605952425995E-2</v>
      </c>
      <c r="H23" s="9">
        <f t="shared" si="30"/>
        <v>6.8275649146785156E-3</v>
      </c>
      <c r="I23" s="9">
        <f t="shared" si="30"/>
        <v>1.4323562758066816E-3</v>
      </c>
      <c r="K23" s="12">
        <f t="shared" ref="K23:K33" si="37">K22+1</f>
        <v>1</v>
      </c>
      <c r="L23" s="16">
        <f t="shared" si="31"/>
        <v>0</v>
      </c>
      <c r="M23" s="16">
        <f t="shared" si="32"/>
        <v>0</v>
      </c>
      <c r="N23" s="16">
        <f t="shared" si="33"/>
        <v>5.5754468035775098</v>
      </c>
      <c r="O23" s="8">
        <f t="shared" si="34"/>
        <v>2.7651637904447988</v>
      </c>
      <c r="P23" s="8">
        <f t="shared" si="35"/>
        <v>1.9336809723390203</v>
      </c>
      <c r="S23" s="12">
        <f t="shared" ref="S23:S33" si="38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83.809859704937026</v>
      </c>
      <c r="AC23" t="b">
        <f>$F$7=INT($F$7)</f>
        <v>1</v>
      </c>
    </row>
    <row r="24" spans="1:31">
      <c r="B24" s="2"/>
      <c r="C24" s="5"/>
      <c r="D24" s="12">
        <f t="shared" si="36"/>
        <v>2</v>
      </c>
      <c r="E24" s="5">
        <f>L7*(1-M7)*100</f>
        <v>2.7057600906659642</v>
      </c>
      <c r="F24" s="5">
        <f t="shared" si="30"/>
        <v>3.4216440657571554E-2</v>
      </c>
      <c r="G24" s="5">
        <f t="shared" si="30"/>
        <v>4.3932220103548664E-2</v>
      </c>
      <c r="H24" s="9">
        <f t="shared" si="30"/>
        <v>4.856668840926984E-3</v>
      </c>
      <c r="I24" s="9">
        <f t="shared" si="30"/>
        <v>6.3485867201659913E-4</v>
      </c>
      <c r="K24" s="12">
        <f t="shared" si="37"/>
        <v>2</v>
      </c>
      <c r="L24" s="16">
        <f t="shared" si="31"/>
        <v>0</v>
      </c>
      <c r="M24" s="16">
        <f t="shared" si="32"/>
        <v>0</v>
      </c>
      <c r="N24" s="16">
        <f t="shared" si="33"/>
        <v>5.9308497139790699</v>
      </c>
      <c r="O24" s="8">
        <f t="shared" si="34"/>
        <v>1.9669508805754286</v>
      </c>
      <c r="P24" s="8">
        <f t="shared" si="35"/>
        <v>0.8570592072224088</v>
      </c>
      <c r="S24" s="12">
        <f t="shared" si="38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1:31">
      <c r="B25" s="1"/>
      <c r="C25" s="5"/>
      <c r="D25" s="12">
        <f t="shared" si="36"/>
        <v>3</v>
      </c>
      <c r="E25" s="5">
        <f t="shared" ref="E25:E30" si="39">L8*(1-M8)*100</f>
        <v>34.240202074694871</v>
      </c>
      <c r="F25" s="5">
        <f t="shared" ref="F25:I25" si="40">E25/(1-M8)*M8*(1-N8)</f>
        <v>0.61508125467777441</v>
      </c>
      <c r="G25" s="5">
        <f t="shared" si="40"/>
        <v>1.086236211351478E-2</v>
      </c>
      <c r="H25" s="9">
        <f t="shared" si="40"/>
        <v>1.1615820757226788E-3</v>
      </c>
      <c r="I25" s="9">
        <f t="shared" si="40"/>
        <v>1.9621318846666872E-4</v>
      </c>
      <c r="K25" s="12">
        <f t="shared" si="37"/>
        <v>3</v>
      </c>
      <c r="L25" s="16">
        <f t="shared" si="31"/>
        <v>0</v>
      </c>
      <c r="M25" s="16">
        <f t="shared" si="32"/>
        <v>0</v>
      </c>
      <c r="N25" s="16">
        <f t="shared" si="33"/>
        <v>0.97761259021633018</v>
      </c>
      <c r="O25" s="8">
        <f t="shared" si="34"/>
        <v>0.26135596703760272</v>
      </c>
      <c r="P25" s="8">
        <f t="shared" si="35"/>
        <v>0.1236143087340013</v>
      </c>
      <c r="Q25" s="7"/>
      <c r="S25" s="12">
        <f t="shared" si="38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1.9650585837513384</v>
      </c>
      <c r="AC25" t="b">
        <f>$F$9=INT($F$9)</f>
        <v>1</v>
      </c>
    </row>
    <row r="26" spans="1:31">
      <c r="B26" s="5"/>
      <c r="D26" s="12">
        <f t="shared" si="36"/>
        <v>4</v>
      </c>
      <c r="E26" s="5">
        <f t="shared" si="39"/>
        <v>1.1717990377196337</v>
      </c>
      <c r="F26" s="5">
        <f t="shared" ref="F26:I26" si="41">E26/(1-M9)*M9*(1-N9)</f>
        <v>0.49206500374221962</v>
      </c>
      <c r="G26" s="5">
        <f t="shared" si="41"/>
        <v>8.4183306379739548E-3</v>
      </c>
      <c r="H26" s="9">
        <f t="shared" si="41"/>
        <v>1.1694306032613458E-3</v>
      </c>
      <c r="I26" s="9">
        <f t="shared" si="41"/>
        <v>1.8836466092800197E-4</v>
      </c>
      <c r="K26" s="12">
        <f t="shared" si="37"/>
        <v>4</v>
      </c>
      <c r="L26" s="16">
        <f t="shared" si="31"/>
        <v>0</v>
      </c>
      <c r="M26" s="16">
        <f t="shared" si="32"/>
        <v>0</v>
      </c>
      <c r="N26" s="16">
        <f t="shared" si="33"/>
        <v>0.60611980593412473</v>
      </c>
      <c r="O26" s="8">
        <f t="shared" si="34"/>
        <v>0.15787313144028167</v>
      </c>
      <c r="P26" s="8">
        <f t="shared" si="35"/>
        <v>6.7811277934080705E-2</v>
      </c>
      <c r="Q26" s="7"/>
      <c r="S26" s="12">
        <f t="shared" si="38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1:31">
      <c r="B27" s="5"/>
      <c r="C27" s="5"/>
      <c r="D27" s="12">
        <f t="shared" si="36"/>
        <v>5</v>
      </c>
      <c r="E27" s="5">
        <f t="shared" si="39"/>
        <v>1.6435296995853537</v>
      </c>
      <c r="F27" s="5">
        <f t="shared" ref="F27:I27" si="42">E27/(1-M10)*M10*(1-N10)</f>
        <v>2.2778373352040492E-2</v>
      </c>
      <c r="G27" s="5">
        <f t="shared" si="42"/>
        <v>6.3544818364061452E-3</v>
      </c>
      <c r="H27" s="9">
        <f t="shared" si="42"/>
        <v>8.4199003434816855E-4</v>
      </c>
      <c r="I27" s="9">
        <f t="shared" si="42"/>
        <v>1.3562255586816135E-4</v>
      </c>
      <c r="K27" s="12">
        <f t="shared" si="37"/>
        <v>5</v>
      </c>
      <c r="L27" s="16">
        <f t="shared" si="31"/>
        <v>0</v>
      </c>
      <c r="M27" s="16">
        <f t="shared" si="32"/>
        <v>0</v>
      </c>
      <c r="N27" s="16">
        <f t="shared" si="33"/>
        <v>0.34314201916593184</v>
      </c>
      <c r="O27" s="8">
        <f t="shared" si="34"/>
        <v>7.5779103091335176E-2</v>
      </c>
      <c r="P27" s="8">
        <f t="shared" si="35"/>
        <v>2.4412060056269044E-2</v>
      </c>
      <c r="Q27" s="7"/>
      <c r="S27" s="12">
        <f t="shared" si="38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1:31">
      <c r="C28" s="5"/>
      <c r="D28" s="12">
        <f t="shared" si="36"/>
        <v>6</v>
      </c>
      <c r="E28" s="5">
        <f t="shared" si="39"/>
        <v>1.6435296995853537</v>
      </c>
      <c r="F28" s="5">
        <f t="shared" ref="F28:I28" si="43">E28/(1-M11)*M11*(1-N11)</f>
        <v>2.9523900224533169E-2</v>
      </c>
      <c r="G28" s="5">
        <f t="shared" si="43"/>
        <v>5.7027401095952588E-4</v>
      </c>
      <c r="H28" s="9">
        <f t="shared" si="43"/>
        <v>1.5822631517952161E-5</v>
      </c>
      <c r="I28" s="9">
        <f t="shared" si="43"/>
        <v>4.709116523200048E-7</v>
      </c>
      <c r="K28" s="12">
        <f t="shared" si="37"/>
        <v>6</v>
      </c>
      <c r="L28" s="16">
        <f t="shared" si="31"/>
        <v>0</v>
      </c>
      <c r="M28" s="16">
        <f t="shared" si="32"/>
        <v>0</v>
      </c>
      <c r="N28" s="16">
        <f t="shared" si="33"/>
        <v>1.5397398295907199E-2</v>
      </c>
      <c r="O28" s="8">
        <f t="shared" si="34"/>
        <v>7.1201841830784726E-4</v>
      </c>
      <c r="P28" s="8">
        <f t="shared" si="35"/>
        <v>4.2382048708800429E-5</v>
      </c>
      <c r="Q28" s="7"/>
      <c r="S28" s="12">
        <f t="shared" si="38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1:31">
      <c r="D29" s="12">
        <f t="shared" si="36"/>
        <v>7</v>
      </c>
      <c r="E29" s="5">
        <f t="shared" si="39"/>
        <v>1.3737900924014981</v>
      </c>
      <c r="F29" s="5">
        <f t="shared" ref="F29:I29" si="44">E29/(1-M12)*M12*(1-N12)</f>
        <v>2.0570598252468614E-2</v>
      </c>
      <c r="G29" s="5">
        <f t="shared" si="44"/>
        <v>3.300196822682441E-4</v>
      </c>
      <c r="H29" s="9">
        <f t="shared" si="44"/>
        <v>9.1566154617778708E-6</v>
      </c>
      <c r="I29" s="9">
        <f t="shared" si="44"/>
        <v>2.7251831731481757E-7</v>
      </c>
      <c r="K29" s="12">
        <f t="shared" si="37"/>
        <v>7</v>
      </c>
      <c r="L29" s="16">
        <f t="shared" si="31"/>
        <v>0</v>
      </c>
      <c r="M29" s="16">
        <f t="shared" si="32"/>
        <v>0</v>
      </c>
      <c r="N29" s="16">
        <f t="shared" si="33"/>
        <v>5.9403542808283936E-3</v>
      </c>
      <c r="O29" s="8">
        <f t="shared" si="34"/>
        <v>2.4722861746800251E-4</v>
      </c>
      <c r="P29" s="8">
        <f t="shared" si="35"/>
        <v>1.4715989135000149E-5</v>
      </c>
      <c r="Q29" s="7"/>
      <c r="S29" s="12">
        <f t="shared" si="38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1:31">
      <c r="D30" s="12">
        <f t="shared" si="36"/>
        <v>8</v>
      </c>
      <c r="E30" s="5">
        <f t="shared" si="39"/>
        <v>0.69212255796787792</v>
      </c>
      <c r="F30" s="5">
        <f t="shared" ref="F30:I30" si="45">E30/(1-M13)*M13*(1-N13)</f>
        <v>5.2020531059254367E-3</v>
      </c>
      <c r="G30" s="5">
        <f t="shared" si="45"/>
        <v>2.475147617011831E-5</v>
      </c>
      <c r="H30" s="9">
        <f t="shared" si="45"/>
        <v>6.8674615963334027E-7</v>
      </c>
      <c r="I30" s="9">
        <f t="shared" si="45"/>
        <v>2.0438873798611321E-8</v>
      </c>
      <c r="K30" s="12">
        <f t="shared" si="37"/>
        <v>8</v>
      </c>
      <c r="L30" s="16">
        <f t="shared" si="31"/>
        <v>0</v>
      </c>
      <c r="M30" s="16">
        <f t="shared" si="32"/>
        <v>0</v>
      </c>
      <c r="N30" s="16">
        <f t="shared" si="33"/>
        <v>1.2375738085059154E-4</v>
      </c>
      <c r="O30" s="8">
        <f t="shared" si="34"/>
        <v>6.1807154367000622E-6</v>
      </c>
      <c r="P30" s="8">
        <f t="shared" si="35"/>
        <v>5.5184959256250564E-7</v>
      </c>
      <c r="S30" s="12">
        <f t="shared" si="38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1:31">
      <c r="D31" s="12">
        <f t="shared" si="36"/>
        <v>9</v>
      </c>
      <c r="E31" s="5">
        <f>L14*(1-M14)*100</f>
        <v>0.27810362601126215</v>
      </c>
      <c r="F31" s="5">
        <f t="shared" ref="F31:I33" si="46">E31/(1-M14)*M14*(1-N14)</f>
        <v>8.3368629221225931E-4</v>
      </c>
      <c r="G31" s="5">
        <f t="shared" si="46"/>
        <v>2.6854173002855986E-6</v>
      </c>
      <c r="H31" s="9">
        <f t="shared" si="46"/>
        <v>2.9824404646933648E-8</v>
      </c>
      <c r="I31" s="9">
        <f t="shared" si="46"/>
        <v>3.488234461629666E-10</v>
      </c>
      <c r="K31" s="12">
        <f t="shared" si="37"/>
        <v>9</v>
      </c>
      <c r="L31" s="16">
        <f t="shared" si="31"/>
        <v>0</v>
      </c>
      <c r="M31" s="16">
        <f t="shared" si="32"/>
        <v>0</v>
      </c>
      <c r="N31" s="16">
        <f t="shared" si="33"/>
        <v>1.3427086501427993E-5</v>
      </c>
      <c r="O31" s="8">
        <f t="shared" si="34"/>
        <v>2.6841964182240286E-7</v>
      </c>
      <c r="P31" s="8">
        <f t="shared" si="35"/>
        <v>6.2788220309333991E-9</v>
      </c>
      <c r="S31" s="12">
        <f t="shared" si="38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1:31">
      <c r="D32" s="12">
        <f t="shared" si="36"/>
        <v>10</v>
      </c>
      <c r="E32" s="5">
        <f>L15*(1-M15)*100</f>
        <v>0.69212255796787792</v>
      </c>
      <c r="F32" s="5">
        <f t="shared" si="46"/>
        <v>5.1850806651230702E-3</v>
      </c>
      <c r="G32" s="5">
        <f t="shared" si="46"/>
        <v>4.1488188628007826E-5</v>
      </c>
      <c r="H32" s="9">
        <f t="shared" si="46"/>
        <v>9.2656227887037973E-7</v>
      </c>
      <c r="I32" s="9">
        <f t="shared" si="46"/>
        <v>1.6351099038889053E-8</v>
      </c>
      <c r="K32" s="12">
        <f t="shared" si="37"/>
        <v>10</v>
      </c>
      <c r="L32" s="16">
        <f t="shared" si="31"/>
        <v>0</v>
      </c>
      <c r="M32" s="16">
        <f t="shared" si="32"/>
        <v>0</v>
      </c>
      <c r="N32" s="16">
        <f t="shared" si="33"/>
        <v>1.2446456588402347E-4</v>
      </c>
      <c r="O32" s="8">
        <f t="shared" si="34"/>
        <v>6.4859359520926578E-6</v>
      </c>
      <c r="P32" s="8">
        <f t="shared" si="35"/>
        <v>2.9431978270000296E-7</v>
      </c>
      <c r="S32" s="12">
        <f t="shared" si="38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36"/>
        <v>11</v>
      </c>
      <c r="E33" s="5">
        <f>L16*(1-M16)*100</f>
        <v>0.55453444825704301</v>
      </c>
      <c r="F33" s="5">
        <f t="shared" si="46"/>
        <v>3.3130204446220079E-3</v>
      </c>
      <c r="G33" s="5">
        <f t="shared" si="46"/>
        <v>3.0776692654958541E-5</v>
      </c>
      <c r="H33" s="9">
        <f t="shared" si="46"/>
        <v>1.7057466517369066E-6</v>
      </c>
      <c r="I33" s="9">
        <f t="shared" si="46"/>
        <v>1.0464703384888997E-7</v>
      </c>
      <c r="K33" s="12">
        <f t="shared" si="37"/>
        <v>11</v>
      </c>
      <c r="L33" s="16">
        <f t="shared" si="31"/>
        <v>0</v>
      </c>
      <c r="M33" s="16">
        <f t="shared" si="32"/>
        <v>0</v>
      </c>
      <c r="N33" s="16">
        <f t="shared" si="33"/>
        <v>9.2330077964875623E-5</v>
      </c>
      <c r="O33" s="8">
        <f t="shared" si="34"/>
        <v>1.1940226562158346E-5</v>
      </c>
      <c r="P33" s="8">
        <f t="shared" si="35"/>
        <v>9.418233046400097E-7</v>
      </c>
      <c r="S33" s="12">
        <f t="shared" si="38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 t="shared" ref="E59:I59" si="47">E15-TRUNC(E15)</f>
        <v>0</v>
      </c>
      <c r="F59">
        <f t="shared" si="47"/>
        <v>0</v>
      </c>
      <c r="G59">
        <f t="shared" si="47"/>
        <v>0</v>
      </c>
      <c r="H59">
        <f t="shared" si="47"/>
        <v>0</v>
      </c>
      <c r="I59">
        <f t="shared" si="47"/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59"/>
  <sheetViews>
    <sheetView zoomScale="90" zoomScaleNormal="90" workbookViewId="0">
      <selection activeCell="E13" sqref="E13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43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7.8361878140470598</v>
      </c>
      <c r="AG1">
        <v>1</v>
      </c>
      <c r="AH1" s="6">
        <f t="shared" ref="AH1:AL1" si="0">3*L5</f>
        <v>0.67264573991031396</v>
      </c>
      <c r="AI1" s="6">
        <f t="shared" si="0"/>
        <v>0.15151515151515152</v>
      </c>
      <c r="AJ1" s="6">
        <f t="shared" si="0"/>
        <v>0.1744186046511628</v>
      </c>
      <c r="AK1" s="6">
        <f t="shared" si="0"/>
        <v>0.5325443786982248</v>
      </c>
      <c r="AL1" s="6">
        <f t="shared" si="0"/>
        <v>0.36809815950920244</v>
      </c>
      <c r="AM1">
        <v>1</v>
      </c>
    </row>
    <row r="2" spans="1:43" ht="24" customHeight="1"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43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0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43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6.773482186402971E-2</v>
      </c>
      <c r="AG4" s="5">
        <v>1</v>
      </c>
      <c r="AH4" s="6">
        <f>1-AH1</f>
        <v>0.32735426008968604</v>
      </c>
      <c r="AI4" s="6">
        <f t="shared" ref="AI4:AL4" si="1">1-AI1</f>
        <v>0.84848484848484851</v>
      </c>
      <c r="AJ4" s="6">
        <f t="shared" si="1"/>
        <v>0.82558139534883723</v>
      </c>
      <c r="AK4" s="6">
        <f t="shared" si="1"/>
        <v>0.4674556213017752</v>
      </c>
      <c r="AL4" s="6">
        <f t="shared" si="1"/>
        <v>0.63190184049079756</v>
      </c>
      <c r="AM4" s="5">
        <v>1</v>
      </c>
    </row>
    <row r="5" spans="1:43">
      <c r="A5" s="13" t="s">
        <v>15</v>
      </c>
      <c r="B5" s="1">
        <v>1</v>
      </c>
      <c r="D5" s="12">
        <v>0</v>
      </c>
      <c r="E5">
        <v>100</v>
      </c>
      <c r="F5">
        <f>Base!F5</f>
        <v>20</v>
      </c>
      <c r="G5">
        <f>Base!G5</f>
        <v>20</v>
      </c>
      <c r="H5">
        <f>Base!H5</f>
        <v>30</v>
      </c>
      <c r="I5">
        <f>Base!I5</f>
        <v>20</v>
      </c>
      <c r="K5" s="12">
        <v>0</v>
      </c>
      <c r="L5" s="6">
        <f t="shared" ref="L5:P16" si="2">E5/E$17</f>
        <v>0.22421524663677131</v>
      </c>
      <c r="M5" s="6">
        <f t="shared" si="2"/>
        <v>5.0505050505050504E-2</v>
      </c>
      <c r="N5" s="6">
        <f t="shared" si="2"/>
        <v>5.8139534883720929E-2</v>
      </c>
      <c r="O5" s="6">
        <f t="shared" si="2"/>
        <v>0.17751479289940827</v>
      </c>
      <c r="P5" s="6">
        <f t="shared" si="2"/>
        <v>0.12269938650306748</v>
      </c>
      <c r="Q5" s="7">
        <v>0</v>
      </c>
      <c r="T5" t="str">
        <f t="shared" ref="T5:X16" si="3">"x"&amp;E5&amp;" "&amp;$D5</f>
        <v>x100 0</v>
      </c>
      <c r="U5" t="str">
        <f t="shared" si="3"/>
        <v>x20 0</v>
      </c>
      <c r="V5" t="str">
        <f t="shared" si="3"/>
        <v>x20 0</v>
      </c>
      <c r="W5" t="str">
        <f t="shared" si="3"/>
        <v>x30 0</v>
      </c>
      <c r="X5" t="str">
        <f t="shared" si="3"/>
        <v>x20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0.28221024889539736</v>
      </c>
      <c r="AG5" s="5"/>
      <c r="AH5" s="6">
        <f>PRODUCT($AG4:AG4,AI4:$AM4)*AH1</f>
        <v>0.13918114081649946</v>
      </c>
      <c r="AI5" s="6">
        <f>PRODUCT($AG4:AH4,AJ4:$AM4)*AI1</f>
        <v>1.2095503904291023E-2</v>
      </c>
      <c r="AJ5" s="6">
        <f>PRODUCT($AG4:AI4,AK4:$AM4)*AJ1</f>
        <v>1.4310173633245713E-2</v>
      </c>
      <c r="AK5" s="6">
        <f>PRODUCT($AG4:AJ4,AL4:$AM4)*AK1</f>
        <v>7.7166252756489528E-2</v>
      </c>
      <c r="AL5" s="6">
        <f>PRODUCT($AG4:AK4,AM4:$AM4)*AL1</f>
        <v>3.9457177784871678E-2</v>
      </c>
    </row>
    <row r="6" spans="1:43">
      <c r="A6" s="12" t="s">
        <v>20</v>
      </c>
      <c r="B6">
        <v>10</v>
      </c>
      <c r="D6" s="12">
        <f t="shared" ref="D6:D16" si="4">D5+1</f>
        <v>1</v>
      </c>
      <c r="E6">
        <f>Base!E6</f>
        <v>20</v>
      </c>
      <c r="F6">
        <v>100</v>
      </c>
      <c r="G6">
        <f>Base!G6</f>
        <v>20</v>
      </c>
      <c r="H6">
        <f>Base!H6</f>
        <v>30</v>
      </c>
      <c r="I6">
        <f>Base!I6</f>
        <v>30</v>
      </c>
      <c r="K6" s="12">
        <f t="shared" ref="K6:K16" si="5">K5+1</f>
        <v>1</v>
      </c>
      <c r="L6" s="6">
        <f t="shared" si="2"/>
        <v>4.4843049327354258E-2</v>
      </c>
      <c r="M6" s="6">
        <f t="shared" si="2"/>
        <v>0.25252525252525254</v>
      </c>
      <c r="N6" s="6">
        <f t="shared" si="2"/>
        <v>5.8139534883720929E-2</v>
      </c>
      <c r="O6" s="6">
        <f t="shared" si="2"/>
        <v>0.17751479289940827</v>
      </c>
      <c r="P6" s="6">
        <f t="shared" si="2"/>
        <v>0.18404907975460122</v>
      </c>
      <c r="Q6" s="7">
        <v>0</v>
      </c>
      <c r="T6" t="str">
        <f t="shared" si="3"/>
        <v>x20 1</v>
      </c>
      <c r="U6" t="str">
        <f t="shared" si="3"/>
        <v>x100 1</v>
      </c>
      <c r="V6" t="str">
        <f t="shared" si="3"/>
        <v>x20 1</v>
      </c>
      <c r="W6" t="str">
        <f t="shared" si="3"/>
        <v>x30 1</v>
      </c>
      <c r="X6" t="str">
        <f t="shared" si="3"/>
        <v>x30 1</v>
      </c>
      <c r="Z6" s="12" t="s">
        <v>50</v>
      </c>
      <c r="AA6" s="5">
        <f>B9-(AA4-AA5)</f>
        <v>9.0517548906732515</v>
      </c>
      <c r="AB6" s="19" t="s">
        <v>37</v>
      </c>
      <c r="AC6" t="b">
        <f>$AA$7&gt;=0</f>
        <v>1</v>
      </c>
      <c r="AE6">
        <v>2</v>
      </c>
      <c r="AF6" s="23">
        <f>SUM(AH6:AQ6)</f>
        <v>0.38686639643407339</v>
      </c>
      <c r="AG6" s="5"/>
      <c r="AH6" s="6">
        <f>PRODUCT(AH4:AJ4)*PRODUCT(AK1,AL1)</f>
        <v>4.4951215197955058E-2</v>
      </c>
      <c r="AI6" s="6">
        <f>PRODUCT(AH4:AI4,AK4)*PRODUCT(AJ1,AL1)</f>
        <v>8.3360234756771137E-3</v>
      </c>
      <c r="AJ6" s="6">
        <f>PRODUCT(AH4:AI4,AL4)*PRODUCT(AJ1,AK1)</f>
        <v>1.6302729455596375E-2</v>
      </c>
      <c r="AK6" s="6">
        <f>PRODUCT(AH4,AJ4,AK4)*PRODUCT(AI1,AL1)</f>
        <v>7.0459246044413714E-3</v>
      </c>
      <c r="AL6" s="6">
        <f>PRODUCT(AH4,AJ4,AL4)*PRODUCT(AI1,AK1)</f>
        <v>1.3779687992230274E-2</v>
      </c>
      <c r="AM6" s="6">
        <f>PRODUCT(AH4,AK4,AL4)*PRODUCT(AI1,AJ1)</f>
        <v>2.5553881487938774E-3</v>
      </c>
      <c r="AN6" s="6">
        <f>PRODUCT(AI4,AJ4,AK4)*PRODUCT(AH1,AL1)</f>
        <v>8.1076392708640449E-2</v>
      </c>
      <c r="AO6" s="6">
        <f>PRODUCT(AI4,AJ4,AL4)*PRODUCT(AH1,AK1)</f>
        <v>0.1585607933352525</v>
      </c>
      <c r="AP6" s="6">
        <f>PRODUCT(AI4,AK4,AL4)*PRODUCT(AH1,AJ1)</f>
        <v>2.9404466369682979E-2</v>
      </c>
      <c r="AQ6" s="6">
        <f>PRODUCT(AJ4,AK4,AL4)*PRODUCT(AH1,AI1)</f>
        <v>2.4853775145803472E-2</v>
      </c>
    </row>
    <row r="7" spans="1:43">
      <c r="A7" s="12" t="s">
        <v>23</v>
      </c>
      <c r="B7">
        <f>B5*B6</f>
        <v>10</v>
      </c>
      <c r="D7" s="12">
        <f t="shared" si="4"/>
        <v>2</v>
      </c>
      <c r="E7">
        <f>Base!E7</f>
        <v>20</v>
      </c>
      <c r="F7">
        <f>Base!F7</f>
        <v>20</v>
      </c>
      <c r="G7">
        <v>100</v>
      </c>
      <c r="H7">
        <f>Base!H7</f>
        <v>20</v>
      </c>
      <c r="I7">
        <f>Base!I7</f>
        <v>20</v>
      </c>
      <c r="K7" s="12">
        <f t="shared" si="5"/>
        <v>2</v>
      </c>
      <c r="L7" s="6">
        <f t="shared" si="2"/>
        <v>4.4843049327354258E-2</v>
      </c>
      <c r="M7" s="6">
        <f t="shared" si="2"/>
        <v>5.0505050505050504E-2</v>
      </c>
      <c r="N7" s="6">
        <f t="shared" si="2"/>
        <v>0.29069767441860467</v>
      </c>
      <c r="O7" s="6">
        <f t="shared" si="2"/>
        <v>0.11834319526627218</v>
      </c>
      <c r="P7" s="6">
        <f t="shared" si="2"/>
        <v>0.12269938650306748</v>
      </c>
      <c r="Q7" s="7">
        <v>0</v>
      </c>
      <c r="T7" t="str">
        <f t="shared" si="3"/>
        <v>x20 2</v>
      </c>
      <c r="U7" t="str">
        <f t="shared" si="3"/>
        <v>x20 2</v>
      </c>
      <c r="V7" t="str">
        <f t="shared" si="3"/>
        <v>x100 2</v>
      </c>
      <c r="W7" t="str">
        <f t="shared" si="3"/>
        <v>x20 2</v>
      </c>
      <c r="X7" t="str">
        <f t="shared" si="3"/>
        <v>x20 2</v>
      </c>
      <c r="Z7" s="12" t="s">
        <v>51</v>
      </c>
      <c r="AA7" s="5">
        <f>(AA4+AA5)-B9</f>
        <v>30.948245109326749</v>
      </c>
      <c r="AB7" s="19" t="s">
        <v>37</v>
      </c>
      <c r="AC7" t="b">
        <f>$AA$16&lt;=$AA$2</f>
        <v>0</v>
      </c>
      <c r="AE7">
        <v>3</v>
      </c>
      <c r="AF7" s="23">
        <f>SUM(AH7:AQ7)</f>
        <v>0.21295975304203327</v>
      </c>
      <c r="AG7" s="5"/>
      <c r="AH7" s="6">
        <f>PRODUCT(AH1:AJ1)*PRODUCT(AK4,AL4)</f>
        <v>5.250797566014819E-3</v>
      </c>
      <c r="AI7" s="6">
        <f>PRODUCT(AH1:AI1,AK1)*PRODUCT(AJ4,AL4)</f>
        <v>2.8314427381295085E-2</v>
      </c>
      <c r="AJ7" s="6">
        <f>PRODUCT(AH1:AI1,AL1)*PRODUCT(AJ4,AK4)</f>
        <v>1.4477927269400078E-2</v>
      </c>
      <c r="AK7" s="6">
        <f>PRODUCT(AH1,AJ1,AK1)*PRODUCT(AI4,AL4)</f>
        <v>3.3498759155335033E-2</v>
      </c>
      <c r="AL7" s="6">
        <f>PRODUCT(AH1,AJ1,AL1)*PRODUCT(AI4,AK4)</f>
        <v>1.7128815360980376E-2</v>
      </c>
      <c r="AM7" s="6">
        <f>PRODUCT(AH1,AK1,AL1)*PRODUCT(AI4,AJ4)</f>
        <v>9.2365510680729596E-2</v>
      </c>
      <c r="AN7" s="6">
        <f>PRODUCT(AI1,AJ1,AK1)*PRODUCT(AH4,AL4)</f>
        <v>2.9112016884993539E-3</v>
      </c>
      <c r="AO7" s="6">
        <f>PRODUCT(AI1,AJ1,AL1)*PRODUCT(AH4,AK4)</f>
        <v>1.4885756206566274E-3</v>
      </c>
      <c r="AP7" s="6">
        <f>PRODUCT(AI1,AK1,AL1)*PRODUCT(AH4,AJ4)</f>
        <v>8.0270027139205478E-3</v>
      </c>
      <c r="AQ7" s="6">
        <f>PRODUCT(AJ1,AK1,AL1)*PRODUCT(AH4,AI4)</f>
        <v>9.4967356052017733E-3</v>
      </c>
    </row>
    <row r="8" spans="1:43">
      <c r="A8" s="17" t="s">
        <v>6</v>
      </c>
      <c r="C8" t="s">
        <v>0</v>
      </c>
      <c r="D8" s="12">
        <f t="shared" si="4"/>
        <v>3</v>
      </c>
      <c r="E8">
        <f>Base!E8</f>
        <v>250</v>
      </c>
      <c r="F8">
        <f>Base!F8</f>
        <v>12</v>
      </c>
      <c r="G8">
        <f>Base!G8</f>
        <v>12</v>
      </c>
      <c r="H8">
        <f>Base!H8</f>
        <v>20</v>
      </c>
      <c r="I8">
        <f>Base!I8</f>
        <v>25</v>
      </c>
      <c r="K8" s="12">
        <f t="shared" si="5"/>
        <v>3</v>
      </c>
      <c r="L8" s="6">
        <f t="shared" si="2"/>
        <v>0.5605381165919282</v>
      </c>
      <c r="M8" s="6">
        <f t="shared" si="2"/>
        <v>3.0303030303030304E-2</v>
      </c>
      <c r="N8" s="6">
        <f t="shared" si="2"/>
        <v>3.4883720930232558E-2</v>
      </c>
      <c r="O8" s="6">
        <f t="shared" si="2"/>
        <v>0.11834319526627218</v>
      </c>
      <c r="P8" s="6">
        <f t="shared" si="2"/>
        <v>0.15337423312883436</v>
      </c>
      <c r="Q8" s="7">
        <v>0</v>
      </c>
      <c r="T8" t="str">
        <f t="shared" si="3"/>
        <v>x250 3</v>
      </c>
      <c r="U8" t="str">
        <f t="shared" si="3"/>
        <v>x12 3</v>
      </c>
      <c r="V8" t="str">
        <f t="shared" si="3"/>
        <v>x12 3</v>
      </c>
      <c r="W8" t="str">
        <f t="shared" si="3"/>
        <v>x20 3</v>
      </c>
      <c r="X8" t="str">
        <f t="shared" si="3"/>
        <v>x25 3</v>
      </c>
      <c r="AC8" t="b">
        <f>$AA$16&gt;=$AA$17</f>
        <v>1</v>
      </c>
      <c r="AE8">
        <v>4</v>
      </c>
      <c r="AF8" s="23">
        <f>SUM(AH8:AL8)</f>
        <v>4.6744165427919537E-2</v>
      </c>
      <c r="AH8" s="24">
        <f>PRODUCT($AG1:AG1,AI1:$AM1)*AH4</f>
        <v>1.6958456437860311E-3</v>
      </c>
      <c r="AI8" s="24">
        <f>PRODUCT($AG1:AH1,AJ1:$AM1)*AI4</f>
        <v>1.9513840284661185E-2</v>
      </c>
      <c r="AJ8" s="24">
        <f>PRODUCT($AG1:AI1,AK1:$AM1)*AJ4</f>
        <v>1.649384119298743E-2</v>
      </c>
      <c r="AK8" s="24">
        <f>PRODUCT($AG1:AJ1,AL1:$AM1)*AK4</f>
        <v>3.0587170287464959E-3</v>
      </c>
      <c r="AL8" s="24">
        <f>PRODUCT($AG1:AK1,AM1:$AM1)*AL4</f>
        <v>5.9819212777383994E-3</v>
      </c>
    </row>
    <row r="9" spans="1:43">
      <c r="A9" s="12" t="s">
        <v>7</v>
      </c>
      <c r="B9" s="5">
        <f>SUM(L22:P33)</f>
        <v>39.051754890673251</v>
      </c>
      <c r="D9" s="12">
        <f t="shared" si="4"/>
        <v>4</v>
      </c>
      <c r="E9">
        <f>Base!E9</f>
        <v>12</v>
      </c>
      <c r="F9">
        <f>Base!F9</f>
        <v>200</v>
      </c>
      <c r="G9">
        <f>Base!G9</f>
        <v>12</v>
      </c>
      <c r="H9">
        <f>Base!H9</f>
        <v>25</v>
      </c>
      <c r="I9">
        <f>Base!I9</f>
        <v>24</v>
      </c>
      <c r="K9" s="12">
        <f t="shared" si="5"/>
        <v>4</v>
      </c>
      <c r="L9" s="6">
        <f t="shared" si="2"/>
        <v>2.6905829596412557E-2</v>
      </c>
      <c r="M9" s="6">
        <f t="shared" si="2"/>
        <v>0.50505050505050508</v>
      </c>
      <c r="N9" s="6">
        <f t="shared" si="2"/>
        <v>3.4883720930232558E-2</v>
      </c>
      <c r="O9" s="6">
        <f t="shared" si="2"/>
        <v>0.14792899408284024</v>
      </c>
      <c r="P9" s="6">
        <f t="shared" si="2"/>
        <v>0.14723926380368099</v>
      </c>
      <c r="Q9" s="7">
        <v>0</v>
      </c>
      <c r="T9" t="str">
        <f t="shared" si="3"/>
        <v>x12 4</v>
      </c>
      <c r="U9" t="str">
        <f t="shared" si="3"/>
        <v>x200 4</v>
      </c>
      <c r="V9" t="str">
        <f t="shared" si="3"/>
        <v>x12 4</v>
      </c>
      <c r="W9" t="str">
        <f t="shared" si="3"/>
        <v>x25 4</v>
      </c>
      <c r="X9" t="str">
        <f t="shared" si="3"/>
        <v>x24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3.48461433654664E-3</v>
      </c>
      <c r="AG9" s="5"/>
    </row>
    <row r="10" spans="1:43">
      <c r="A10" s="12" t="s">
        <v>19</v>
      </c>
      <c r="B10" s="5">
        <f>100*(1-(1-SUMIF(T22:X33,"&lt;&gt;0",E22:I33)/100)^B6)</f>
        <v>2.7523261435854041</v>
      </c>
      <c r="C10" t="s">
        <v>0</v>
      </c>
      <c r="D10" s="12">
        <f t="shared" si="4"/>
        <v>5</v>
      </c>
      <c r="E10">
        <f>Base!E10</f>
        <v>12</v>
      </c>
      <c r="F10">
        <f>Base!F10</f>
        <v>12</v>
      </c>
      <c r="G10">
        <f>Base!G10</f>
        <v>150</v>
      </c>
      <c r="H10">
        <f>Base!H10</f>
        <v>24</v>
      </c>
      <c r="I10">
        <f>Base!I10</f>
        <v>24</v>
      </c>
      <c r="K10" s="12">
        <f t="shared" si="5"/>
        <v>5</v>
      </c>
      <c r="L10" s="6">
        <f t="shared" si="2"/>
        <v>2.6905829596412557E-2</v>
      </c>
      <c r="M10" s="6">
        <f t="shared" si="2"/>
        <v>3.0303030303030304E-2</v>
      </c>
      <c r="N10" s="6">
        <f t="shared" si="2"/>
        <v>0.43604651162790697</v>
      </c>
      <c r="O10" s="6">
        <f t="shared" si="2"/>
        <v>0.14201183431952663</v>
      </c>
      <c r="P10" s="6">
        <f t="shared" si="2"/>
        <v>0.14723926380368099</v>
      </c>
      <c r="Q10" s="7">
        <v>0</v>
      </c>
      <c r="T10" t="str">
        <f t="shared" si="3"/>
        <v>x12 5</v>
      </c>
      <c r="U10" t="str">
        <f t="shared" si="3"/>
        <v>x12 5</v>
      </c>
      <c r="V10" t="str">
        <f t="shared" si="3"/>
        <v>x150 5</v>
      </c>
      <c r="W10" t="str">
        <f t="shared" si="3"/>
        <v>x24 5</v>
      </c>
      <c r="X10" t="str">
        <f t="shared" si="3"/>
        <v>x24 5</v>
      </c>
      <c r="Z10" s="12" t="s">
        <v>53</v>
      </c>
      <c r="AA10">
        <v>15</v>
      </c>
      <c r="AC10" t="b">
        <f>$E$6=INT($E$6)</f>
        <v>1</v>
      </c>
      <c r="AF10" s="22">
        <f>SUM(AF4:AF9)</f>
        <v>0.99999999999999989</v>
      </c>
    </row>
    <row r="11" spans="1:43">
      <c r="A11" s="12" t="s">
        <v>21</v>
      </c>
      <c r="B11" s="5">
        <f>1/$B$6*(1/100*SUMPRODUCT(F22:I33,U22:X33,U22:X33)-(1/100*SUMPRODUCT(F22:I33,U22:X33))^2)</f>
        <v>12.130760183996218</v>
      </c>
      <c r="C11" t="s">
        <v>0</v>
      </c>
      <c r="D11" s="12">
        <f t="shared" si="4"/>
        <v>6</v>
      </c>
      <c r="E11">
        <f>Base!E11</f>
        <v>12</v>
      </c>
      <c r="F11">
        <f>Base!F11</f>
        <v>12</v>
      </c>
      <c r="G11">
        <f>Base!G11</f>
        <v>12</v>
      </c>
      <c r="H11">
        <f>Base!H11</f>
        <v>5</v>
      </c>
      <c r="I11">
        <f>Base!I11</f>
        <v>5</v>
      </c>
      <c r="K11" s="12">
        <f t="shared" si="5"/>
        <v>6</v>
      </c>
      <c r="L11" s="6">
        <f t="shared" si="2"/>
        <v>2.6905829596412557E-2</v>
      </c>
      <c r="M11" s="6">
        <f t="shared" si="2"/>
        <v>3.0303030303030304E-2</v>
      </c>
      <c r="N11" s="6">
        <f t="shared" si="2"/>
        <v>3.4883720930232558E-2</v>
      </c>
      <c r="O11" s="6">
        <f t="shared" si="2"/>
        <v>2.9585798816568046E-2</v>
      </c>
      <c r="P11" s="6">
        <f t="shared" si="2"/>
        <v>3.0674846625766871E-2</v>
      </c>
      <c r="Q11" s="7">
        <v>0</v>
      </c>
      <c r="T11" t="str">
        <f t="shared" si="3"/>
        <v>x12 6</v>
      </c>
      <c r="U11" t="str">
        <f t="shared" si="3"/>
        <v>x12 6</v>
      </c>
      <c r="V11" t="str">
        <f t="shared" si="3"/>
        <v>x12 6</v>
      </c>
      <c r="W11" t="str">
        <f t="shared" si="3"/>
        <v>x5 6</v>
      </c>
      <c r="X11" t="str">
        <f t="shared" si="3"/>
        <v>x5 6</v>
      </c>
      <c r="Z11" s="12" t="s">
        <v>54</v>
      </c>
      <c r="AA11" s="5">
        <f>B10-(AA9-AA10)</f>
        <v>-7.2476738564145959</v>
      </c>
      <c r="AB11" s="19" t="s">
        <v>37</v>
      </c>
      <c r="AC11" t="b">
        <f>$E$7=INT($E$7)</f>
        <v>1</v>
      </c>
    </row>
    <row r="12" spans="1:43">
      <c r="A12" s="12" t="s">
        <v>22</v>
      </c>
      <c r="B12" s="5">
        <f>SQRT(B11)</f>
        <v>3.4829240853047914</v>
      </c>
      <c r="C12" t="s">
        <v>0</v>
      </c>
      <c r="D12" s="12">
        <f t="shared" si="4"/>
        <v>7</v>
      </c>
      <c r="E12">
        <f>Base!E12</f>
        <v>10</v>
      </c>
      <c r="F12">
        <f>Base!F12</f>
        <v>10</v>
      </c>
      <c r="G12">
        <f>Base!G12</f>
        <v>10</v>
      </c>
      <c r="H12">
        <f>Base!H12</f>
        <v>5</v>
      </c>
      <c r="I12">
        <f>Base!I12</f>
        <v>5</v>
      </c>
      <c r="K12" s="12">
        <f t="shared" si="5"/>
        <v>7</v>
      </c>
      <c r="L12" s="6">
        <f t="shared" si="2"/>
        <v>2.2421524663677129E-2</v>
      </c>
      <c r="M12" s="6">
        <f t="shared" si="2"/>
        <v>2.5252525252525252E-2</v>
      </c>
      <c r="N12" s="6">
        <f t="shared" si="2"/>
        <v>2.9069767441860465E-2</v>
      </c>
      <c r="O12" s="6">
        <f t="shared" si="2"/>
        <v>2.9585798816568046E-2</v>
      </c>
      <c r="P12" s="6">
        <f t="shared" si="2"/>
        <v>3.0674846625766871E-2</v>
      </c>
      <c r="Q12" s="7">
        <v>0</v>
      </c>
      <c r="T12" t="str">
        <f t="shared" si="3"/>
        <v>x10 7</v>
      </c>
      <c r="U12" t="str">
        <f t="shared" si="3"/>
        <v>x10 7</v>
      </c>
      <c r="V12" t="str">
        <f t="shared" si="3"/>
        <v>x10 7</v>
      </c>
      <c r="W12" t="str">
        <f t="shared" si="3"/>
        <v>x5 7</v>
      </c>
      <c r="X12" t="str">
        <f t="shared" si="3"/>
        <v>x5 7</v>
      </c>
      <c r="Z12" s="12" t="s">
        <v>55</v>
      </c>
      <c r="AA12" s="5">
        <f>(AA9+AA10)-B10</f>
        <v>37.247673856414593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0.2631885328064994</v>
      </c>
      <c r="AG12">
        <f>1/AF12</f>
        <v>3.7995576377760223</v>
      </c>
    </row>
    <row r="13" spans="1:43">
      <c r="C13" t="s">
        <v>0</v>
      </c>
      <c r="D13" s="12">
        <f t="shared" si="4"/>
        <v>8</v>
      </c>
      <c r="E13">
        <f>Base!E13</f>
        <v>5</v>
      </c>
      <c r="F13">
        <f>Base!F13</f>
        <v>5</v>
      </c>
      <c r="G13">
        <f>Base!G13</f>
        <v>3</v>
      </c>
      <c r="H13">
        <f>Base!H13</f>
        <v>5</v>
      </c>
      <c r="I13">
        <f>Base!I13</f>
        <v>5</v>
      </c>
      <c r="K13" s="12">
        <f t="shared" si="5"/>
        <v>8</v>
      </c>
      <c r="L13" s="6">
        <f t="shared" si="2"/>
        <v>1.1210762331838564E-2</v>
      </c>
      <c r="M13" s="6">
        <f t="shared" si="2"/>
        <v>1.2626262626262626E-2</v>
      </c>
      <c r="N13" s="6">
        <f t="shared" si="2"/>
        <v>8.7209302325581394E-3</v>
      </c>
      <c r="O13" s="6">
        <f t="shared" si="2"/>
        <v>2.9585798816568046E-2</v>
      </c>
      <c r="P13" s="6">
        <f t="shared" si="2"/>
        <v>3.0674846625766871E-2</v>
      </c>
      <c r="Q13" s="7">
        <v>0</v>
      </c>
      <c r="T13" t="str">
        <f t="shared" si="3"/>
        <v>x5 8</v>
      </c>
      <c r="U13" t="str">
        <f t="shared" si="3"/>
        <v>x5 8</v>
      </c>
      <c r="V13" t="str">
        <f t="shared" si="3"/>
        <v>x3 8</v>
      </c>
      <c r="W13" t="str">
        <f t="shared" si="3"/>
        <v>x5 8</v>
      </c>
      <c r="X13" t="str">
        <f t="shared" si="3"/>
        <v>x5 8</v>
      </c>
      <c r="AC13" t="b">
        <f>$E$9=INT($E$9)</f>
        <v>1</v>
      </c>
      <c r="AE13">
        <v>3</v>
      </c>
      <c r="AF13" s="23">
        <f>AF7</f>
        <v>0.21295975304203327</v>
      </c>
      <c r="AG13">
        <f>1/AF13</f>
        <v>4.695722951005787</v>
      </c>
      <c r="AH13" s="5">
        <f t="shared" ref="AH13:AH15" si="6">AF13/AF$12*100</f>
        <v>80.915285620975297</v>
      </c>
    </row>
    <row r="14" spans="1:43">
      <c r="B14" s="5"/>
      <c r="D14" s="12">
        <f t="shared" si="4"/>
        <v>9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K14" s="12">
        <f t="shared" si="5"/>
        <v>9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  <c r="Q14" s="7">
        <v>0</v>
      </c>
      <c r="T14" t="str">
        <f t="shared" si="3"/>
        <v>x0 9</v>
      </c>
      <c r="U14" t="str">
        <f t="shared" si="3"/>
        <v>x0 9</v>
      </c>
      <c r="V14" t="str">
        <f t="shared" si="3"/>
        <v>x0 9</v>
      </c>
      <c r="W14" t="str">
        <f t="shared" si="3"/>
        <v>x0 9</v>
      </c>
      <c r="X14" t="str">
        <f t="shared" si="3"/>
        <v>x0 9</v>
      </c>
      <c r="Z14" s="12" t="s">
        <v>56</v>
      </c>
      <c r="AA14" s="21">
        <f>MAX(N22:P33)-MIN(N22:P33)</f>
        <v>7.8361878140470598</v>
      </c>
      <c r="AC14" t="b">
        <f>$E$10=INT($E$10)</f>
        <v>1</v>
      </c>
      <c r="AE14">
        <v>4</v>
      </c>
      <c r="AF14" s="23">
        <f>AF8</f>
        <v>4.6744165427919537E-2</v>
      </c>
      <c r="AG14">
        <f>1/AF14</f>
        <v>21.393044262219647</v>
      </c>
      <c r="AH14" s="5">
        <f t="shared" si="6"/>
        <v>17.760715077311755</v>
      </c>
    </row>
    <row r="15" spans="1:43">
      <c r="D15" s="12">
        <f t="shared" si="4"/>
        <v>10</v>
      </c>
      <c r="E15">
        <v>5</v>
      </c>
      <c r="F15">
        <v>5</v>
      </c>
      <c r="G15">
        <v>5</v>
      </c>
      <c r="H15">
        <v>5</v>
      </c>
      <c r="I15">
        <v>5</v>
      </c>
      <c r="K15" s="12">
        <f t="shared" si="5"/>
        <v>10</v>
      </c>
      <c r="L15" s="6">
        <f t="shared" si="2"/>
        <v>1.1210762331838564E-2</v>
      </c>
      <c r="M15" s="6">
        <f t="shared" si="2"/>
        <v>1.2626262626262626E-2</v>
      </c>
      <c r="N15" s="6">
        <f t="shared" si="2"/>
        <v>1.4534883720930232E-2</v>
      </c>
      <c r="O15" s="6">
        <f t="shared" si="2"/>
        <v>2.9585798816568046E-2</v>
      </c>
      <c r="P15" s="6">
        <f t="shared" si="2"/>
        <v>3.0674846625766871E-2</v>
      </c>
      <c r="Q15" s="7">
        <v>0</v>
      </c>
      <c r="T15" t="str">
        <f t="shared" si="3"/>
        <v>x5 10</v>
      </c>
      <c r="U15" t="str">
        <f t="shared" si="3"/>
        <v>x5 10</v>
      </c>
      <c r="V15" t="str">
        <f t="shared" si="3"/>
        <v>x5 10</v>
      </c>
      <c r="W15" t="str">
        <f t="shared" si="3"/>
        <v>x5 10</v>
      </c>
      <c r="X15" t="str">
        <f t="shared" si="3"/>
        <v>x5 10</v>
      </c>
      <c r="AC15" t="b">
        <f>$E$11=INT($E$11)</f>
        <v>1</v>
      </c>
      <c r="AE15">
        <v>5</v>
      </c>
      <c r="AF15" s="23">
        <f>AF9</f>
        <v>3.48461433654664E-3</v>
      </c>
      <c r="AG15">
        <f>1/AF15</f>
        <v>286.97580375308644</v>
      </c>
      <c r="AH15" s="5">
        <f t="shared" si="6"/>
        <v>1.3239993017129612</v>
      </c>
    </row>
    <row r="16" spans="1:43">
      <c r="B16" s="5"/>
      <c r="D16" s="12">
        <f t="shared" si="4"/>
        <v>11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K16" s="12">
        <f t="shared" si="5"/>
        <v>11</v>
      </c>
      <c r="L16" s="6">
        <f t="shared" si="2"/>
        <v>0</v>
      </c>
      <c r="M16" s="6">
        <f t="shared" si="2"/>
        <v>0</v>
      </c>
      <c r="N16" s="6">
        <f t="shared" si="2"/>
        <v>0</v>
      </c>
      <c r="O16" s="6">
        <f t="shared" si="2"/>
        <v>0</v>
      </c>
      <c r="P16" s="6">
        <f t="shared" si="2"/>
        <v>0</v>
      </c>
      <c r="Q16" s="7">
        <v>0</v>
      </c>
      <c r="T16" t="str">
        <f t="shared" si="3"/>
        <v>x0 11</v>
      </c>
      <c r="U16" t="str">
        <f t="shared" si="3"/>
        <v>x0 11</v>
      </c>
      <c r="V16" t="str">
        <f t="shared" si="3"/>
        <v>x0 11</v>
      </c>
      <c r="W16" t="str">
        <f t="shared" si="3"/>
        <v>x0 11</v>
      </c>
      <c r="X16" t="str">
        <f t="shared" si="3"/>
        <v>x0 11</v>
      </c>
      <c r="Z16" s="12" t="s">
        <v>58</v>
      </c>
      <c r="AA16" s="21">
        <f>MAX(E5:I16)</f>
        <v>250</v>
      </c>
      <c r="AC16" t="b">
        <f>$E$12=INT($E$12)</f>
        <v>1</v>
      </c>
    </row>
    <row r="17" spans="2:31">
      <c r="B17" s="5"/>
      <c r="E17" s="1">
        <f>SUM(E5:E16)</f>
        <v>446</v>
      </c>
      <c r="F17" s="1">
        <f>SUM(F5:F16)</f>
        <v>396</v>
      </c>
      <c r="G17" s="1">
        <f>SUM(G5:G16)</f>
        <v>344</v>
      </c>
      <c r="H17" s="1">
        <f>SUM(H5:H16)</f>
        <v>169</v>
      </c>
      <c r="I17" s="1">
        <f>SUM($I$5:I16)</f>
        <v>163</v>
      </c>
      <c r="L17" s="6">
        <f t="shared" ref="L17:P17" si="7">E17/E$17</f>
        <v>1</v>
      </c>
      <c r="M17" s="6">
        <f t="shared" si="7"/>
        <v>1</v>
      </c>
      <c r="N17" s="6">
        <f t="shared" si="7"/>
        <v>1</v>
      </c>
      <c r="O17" s="6">
        <f t="shared" si="7"/>
        <v>1</v>
      </c>
      <c r="P17" s="6">
        <f t="shared" si="7"/>
        <v>1</v>
      </c>
      <c r="Z17" s="12" t="s">
        <v>59</v>
      </c>
      <c r="AA17" s="21">
        <f>MIN(E5:I16)</f>
        <v>0</v>
      </c>
      <c r="AC17" t="b">
        <f>$E$13=INT($E$13)</f>
        <v>1</v>
      </c>
      <c r="AE17">
        <v>36.976999999999997</v>
      </c>
    </row>
    <row r="18" spans="2:31">
      <c r="B18" s="5"/>
      <c r="AC18" t="b">
        <f>$E$14=INT($E$14)</f>
        <v>1</v>
      </c>
      <c r="AE18">
        <v>11.128</v>
      </c>
    </row>
    <row r="19" spans="2:31">
      <c r="AA19">
        <f>_xlfn.STDEV.S(N22:P33)</f>
        <v>2.011718026102649</v>
      </c>
      <c r="AC19" t="b">
        <f>$E$15=INT($E$15)</f>
        <v>1</v>
      </c>
      <c r="AE19">
        <v>8.7390000000000008</v>
      </c>
    </row>
    <row r="20" spans="2:31">
      <c r="B20" s="5"/>
      <c r="D20" s="14" t="s">
        <v>16</v>
      </c>
      <c r="K20" s="14" t="s">
        <v>18</v>
      </c>
      <c r="AA20" s="21">
        <f>SUMSQ(N22:P33)-SUM(N22:P33)*SUM(N22:P33)</f>
        <v>-1341.0320204609552</v>
      </c>
      <c r="AC20" t="b">
        <f>$E$16=INT($E$16)</f>
        <v>1</v>
      </c>
    </row>
    <row r="21" spans="2:31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4.0470094165463379</v>
      </c>
      <c r="AC21" t="b">
        <f>$F$5=INT($F$5)</f>
        <v>1</v>
      </c>
    </row>
    <row r="22" spans="2:31">
      <c r="B22" s="2"/>
      <c r="D22" s="12">
        <v>0</v>
      </c>
      <c r="E22" s="5">
        <f>L5*(1-M5)*100</f>
        <v>21.289124428137882</v>
      </c>
      <c r="F22" s="5">
        <f t="shared" ref="F22:I33" si="8">E22/(1-M5)*M5*(1-N5)</f>
        <v>1.066563012542781</v>
      </c>
      <c r="G22" s="5">
        <f t="shared" si="8"/>
        <v>5.4150141991177778E-2</v>
      </c>
      <c r="H22" s="9">
        <f t="shared" si="8"/>
        <v>1.0253083335929411E-2</v>
      </c>
      <c r="I22" s="9">
        <f t="shared" si="8"/>
        <v>1.4339976693607565E-3</v>
      </c>
      <c r="K22" s="12">
        <v>0</v>
      </c>
      <c r="L22" s="16">
        <f t="shared" ref="L22:P33" si="9">E22*T22</f>
        <v>0</v>
      </c>
      <c r="M22" s="16">
        <f t="shared" si="9"/>
        <v>0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39.051754890673251</v>
      </c>
      <c r="AC22" t="b">
        <f>$F$6=INT($F$6)</f>
        <v>1</v>
      </c>
    </row>
    <row r="23" spans="2:31">
      <c r="B23" s="2"/>
      <c r="D23" s="12">
        <f t="shared" ref="D23:D33" si="10">D22+1</f>
        <v>1</v>
      </c>
      <c r="E23" s="5">
        <f>L6*(1-M6)*100</f>
        <v>3.3519046971961766</v>
      </c>
      <c r="F23" s="5">
        <f t="shared" si="8"/>
        <v>1.0665630125427812</v>
      </c>
      <c r="G23" s="5">
        <f t="shared" si="8"/>
        <v>5.4150141991177791E-2</v>
      </c>
      <c r="H23" s="9">
        <f t="shared" si="8"/>
        <v>9.5360845012490356E-3</v>
      </c>
      <c r="I23" s="9">
        <f t="shared" si="8"/>
        <v>2.1509965040411357E-3</v>
      </c>
      <c r="K23" s="12">
        <f t="shared" ref="K23:K33" si="11">K22+1</f>
        <v>1</v>
      </c>
      <c r="L23" s="16">
        <f t="shared" si="9"/>
        <v>0</v>
      </c>
      <c r="M23" s="16">
        <f t="shared" si="9"/>
        <v>0</v>
      </c>
      <c r="N23" s="16">
        <f t="shared" si="9"/>
        <v>7.3102691688090022</v>
      </c>
      <c r="O23" s="8">
        <f t="shared" si="9"/>
        <v>3.8621142230058596</v>
      </c>
      <c r="P23" s="8">
        <f t="shared" si="9"/>
        <v>2.903845280455533</v>
      </c>
      <c r="S23" s="12">
        <f t="shared" ref="S23:S33" si="12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184.00753958026689</v>
      </c>
      <c r="AC23" t="b">
        <f>$F$7=INT($F$7)</f>
        <v>1</v>
      </c>
    </row>
    <row r="24" spans="2:31">
      <c r="B24" s="2"/>
      <c r="C24" s="5"/>
      <c r="D24" s="12">
        <f t="shared" si="10"/>
        <v>2</v>
      </c>
      <c r="E24" s="5">
        <f>L7*(1-M7)*100</f>
        <v>4.257824885627576</v>
      </c>
      <c r="F24" s="5">
        <f t="shared" si="8"/>
        <v>0.16064282411138181</v>
      </c>
      <c r="G24" s="5">
        <f t="shared" si="8"/>
        <v>5.8045835659607851E-2</v>
      </c>
      <c r="H24" s="9">
        <f t="shared" si="8"/>
        <v>6.8353888906196097E-3</v>
      </c>
      <c r="I24" s="9">
        <f t="shared" si="8"/>
        <v>9.5599844624050473E-4</v>
      </c>
      <c r="K24" s="12">
        <f t="shared" si="11"/>
        <v>2</v>
      </c>
      <c r="L24" s="16">
        <f t="shared" si="9"/>
        <v>0</v>
      </c>
      <c r="M24" s="16">
        <f t="shared" si="9"/>
        <v>0</v>
      </c>
      <c r="N24" s="16">
        <f t="shared" si="9"/>
        <v>7.8361878140470598</v>
      </c>
      <c r="O24" s="8">
        <f t="shared" si="9"/>
        <v>2.7683325007009421</v>
      </c>
      <c r="P24" s="8">
        <f t="shared" si="9"/>
        <v>1.2905979024246814</v>
      </c>
      <c r="S24" s="12">
        <f t="shared" si="12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2:31">
      <c r="B25" s="1"/>
      <c r="C25" s="5"/>
      <c r="D25" s="12">
        <f t="shared" si="10"/>
        <v>3</v>
      </c>
      <c r="E25" s="5">
        <f t="shared" ref="E25:E30" si="13">L8*(1-M8)*100</f>
        <v>54.355211305883941</v>
      </c>
      <c r="F25" s="5">
        <f t="shared" si="8"/>
        <v>1.639346852612052</v>
      </c>
      <c r="G25" s="5">
        <f t="shared" si="8"/>
        <v>5.2241252093647057E-2</v>
      </c>
      <c r="H25" s="9">
        <f t="shared" si="8"/>
        <v>5.9367503511535335E-3</v>
      </c>
      <c r="I25" s="9">
        <f t="shared" si="8"/>
        <v>1.0754982520205676E-3</v>
      </c>
      <c r="K25" s="12">
        <f t="shared" si="11"/>
        <v>3</v>
      </c>
      <c r="L25" s="16">
        <f t="shared" si="9"/>
        <v>0</v>
      </c>
      <c r="M25" s="16">
        <f t="shared" si="9"/>
        <v>0</v>
      </c>
      <c r="N25" s="16">
        <f t="shared" si="9"/>
        <v>4.701712688428235</v>
      </c>
      <c r="O25" s="8">
        <f t="shared" si="9"/>
        <v>1.3357688290095451</v>
      </c>
      <c r="P25" s="8">
        <f t="shared" si="9"/>
        <v>0.67756389877295764</v>
      </c>
      <c r="Q25" s="7"/>
      <c r="S25" s="12">
        <f t="shared" si="12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3.9345924883089394</v>
      </c>
      <c r="AC25" t="b">
        <f>$F$9=INT($F$9)</f>
        <v>1</v>
      </c>
    </row>
    <row r="26" spans="2:31">
      <c r="B26" s="5"/>
      <c r="D26" s="12">
        <f t="shared" si="10"/>
        <v>4</v>
      </c>
      <c r="E26" s="5">
        <f t="shared" si="13"/>
        <v>1.3317026769941569</v>
      </c>
      <c r="F26" s="5">
        <f t="shared" si="8"/>
        <v>1.311477482089642</v>
      </c>
      <c r="G26" s="5">
        <f t="shared" si="8"/>
        <v>4.0390551954282837E-2</v>
      </c>
      <c r="H26" s="9">
        <f t="shared" si="8"/>
        <v>5.9797702812343576E-3</v>
      </c>
      <c r="I26" s="9">
        <f t="shared" si="8"/>
        <v>1.0324783219397453E-3</v>
      </c>
      <c r="K26" s="12">
        <f t="shared" si="11"/>
        <v>4</v>
      </c>
      <c r="L26" s="16">
        <f t="shared" si="9"/>
        <v>0</v>
      </c>
      <c r="M26" s="16">
        <f t="shared" si="9"/>
        <v>0</v>
      </c>
      <c r="N26" s="16">
        <f t="shared" si="9"/>
        <v>2.9081197407083641</v>
      </c>
      <c r="O26" s="8">
        <f t="shared" si="9"/>
        <v>0.80726898796663826</v>
      </c>
      <c r="P26" s="8">
        <f t="shared" si="9"/>
        <v>0.37169219589830832</v>
      </c>
      <c r="Q26" s="7"/>
      <c r="S26" s="12">
        <f t="shared" si="12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2:31">
      <c r="B27" s="5"/>
      <c r="C27" s="5"/>
      <c r="D27" s="12">
        <f t="shared" si="10"/>
        <v>5</v>
      </c>
      <c r="E27" s="5">
        <f t="shared" si="13"/>
        <v>2.6090501426824302</v>
      </c>
      <c r="F27" s="5">
        <f t="shared" si="8"/>
        <v>4.5980716540733234E-2</v>
      </c>
      <c r="G27" s="5">
        <f t="shared" si="8"/>
        <v>3.050328142380735E-2</v>
      </c>
      <c r="H27" s="9">
        <f t="shared" si="8"/>
        <v>4.3054346024887389E-3</v>
      </c>
      <c r="I27" s="9">
        <f t="shared" si="8"/>
        <v>7.4338439179661689E-4</v>
      </c>
      <c r="K27" s="12">
        <f t="shared" si="11"/>
        <v>5</v>
      </c>
      <c r="L27" s="16">
        <f t="shared" si="9"/>
        <v>0</v>
      </c>
      <c r="M27" s="16">
        <f t="shared" si="9"/>
        <v>0</v>
      </c>
      <c r="N27" s="16">
        <f t="shared" si="9"/>
        <v>1.6471771968855968</v>
      </c>
      <c r="O27" s="8">
        <f t="shared" si="9"/>
        <v>0.38748911422398652</v>
      </c>
      <c r="P27" s="8">
        <f t="shared" si="9"/>
        <v>0.13380919052339105</v>
      </c>
      <c r="Q27" s="7"/>
      <c r="S27" s="12">
        <f t="shared" si="12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2:31">
      <c r="C28" s="5"/>
      <c r="D28" s="12">
        <f t="shared" si="10"/>
        <v>6</v>
      </c>
      <c r="E28" s="5">
        <f t="shared" si="13"/>
        <v>2.6090501426824302</v>
      </c>
      <c r="F28" s="5">
        <f t="shared" si="8"/>
        <v>7.8688648925378524E-2</v>
      </c>
      <c r="G28" s="5">
        <f t="shared" si="8"/>
        <v>2.7600210502093268E-3</v>
      </c>
      <c r="H28" s="9">
        <f t="shared" si="8"/>
        <v>8.1565787433239865E-5</v>
      </c>
      <c r="I28" s="9">
        <f t="shared" si="8"/>
        <v>2.5811958048493631E-6</v>
      </c>
      <c r="K28" s="12">
        <f t="shared" si="11"/>
        <v>6</v>
      </c>
      <c r="L28" s="16">
        <f t="shared" si="9"/>
        <v>0</v>
      </c>
      <c r="M28" s="16">
        <f t="shared" si="9"/>
        <v>0</v>
      </c>
      <c r="N28" s="16">
        <f t="shared" si="9"/>
        <v>7.4520568355651823E-2</v>
      </c>
      <c r="O28" s="8">
        <f t="shared" si="9"/>
        <v>3.6704604344957939E-3</v>
      </c>
      <c r="P28" s="8">
        <f t="shared" si="9"/>
        <v>2.3230762243644268E-4</v>
      </c>
      <c r="Q28" s="7"/>
      <c r="S28" s="12">
        <f t="shared" si="12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2:31">
      <c r="D29" s="12">
        <f t="shared" si="10"/>
        <v>7</v>
      </c>
      <c r="E29" s="5">
        <f t="shared" si="13"/>
        <v>2.1855324545907502</v>
      </c>
      <c r="F29" s="5">
        <f t="shared" si="8"/>
        <v>5.4974081202050745E-2</v>
      </c>
      <c r="G29" s="5">
        <f t="shared" si="8"/>
        <v>1.5972344040563232E-3</v>
      </c>
      <c r="H29" s="9">
        <f t="shared" si="8"/>
        <v>4.720242328312492E-5</v>
      </c>
      <c r="I29" s="9">
        <f t="shared" si="8"/>
        <v>1.4937475722507886E-6</v>
      </c>
      <c r="K29" s="12">
        <f t="shared" si="11"/>
        <v>7</v>
      </c>
      <c r="L29" s="16">
        <f t="shared" si="9"/>
        <v>0</v>
      </c>
      <c r="M29" s="16">
        <f t="shared" si="9"/>
        <v>0</v>
      </c>
      <c r="N29" s="16">
        <f t="shared" si="9"/>
        <v>2.8750219273013817E-2</v>
      </c>
      <c r="O29" s="8">
        <f t="shared" si="9"/>
        <v>1.2744654286443728E-3</v>
      </c>
      <c r="P29" s="8">
        <f t="shared" si="9"/>
        <v>8.0662368901542581E-5</v>
      </c>
      <c r="Q29" s="7"/>
      <c r="S29" s="12">
        <f t="shared" si="12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2:31">
      <c r="D30" s="12">
        <f t="shared" si="10"/>
        <v>8</v>
      </c>
      <c r="E30" s="5">
        <f t="shared" si="13"/>
        <v>1.1069212302396159</v>
      </c>
      <c r="F30" s="5">
        <f t="shared" si="8"/>
        <v>1.4031558151122234E-2</v>
      </c>
      <c r="G30" s="5">
        <f t="shared" si="8"/>
        <v>1.1979258030422425E-4</v>
      </c>
      <c r="H30" s="9">
        <f t="shared" si="8"/>
        <v>3.540181746234369E-6</v>
      </c>
      <c r="I30" s="9">
        <f t="shared" si="8"/>
        <v>1.1203106791880915E-7</v>
      </c>
      <c r="K30" s="12">
        <f t="shared" si="11"/>
        <v>8</v>
      </c>
      <c r="L30" s="16">
        <f t="shared" si="9"/>
        <v>0</v>
      </c>
      <c r="M30" s="16">
        <f t="shared" si="9"/>
        <v>0</v>
      </c>
      <c r="N30" s="16">
        <f t="shared" si="9"/>
        <v>5.9896290152112129E-4</v>
      </c>
      <c r="O30" s="8">
        <f t="shared" si="9"/>
        <v>3.1861635716109324E-5</v>
      </c>
      <c r="P30" s="8">
        <f t="shared" si="9"/>
        <v>3.0248388338078471E-6</v>
      </c>
      <c r="S30" s="12">
        <f t="shared" si="12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2:31">
      <c r="D31" s="12">
        <f t="shared" si="10"/>
        <v>9</v>
      </c>
      <c r="E31" s="5">
        <f>L14*(1-M14)*100</f>
        <v>0</v>
      </c>
      <c r="F31" s="5">
        <f t="shared" si="8"/>
        <v>0</v>
      </c>
      <c r="G31" s="5">
        <f t="shared" si="8"/>
        <v>0</v>
      </c>
      <c r="H31" s="9">
        <f t="shared" si="8"/>
        <v>0</v>
      </c>
      <c r="I31" s="9">
        <f t="shared" si="8"/>
        <v>0</v>
      </c>
      <c r="K31" s="12">
        <f t="shared" si="11"/>
        <v>9</v>
      </c>
      <c r="L31" s="16">
        <f t="shared" si="9"/>
        <v>0</v>
      </c>
      <c r="M31" s="16">
        <f t="shared" si="9"/>
        <v>0</v>
      </c>
      <c r="N31" s="16">
        <f t="shared" si="9"/>
        <v>0</v>
      </c>
      <c r="O31" s="8">
        <f t="shared" si="9"/>
        <v>0</v>
      </c>
      <c r="P31" s="8">
        <f t="shared" si="9"/>
        <v>0</v>
      </c>
      <c r="S31" s="12">
        <f t="shared" si="12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2:31">
      <c r="D32" s="12">
        <f t="shared" si="10"/>
        <v>10</v>
      </c>
      <c r="E32" s="5">
        <f>L15*(1-M15)*100</f>
        <v>1.1069212302396159</v>
      </c>
      <c r="F32" s="5">
        <f t="shared" si="8"/>
        <v>1.3949261622376648E-2</v>
      </c>
      <c r="G32" s="5">
        <f t="shared" si="8"/>
        <v>1.9965430050704038E-4</v>
      </c>
      <c r="H32" s="9">
        <f t="shared" si="8"/>
        <v>5.9003029103906142E-6</v>
      </c>
      <c r="I32" s="9">
        <f t="shared" si="8"/>
        <v>1.8671844653134855E-7</v>
      </c>
      <c r="K32" s="12">
        <f t="shared" si="11"/>
        <v>10</v>
      </c>
      <c r="L32" s="16">
        <f t="shared" si="9"/>
        <v>0</v>
      </c>
      <c r="M32" s="16">
        <f t="shared" si="9"/>
        <v>0</v>
      </c>
      <c r="N32" s="16">
        <f t="shared" si="9"/>
        <v>5.9896290152112119E-4</v>
      </c>
      <c r="O32" s="8">
        <f t="shared" si="9"/>
        <v>4.1302120372734301E-5</v>
      </c>
      <c r="P32" s="8">
        <f t="shared" si="9"/>
        <v>3.3609320375642738E-6</v>
      </c>
      <c r="S32" s="12">
        <f t="shared" si="12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10"/>
        <v>11</v>
      </c>
      <c r="E33" s="5">
        <f>L16*(1-M16)*100</f>
        <v>0</v>
      </c>
      <c r="F33" s="5">
        <f t="shared" si="8"/>
        <v>0</v>
      </c>
      <c r="G33" s="5">
        <f t="shared" si="8"/>
        <v>0</v>
      </c>
      <c r="H33" s="9">
        <f t="shared" si="8"/>
        <v>0</v>
      </c>
      <c r="I33" s="9">
        <f t="shared" si="8"/>
        <v>0</v>
      </c>
      <c r="K33" s="12">
        <f t="shared" si="11"/>
        <v>11</v>
      </c>
      <c r="L33" s="16">
        <f t="shared" si="9"/>
        <v>0</v>
      </c>
      <c r="M33" s="16">
        <f t="shared" si="9"/>
        <v>0</v>
      </c>
      <c r="N33" s="16">
        <f t="shared" si="9"/>
        <v>0</v>
      </c>
      <c r="O33" s="8">
        <f t="shared" si="9"/>
        <v>0</v>
      </c>
      <c r="P33" s="8">
        <f t="shared" si="9"/>
        <v>0</v>
      </c>
      <c r="S33" s="12">
        <f t="shared" si="12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 t="shared" ref="E59:I59" si="14">E15-TRUNC(E15)</f>
        <v>0</v>
      </c>
      <c r="F59">
        <f t="shared" si="14"/>
        <v>0</v>
      </c>
      <c r="G59">
        <f t="shared" si="14"/>
        <v>0</v>
      </c>
      <c r="H59">
        <f t="shared" si="14"/>
        <v>0</v>
      </c>
      <c r="I59">
        <f t="shared" si="14"/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Lighting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Evgeny Adishchev</cp:lastModifiedBy>
  <cp:lastPrinted>2019-07-05T11:37:13Z</cp:lastPrinted>
  <dcterms:created xsi:type="dcterms:W3CDTF">1997-02-26T13:46:56Z</dcterms:created>
  <dcterms:modified xsi:type="dcterms:W3CDTF">2020-08-25T06:32:18Z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8387bc8d-abcb-4896-93a5-3938c4100a31</vt:lpwstr>
  </property>
</Properties>
</file>