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chart14.xml" ContentType="application/vnd.openxmlformats-officedocument.drawingml.chart+xml"/>
  <Override PartName="/xl/charts/style11.xml" ContentType="application/vnd.ms-office.chartstyle+xml"/>
  <Override PartName="/xl/charts/colors11.xml" ContentType="application/vnd.ms-office.chartcolorstyle+xml"/>
  <Override PartName="/xl/charts/chart15.xml" ContentType="application/vnd.openxmlformats-officedocument.drawingml.chart+xml"/>
  <Override PartName="/xl/charts/style12.xml" ContentType="application/vnd.ms-office.chartstyle+xml"/>
  <Override PartName="/xl/charts/colors12.xml" ContentType="application/vnd.ms-office.chartcolorstyle+xml"/>
  <Override PartName="/xl/charts/chart16.xml" ContentType="application/vnd.openxmlformats-officedocument.drawingml.chart+xml"/>
  <Override PartName="/xl/charts/style13.xml" ContentType="application/vnd.ms-office.chartstyle+xml"/>
  <Override PartName="/xl/charts/colors13.xml" ContentType="application/vnd.ms-office.chartcolorstyle+xml"/>
  <Override PartName="/xl/charts/chart17.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charts/chart18.xml" ContentType="application/vnd.openxmlformats-officedocument.drawingml.chart+xml"/>
  <Override PartName="/xl/charts/style15.xml" ContentType="application/vnd.ms-office.chartstyle+xml"/>
  <Override PartName="/xl/charts/colors15.xml" ContentType="application/vnd.ms-office.chartcolorstyle+xml"/>
  <Override PartName="/xl/charts/chart19.xml" ContentType="application/vnd.openxmlformats-officedocument.drawingml.chart+xml"/>
  <Override PartName="/xl/charts/style16.xml" ContentType="application/vnd.ms-office.chartstyle+xml"/>
  <Override PartName="/xl/charts/colors16.xml" ContentType="application/vnd.ms-office.chartcolorstyle+xml"/>
  <Override PartName="/xl/charts/chart20.xml" ContentType="application/vnd.openxmlformats-officedocument.drawingml.chart+xml"/>
  <Override PartName="/xl/charts/style17.xml" ContentType="application/vnd.ms-office.chartstyle+xml"/>
  <Override PartName="/xl/charts/colors17.xml" ContentType="application/vnd.ms-office.chartcolorstyle+xml"/>
  <Override PartName="/xl/charts/chart21.xml" ContentType="application/vnd.openxmlformats-officedocument.drawingml.chart+xml"/>
  <Override PartName="/xl/charts/style18.xml" ContentType="application/vnd.ms-office.chartstyle+xml"/>
  <Override PartName="/xl/charts/colors18.xml" ContentType="application/vnd.ms-office.chartcolorstyle+xml"/>
  <Override PartName="/xl/charts/chart22.xml" ContentType="application/vnd.openxmlformats-officedocument.drawingml.chart+xml"/>
  <Override PartName="/xl/charts/style19.xml" ContentType="application/vnd.ms-office.chartstyle+xml"/>
  <Override PartName="/xl/charts/colors19.xml" ContentType="application/vnd.ms-office.chartcolorstyle+xml"/>
  <Override PartName="/xl/charts/chart23.xml" ContentType="application/vnd.openxmlformats-officedocument.drawingml.chart+xml"/>
  <Override PartName="/xl/charts/style20.xml" ContentType="application/vnd.ms-office.chartstyle+xml"/>
  <Override PartName="/xl/charts/colors20.xml" ContentType="application/vnd.ms-office.chartcolorstyle+xml"/>
  <Override PartName="/xl/charts/chart24.xml" ContentType="application/vnd.openxmlformats-officedocument.drawingml.chart+xml"/>
  <Override PartName="/xl/charts/style21.xml" ContentType="application/vnd.ms-office.chartstyle+xml"/>
  <Override PartName="/xl/charts/colors21.xml" ContentType="application/vnd.ms-office.chartcolorstyle+xml"/>
  <Override PartName="/xl/charts/chart25.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2"/>
  <workbookPr/>
  <mc:AlternateContent xmlns:mc="http://schemas.openxmlformats.org/markup-compatibility/2006">
    <mc:Choice Requires="x15">
      <x15ac:absPath xmlns:x15ac="http://schemas.microsoft.com/office/spreadsheetml/2010/11/ac" url="/Users/macbook/Documents/работа/"/>
    </mc:Choice>
  </mc:AlternateContent>
  <xr:revisionPtr revIDLastSave="0" documentId="8_{A03069B2-5709-C44F-890B-B36B41B7D690}" xr6:coauthVersionLast="43" xr6:coauthVersionMax="43" xr10:uidLastSave="{00000000-0000-0000-0000-000000000000}"/>
  <bookViews>
    <workbookView xWindow="0" yWindow="460" windowWidth="16960" windowHeight="11640" xr2:uid="{00000000-000D-0000-FFFF-FFFF00000000}"/>
  </bookViews>
  <sheets>
    <sheet name="Сводная таблица" sheetId="3" r:id="rId1"/>
    <sheet name="Графики Нормативы в кг" sheetId="14" r:id="rId2"/>
    <sheet name="Графики Нормативы" sheetId="8" r:id="rId3"/>
    <sheet name="Графики Единый тариф" sheetId="9" r:id="rId4"/>
    <sheet name="Графики Платеж населения" sheetId="10" r:id="rId5"/>
    <sheet name="Нормативы" sheetId="5" state="hidden" r:id="rId6"/>
    <sheet name="Тарифы и платеж населения" sheetId="7" state="hidden" r:id="rId7"/>
  </sheets>
  <definedNames>
    <definedName name="_xlnm._FilterDatabase" localSheetId="1" hidden="1">'Графики Нормативы в кг'!$A$1:$E$86</definedName>
    <definedName name="_xlnm._FilterDatabase" localSheetId="5" hidden="1">Нормативы!$A$1:$XDD$208</definedName>
    <definedName name="_xlnm._FilterDatabase" localSheetId="6" hidden="1">'Тарифы и платеж населения'!$A$1:$F$225</definedName>
    <definedName name="_GoBack" localSheetId="0">'Сводная таблица'!$L$94</definedName>
    <definedName name="_xlnm.Print_Titles" localSheetId="5">Нормативы!$1:$1</definedName>
    <definedName name="_xlnm.Print_Area" localSheetId="5">Нормативы!$A$1:$J$212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6" i="3" l="1"/>
  <c r="U7" i="3"/>
  <c r="U8" i="3"/>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5" i="3"/>
  <c r="E32" i="14" l="1"/>
  <c r="D32" i="14"/>
  <c r="C32" i="14"/>
  <c r="B32" i="14"/>
  <c r="E23" i="14"/>
  <c r="D23" i="14"/>
  <c r="C23" i="14"/>
  <c r="B23" i="14"/>
  <c r="E68" i="14"/>
  <c r="D68" i="14"/>
  <c r="C68" i="14"/>
  <c r="B68" i="14"/>
  <c r="E78" i="14"/>
  <c r="D78" i="14"/>
  <c r="C78" i="14"/>
  <c r="B78" i="14"/>
  <c r="E84" i="14"/>
  <c r="D84" i="14"/>
  <c r="C84" i="14"/>
  <c r="B84" i="14"/>
  <c r="E43" i="14"/>
  <c r="D43" i="14"/>
  <c r="C43" i="14"/>
  <c r="B43" i="14"/>
  <c r="E25" i="14"/>
  <c r="D25" i="14"/>
  <c r="C25" i="14"/>
  <c r="B25" i="14"/>
  <c r="E83" i="14"/>
  <c r="D83" i="14"/>
  <c r="C83" i="14"/>
  <c r="B83" i="14"/>
  <c r="E29" i="14"/>
  <c r="D29" i="14"/>
  <c r="C29" i="14"/>
  <c r="B29" i="14"/>
  <c r="E46" i="14"/>
  <c r="D46" i="14"/>
  <c r="C46" i="14"/>
  <c r="B46" i="14"/>
  <c r="E30" i="14"/>
  <c r="D30" i="14"/>
  <c r="C30" i="14"/>
  <c r="B30" i="14"/>
  <c r="E70" i="14"/>
  <c r="D70" i="14"/>
  <c r="C70" i="14"/>
  <c r="B70" i="14"/>
  <c r="E54" i="14"/>
  <c r="D54" i="14"/>
  <c r="C54" i="14"/>
  <c r="B54" i="14"/>
  <c r="E66" i="14"/>
  <c r="D66" i="14"/>
  <c r="C66" i="14"/>
  <c r="B66" i="14"/>
  <c r="E33" i="14"/>
  <c r="D33" i="14"/>
  <c r="C33" i="14"/>
  <c r="B33" i="14"/>
  <c r="E85" i="14"/>
  <c r="D85" i="14"/>
  <c r="C85" i="14"/>
  <c r="B85" i="14"/>
  <c r="E39" i="14"/>
  <c r="D39" i="14"/>
  <c r="C39" i="14"/>
  <c r="B39" i="14"/>
  <c r="E74" i="14"/>
  <c r="D74" i="14"/>
  <c r="F78" i="3"/>
  <c r="C74" i="14" s="1"/>
  <c r="E78" i="3"/>
  <c r="B74" i="14" s="1"/>
  <c r="E65" i="14"/>
  <c r="D65" i="14"/>
  <c r="C65" i="14"/>
  <c r="B65" i="14"/>
  <c r="E22" i="14"/>
  <c r="G76" i="3"/>
  <c r="D22" i="14" s="1"/>
  <c r="C22" i="14"/>
  <c r="E76" i="3"/>
  <c r="B22" i="14" s="1"/>
  <c r="E37" i="14"/>
  <c r="D37" i="14"/>
  <c r="C37" i="14"/>
  <c r="B37" i="14"/>
  <c r="E19" i="14"/>
  <c r="D19" i="14"/>
  <c r="C19" i="14"/>
  <c r="B19" i="14"/>
  <c r="E57" i="14"/>
  <c r="D57" i="14"/>
  <c r="C57" i="14"/>
  <c r="B57" i="14"/>
  <c r="E80" i="14"/>
  <c r="D80" i="14"/>
  <c r="C80" i="14"/>
  <c r="B80" i="14"/>
  <c r="E18" i="14"/>
  <c r="D18" i="14"/>
  <c r="C18" i="14"/>
  <c r="B18" i="14"/>
  <c r="E79" i="14"/>
  <c r="D79" i="14"/>
  <c r="C79" i="14"/>
  <c r="B79" i="14"/>
  <c r="E17" i="14"/>
  <c r="D17" i="14"/>
  <c r="C17" i="14"/>
  <c r="B17" i="14"/>
  <c r="E75" i="14"/>
  <c r="D75" i="14"/>
  <c r="F67" i="3"/>
  <c r="C75" i="14" s="1"/>
  <c r="E67" i="3"/>
  <c r="E42" i="14"/>
  <c r="D42" i="14"/>
  <c r="C42" i="14"/>
  <c r="B42" i="14"/>
  <c r="E82" i="14"/>
  <c r="D82" i="14"/>
  <c r="C82" i="14"/>
  <c r="B82" i="14"/>
  <c r="E72" i="14"/>
  <c r="D72" i="14"/>
  <c r="C72" i="14"/>
  <c r="B72" i="14"/>
  <c r="E20" i="14"/>
  <c r="D20" i="14"/>
  <c r="C20" i="14"/>
  <c r="B20" i="14"/>
  <c r="E86" i="14"/>
  <c r="D86" i="14"/>
  <c r="C86" i="14"/>
  <c r="B86" i="14"/>
  <c r="E77" i="14"/>
  <c r="D77" i="14"/>
  <c r="C77" i="14"/>
  <c r="B77" i="14"/>
  <c r="E76" i="14"/>
  <c r="D76" i="14"/>
  <c r="C76" i="14"/>
  <c r="B76" i="14"/>
  <c r="E60" i="14"/>
  <c r="D60" i="14"/>
  <c r="C60" i="14"/>
  <c r="B60" i="14"/>
  <c r="E16" i="14"/>
  <c r="D16" i="14"/>
  <c r="C16" i="14"/>
  <c r="B16" i="14"/>
  <c r="E63" i="14"/>
  <c r="D63" i="14"/>
  <c r="C63" i="14"/>
  <c r="B63" i="14"/>
  <c r="E64" i="14"/>
  <c r="D64" i="14"/>
  <c r="C64" i="14"/>
  <c r="B64" i="14"/>
  <c r="E51" i="14"/>
  <c r="D51" i="14"/>
  <c r="C51" i="14"/>
  <c r="B51" i="14"/>
  <c r="E48" i="14"/>
  <c r="D48" i="14"/>
  <c r="C48" i="14"/>
  <c r="B48" i="14"/>
  <c r="E56" i="14"/>
  <c r="D56" i="14"/>
  <c r="C56" i="14"/>
  <c r="B56" i="14"/>
  <c r="E24" i="14"/>
  <c r="D24" i="14"/>
  <c r="C24" i="14"/>
  <c r="B24" i="14"/>
  <c r="E58" i="14"/>
  <c r="D58" i="14"/>
  <c r="C58" i="14"/>
  <c r="B58" i="14"/>
  <c r="E21" i="14"/>
  <c r="D21" i="14"/>
  <c r="C21" i="14"/>
  <c r="B21" i="14"/>
  <c r="E15" i="14"/>
  <c r="D15" i="14"/>
  <c r="C15" i="14"/>
  <c r="B15" i="14"/>
  <c r="E55" i="14"/>
  <c r="D55" i="14"/>
  <c r="C55" i="14"/>
  <c r="B55" i="14"/>
  <c r="E61" i="14"/>
  <c r="D61" i="14"/>
  <c r="C61" i="14"/>
  <c r="E44" i="3"/>
  <c r="B61" i="14" s="1"/>
  <c r="E36" i="14"/>
  <c r="D36" i="14"/>
  <c r="C36" i="14"/>
  <c r="B36" i="14"/>
  <c r="E69" i="14"/>
  <c r="D69" i="14"/>
  <c r="C69" i="14"/>
  <c r="B69" i="14"/>
  <c r="E14" i="14"/>
  <c r="D14" i="14"/>
  <c r="C14" i="14"/>
  <c r="B14" i="14"/>
  <c r="H40" i="3"/>
  <c r="E59" i="14" s="1"/>
  <c r="G40" i="3"/>
  <c r="D59" i="14" s="1"/>
  <c r="F40" i="3"/>
  <c r="C59" i="14" s="1"/>
  <c r="E40" i="3"/>
  <c r="B59" i="14" s="1"/>
  <c r="E34" i="14"/>
  <c r="D34" i="14"/>
  <c r="C34" i="14"/>
  <c r="B34" i="14"/>
  <c r="H38" i="3"/>
  <c r="E52" i="14" s="1"/>
  <c r="G38" i="3"/>
  <c r="D52" i="14" s="1"/>
  <c r="F38" i="3"/>
  <c r="C52" i="14" s="1"/>
  <c r="E38" i="3"/>
  <c r="B52" i="14" s="1"/>
  <c r="H37" i="3"/>
  <c r="E41" i="14" s="1"/>
  <c r="G37" i="3"/>
  <c r="D41" i="14" s="1"/>
  <c r="F37" i="3"/>
  <c r="C41" i="14" s="1"/>
  <c r="E37" i="3"/>
  <c r="B41" i="14" s="1"/>
  <c r="E81" i="14"/>
  <c r="D81" i="14"/>
  <c r="C81" i="14"/>
  <c r="E36" i="3"/>
  <c r="B81" i="14" s="1"/>
  <c r="E13" i="14"/>
  <c r="D13" i="14"/>
  <c r="C13" i="14"/>
  <c r="B13" i="14"/>
  <c r="E49" i="14"/>
  <c r="D49" i="14"/>
  <c r="C49" i="14"/>
  <c r="B49" i="14"/>
  <c r="E47" i="14"/>
  <c r="D47" i="14"/>
  <c r="C47" i="14"/>
  <c r="B47" i="14"/>
  <c r="H32" i="3"/>
  <c r="E73" i="14" s="1"/>
  <c r="G32" i="3"/>
  <c r="D73" i="14" s="1"/>
  <c r="F32" i="3"/>
  <c r="E32" i="3"/>
  <c r="B73" i="14" s="1"/>
  <c r="E12" i="14"/>
  <c r="D12" i="14"/>
  <c r="C12" i="14"/>
  <c r="B12" i="14"/>
  <c r="E71" i="14"/>
  <c r="D71" i="14"/>
  <c r="C71" i="14"/>
  <c r="B71" i="14"/>
  <c r="E11" i="14"/>
  <c r="D11" i="14"/>
  <c r="C11" i="14"/>
  <c r="B11" i="14"/>
  <c r="E10" i="14"/>
  <c r="D10" i="14"/>
  <c r="C10" i="14"/>
  <c r="B10" i="14"/>
  <c r="E9" i="14"/>
  <c r="D9" i="14"/>
  <c r="C9" i="14"/>
  <c r="B9" i="14"/>
  <c r="E8" i="14"/>
  <c r="D8" i="14"/>
  <c r="C8" i="14"/>
  <c r="B8" i="14"/>
  <c r="E35" i="14"/>
  <c r="D35" i="14"/>
  <c r="C35" i="14"/>
  <c r="B35" i="14"/>
  <c r="E7" i="14"/>
  <c r="D7" i="14"/>
  <c r="C7" i="14"/>
  <c r="B7" i="14"/>
  <c r="E45" i="14"/>
  <c r="D45" i="14"/>
  <c r="C45" i="14"/>
  <c r="B45" i="14"/>
  <c r="E67" i="14"/>
  <c r="D67" i="14"/>
  <c r="C67" i="14"/>
  <c r="B67" i="14"/>
  <c r="E6" i="14"/>
  <c r="D6" i="14"/>
  <c r="C6" i="14"/>
  <c r="B6" i="14"/>
  <c r="E5" i="14"/>
  <c r="D5" i="14"/>
  <c r="C5" i="14"/>
  <c r="B5" i="14"/>
  <c r="E50" i="14"/>
  <c r="D50" i="14"/>
  <c r="C50" i="14"/>
  <c r="B50" i="14"/>
  <c r="E4" i="14"/>
  <c r="D4" i="14"/>
  <c r="C4" i="14"/>
  <c r="B4" i="14"/>
  <c r="E53" i="14"/>
  <c r="D53" i="14"/>
  <c r="C53" i="14"/>
  <c r="B53" i="14"/>
  <c r="E62" i="14"/>
  <c r="D62" i="14"/>
  <c r="C62" i="14"/>
  <c r="B62" i="14"/>
  <c r="E3" i="14"/>
  <c r="D3" i="14"/>
  <c r="C3" i="14"/>
  <c r="B3" i="14"/>
  <c r="E2" i="14"/>
  <c r="D2" i="14"/>
  <c r="C2" i="14"/>
  <c r="B2" i="14"/>
  <c r="E40" i="14"/>
  <c r="D40" i="14"/>
  <c r="C40" i="14"/>
  <c r="B40" i="14"/>
  <c r="E28" i="14"/>
  <c r="D28" i="14"/>
  <c r="C28" i="14"/>
  <c r="B28" i="14"/>
  <c r="E27" i="14"/>
  <c r="D27" i="14"/>
  <c r="C27" i="14"/>
  <c r="B27" i="14"/>
  <c r="E44" i="14"/>
  <c r="D44" i="14"/>
  <c r="C44" i="14"/>
  <c r="B44" i="14"/>
  <c r="E38" i="14"/>
  <c r="D38" i="14"/>
  <c r="C38" i="14"/>
  <c r="B38" i="14"/>
  <c r="E26" i="14"/>
  <c r="D26" i="14"/>
  <c r="C26" i="14"/>
  <c r="B26" i="14"/>
  <c r="E31" i="14"/>
  <c r="D31" i="14"/>
  <c r="C31" i="14"/>
  <c r="B31" i="14"/>
  <c r="R95" i="3"/>
  <c r="Q95" i="3"/>
  <c r="P95" i="3"/>
  <c r="C100" i="10" s="1"/>
  <c r="M95" i="3"/>
  <c r="B100" i="9" s="1"/>
  <c r="L92" i="3"/>
  <c r="K92" i="3"/>
  <c r="D97" i="8" s="1"/>
  <c r="J92" i="3"/>
  <c r="I92" i="3"/>
  <c r="B97" i="8" s="1"/>
  <c r="R92" i="3"/>
  <c r="Q92" i="3"/>
  <c r="P92" i="3"/>
  <c r="O92" i="3"/>
  <c r="B97" i="10" s="1"/>
  <c r="P89" i="3"/>
  <c r="O90" i="3"/>
  <c r="B95" i="10" s="1"/>
  <c r="O83" i="3"/>
  <c r="R84" i="3"/>
  <c r="E88" i="10" s="1"/>
  <c r="Q84" i="3"/>
  <c r="P84" i="3"/>
  <c r="O84" i="3"/>
  <c r="B88" i="10" s="1"/>
  <c r="O82" i="3"/>
  <c r="B86" i="10" s="1"/>
  <c r="O81" i="3"/>
  <c r="R80" i="3"/>
  <c r="E84" i="10" s="1"/>
  <c r="Q80" i="3"/>
  <c r="P80" i="3"/>
  <c r="C84" i="10" s="1"/>
  <c r="O80" i="3"/>
  <c r="B84" i="10" s="1"/>
  <c r="R78" i="3"/>
  <c r="Q78" i="3"/>
  <c r="D82" i="10" s="1"/>
  <c r="P78" i="3"/>
  <c r="C82" i="10" s="1"/>
  <c r="O78" i="3"/>
  <c r="Q76" i="3"/>
  <c r="D80" i="10" s="1"/>
  <c r="O76" i="3"/>
  <c r="B80" i="10" s="1"/>
  <c r="R75" i="3"/>
  <c r="E79" i="10" s="1"/>
  <c r="Q75" i="3"/>
  <c r="P75" i="3"/>
  <c r="O75" i="3"/>
  <c r="R73" i="3"/>
  <c r="E76" i="10" s="1"/>
  <c r="Q73" i="3"/>
  <c r="P73" i="3"/>
  <c r="O73" i="3"/>
  <c r="R71" i="3"/>
  <c r="E74" i="10" s="1"/>
  <c r="Q71" i="3"/>
  <c r="P71" i="3"/>
  <c r="O71" i="3"/>
  <c r="R70" i="3"/>
  <c r="E73" i="10" s="1"/>
  <c r="Q70" i="3"/>
  <c r="D73" i="10" s="1"/>
  <c r="P70" i="3"/>
  <c r="C73" i="10" s="1"/>
  <c r="O70" i="3"/>
  <c r="R69" i="3"/>
  <c r="E72" i="10" s="1"/>
  <c r="K69" i="3"/>
  <c r="Q69" i="3" s="1"/>
  <c r="D72" i="10" s="1"/>
  <c r="P69" i="3"/>
  <c r="I69" i="3"/>
  <c r="B72" i="8" s="1"/>
  <c r="Q68" i="3"/>
  <c r="D71" i="10" s="1"/>
  <c r="O68" i="3"/>
  <c r="R65" i="3"/>
  <c r="Q65" i="3"/>
  <c r="D67" i="10" s="1"/>
  <c r="P65" i="3"/>
  <c r="O65" i="3"/>
  <c r="B67" i="10" s="1"/>
  <c r="R64" i="3"/>
  <c r="E66" i="10" s="1"/>
  <c r="Q64" i="3"/>
  <c r="P64" i="3"/>
  <c r="C66" i="10" s="1"/>
  <c r="O64" i="3"/>
  <c r="R62" i="3"/>
  <c r="Q62" i="3"/>
  <c r="P62" i="3"/>
  <c r="C64" i="10" s="1"/>
  <c r="O62" i="3"/>
  <c r="R61" i="3"/>
  <c r="E63" i="10" s="1"/>
  <c r="Q61" i="3"/>
  <c r="P61" i="3"/>
  <c r="C63" i="10" s="1"/>
  <c r="O61" i="3"/>
  <c r="I60" i="3"/>
  <c r="O60" i="3" s="1"/>
  <c r="B62" i="10" s="1"/>
  <c r="L60" i="3"/>
  <c r="R60" i="3" s="1"/>
  <c r="E62" i="10" s="1"/>
  <c r="K60" i="3"/>
  <c r="D62" i="8" s="1"/>
  <c r="J60" i="3"/>
  <c r="P60" i="3" s="1"/>
  <c r="C62" i="10" s="1"/>
  <c r="R58" i="3"/>
  <c r="Q58" i="3"/>
  <c r="P58" i="3"/>
  <c r="C60" i="10" s="1"/>
  <c r="O58" i="3"/>
  <c r="P55" i="3"/>
  <c r="C56" i="10" s="1"/>
  <c r="O55" i="3"/>
  <c r="O51" i="3"/>
  <c r="B52" i="10" s="1"/>
  <c r="R50" i="3"/>
  <c r="E51" i="10" s="1"/>
  <c r="Q50" i="3"/>
  <c r="P50" i="3"/>
  <c r="O50" i="3"/>
  <c r="R49" i="3"/>
  <c r="E50" i="10" s="1"/>
  <c r="Q49" i="3"/>
  <c r="D50" i="10" s="1"/>
  <c r="P49" i="3"/>
  <c r="C50" i="10" s="1"/>
  <c r="O49" i="3"/>
  <c r="B50" i="10" s="1"/>
  <c r="O44" i="3"/>
  <c r="I44" i="3"/>
  <c r="P47" i="3"/>
  <c r="O47" i="3"/>
  <c r="B48" i="10" s="1"/>
  <c r="R46" i="3"/>
  <c r="Q46" i="3"/>
  <c r="D47" i="10" s="1"/>
  <c r="P46" i="3"/>
  <c r="O46" i="3"/>
  <c r="B47" i="10" s="1"/>
  <c r="O41" i="3"/>
  <c r="R40" i="3"/>
  <c r="Q40" i="3"/>
  <c r="P40" i="3"/>
  <c r="O40" i="3"/>
  <c r="B40" i="10" s="1"/>
  <c r="R37" i="3"/>
  <c r="E37" i="10" s="1"/>
  <c r="Q37" i="3"/>
  <c r="P37" i="3"/>
  <c r="C37" i="10" s="1"/>
  <c r="O37" i="3"/>
  <c r="R36" i="3"/>
  <c r="Q36" i="3"/>
  <c r="P36" i="3"/>
  <c r="O36" i="3"/>
  <c r="B36" i="10" s="1"/>
  <c r="R35" i="3"/>
  <c r="E35" i="10" s="1"/>
  <c r="Q35" i="3"/>
  <c r="D35" i="10" s="1"/>
  <c r="P35" i="3"/>
  <c r="C35" i="10" s="1"/>
  <c r="O35" i="3"/>
  <c r="R34" i="3"/>
  <c r="Q34" i="3"/>
  <c r="P34" i="3"/>
  <c r="C34" i="10" s="1"/>
  <c r="O34" i="3"/>
  <c r="B34" i="10" s="1"/>
  <c r="R33" i="3"/>
  <c r="E33" i="10" s="1"/>
  <c r="Q33" i="3"/>
  <c r="P33" i="3"/>
  <c r="C33" i="10" s="1"/>
  <c r="O33" i="3"/>
  <c r="R32" i="3"/>
  <c r="Q32" i="3"/>
  <c r="D32" i="10" s="1"/>
  <c r="P32" i="3"/>
  <c r="C32" i="10" s="1"/>
  <c r="O32" i="3"/>
  <c r="B32" i="10" s="1"/>
  <c r="O31" i="3"/>
  <c r="R30" i="3"/>
  <c r="Q30" i="3"/>
  <c r="D30" i="10" s="1"/>
  <c r="P30" i="3"/>
  <c r="O30" i="3"/>
  <c r="R24" i="3"/>
  <c r="Q24" i="3"/>
  <c r="P24" i="3"/>
  <c r="C23" i="10" s="1"/>
  <c r="O24" i="3"/>
  <c r="B23" i="10" s="1"/>
  <c r="R23" i="3"/>
  <c r="Q23" i="3"/>
  <c r="D22" i="10" s="1"/>
  <c r="P23" i="3"/>
  <c r="O23" i="3"/>
  <c r="O20" i="3"/>
  <c r="O18" i="3"/>
  <c r="B16" i="10" s="1"/>
  <c r="R17" i="3"/>
  <c r="Q17" i="3"/>
  <c r="D15" i="10" s="1"/>
  <c r="P17" i="3"/>
  <c r="O17" i="3"/>
  <c r="B15" i="10" s="1"/>
  <c r="R16" i="3"/>
  <c r="Q16" i="3"/>
  <c r="P16" i="3"/>
  <c r="O16" i="3"/>
  <c r="B14" i="10" s="1"/>
  <c r="P15" i="3"/>
  <c r="R15" i="3"/>
  <c r="E13" i="10" s="1"/>
  <c r="Q15" i="3"/>
  <c r="O15" i="3"/>
  <c r="B13" i="10" s="1"/>
  <c r="J14" i="3"/>
  <c r="P14" i="3" s="1"/>
  <c r="C12" i="10" s="1"/>
  <c r="I14" i="3"/>
  <c r="O14" i="3" s="1"/>
  <c r="B12" i="10" s="1"/>
  <c r="K14" i="3"/>
  <c r="Q14" i="3" s="1"/>
  <c r="D12" i="10" s="1"/>
  <c r="L14" i="3"/>
  <c r="R14" i="3" s="1"/>
  <c r="E12" i="10" s="1"/>
  <c r="R13" i="3"/>
  <c r="Q13" i="3"/>
  <c r="D11" i="10" s="1"/>
  <c r="I13" i="3"/>
  <c r="O13" i="3" s="1"/>
  <c r="B11" i="10" s="1"/>
  <c r="O11" i="3"/>
  <c r="B9" i="10" s="1"/>
  <c r="P11" i="3"/>
  <c r="R12" i="3"/>
  <c r="Q12" i="3"/>
  <c r="D10" i="10" s="1"/>
  <c r="P12" i="3"/>
  <c r="O12" i="3"/>
  <c r="O10" i="3"/>
  <c r="Q9" i="3"/>
  <c r="D7" i="10" s="1"/>
  <c r="P9" i="3"/>
  <c r="C7" i="10" s="1"/>
  <c r="O9" i="3"/>
  <c r="B7" i="10" s="1"/>
  <c r="R8" i="3"/>
  <c r="Q8" i="3"/>
  <c r="D6" i="10" s="1"/>
  <c r="P8" i="3"/>
  <c r="O8" i="3"/>
  <c r="E168" i="5"/>
  <c r="C168" i="5"/>
  <c r="R7" i="3"/>
  <c r="E5" i="10" s="1"/>
  <c r="Q7" i="3"/>
  <c r="D5" i="10" s="1"/>
  <c r="P7" i="3"/>
  <c r="O7" i="3"/>
  <c r="B5" i="10" s="1"/>
  <c r="B92" i="10"/>
  <c r="C92" i="10"/>
  <c r="D92" i="10"/>
  <c r="E92" i="10"/>
  <c r="B93" i="10"/>
  <c r="C93" i="10"/>
  <c r="D93" i="10"/>
  <c r="E93" i="10"/>
  <c r="B94" i="10"/>
  <c r="C94" i="10"/>
  <c r="D94" i="10"/>
  <c r="E94" i="10"/>
  <c r="C95" i="10"/>
  <c r="D95" i="10"/>
  <c r="E95" i="10"/>
  <c r="B96" i="10"/>
  <c r="C96" i="10"/>
  <c r="D96" i="10"/>
  <c r="E96" i="10"/>
  <c r="C97" i="10"/>
  <c r="D97" i="10"/>
  <c r="E97" i="10"/>
  <c r="B99" i="10"/>
  <c r="C99" i="10"/>
  <c r="D99" i="10"/>
  <c r="E99" i="10"/>
  <c r="D100" i="10"/>
  <c r="E100" i="10"/>
  <c r="B101" i="10"/>
  <c r="C101" i="10"/>
  <c r="D101" i="10"/>
  <c r="E101" i="10"/>
  <c r="C91" i="10"/>
  <c r="D91" i="10"/>
  <c r="E91" i="10"/>
  <c r="B91" i="10"/>
  <c r="C80" i="10"/>
  <c r="E80" i="10"/>
  <c r="B81" i="10"/>
  <c r="C81" i="10"/>
  <c r="D81" i="10"/>
  <c r="E81" i="10"/>
  <c r="B82" i="10"/>
  <c r="E82" i="10"/>
  <c r="B83" i="10"/>
  <c r="C83" i="10"/>
  <c r="D83" i="10"/>
  <c r="E83" i="10"/>
  <c r="D84" i="10"/>
  <c r="B85" i="10"/>
  <c r="C85" i="10"/>
  <c r="D85" i="10"/>
  <c r="E85" i="10"/>
  <c r="C86" i="10"/>
  <c r="D86" i="10"/>
  <c r="E86" i="10"/>
  <c r="B87" i="10"/>
  <c r="C87" i="10"/>
  <c r="D87" i="10"/>
  <c r="E87" i="10"/>
  <c r="C88" i="10"/>
  <c r="D88" i="10"/>
  <c r="C79" i="10"/>
  <c r="D79" i="10"/>
  <c r="B79" i="10"/>
  <c r="B71" i="10"/>
  <c r="C71" i="10"/>
  <c r="E71" i="10"/>
  <c r="C72" i="10"/>
  <c r="B73" i="10"/>
  <c r="B74" i="10"/>
  <c r="C74" i="10"/>
  <c r="D74" i="10"/>
  <c r="B75" i="10"/>
  <c r="C75" i="10"/>
  <c r="D75" i="10"/>
  <c r="E75" i="10"/>
  <c r="B76" i="10"/>
  <c r="C76" i="10"/>
  <c r="D76" i="10"/>
  <c r="C70" i="10"/>
  <c r="B70" i="10"/>
  <c r="B61" i="10"/>
  <c r="C61" i="10"/>
  <c r="D61" i="10"/>
  <c r="E61" i="10"/>
  <c r="B63" i="10"/>
  <c r="D63" i="10"/>
  <c r="B64" i="10"/>
  <c r="D64" i="10"/>
  <c r="E64" i="10"/>
  <c r="B65" i="10"/>
  <c r="C65" i="10"/>
  <c r="D65" i="10"/>
  <c r="E65" i="10"/>
  <c r="B66" i="10"/>
  <c r="D66" i="10"/>
  <c r="C67" i="10"/>
  <c r="E67" i="10"/>
  <c r="D60" i="10"/>
  <c r="E60" i="10"/>
  <c r="B60" i="10"/>
  <c r="C48" i="10"/>
  <c r="B49" i="10"/>
  <c r="C49" i="10"/>
  <c r="D49" i="10"/>
  <c r="E49" i="10"/>
  <c r="B51" i="10"/>
  <c r="C51" i="10"/>
  <c r="D51" i="10"/>
  <c r="C52" i="10"/>
  <c r="D52" i="10"/>
  <c r="E52" i="10"/>
  <c r="C53" i="10"/>
  <c r="D53" i="10"/>
  <c r="E53" i="10"/>
  <c r="B54" i="10"/>
  <c r="C54" i="10"/>
  <c r="D54" i="10"/>
  <c r="E54" i="10"/>
  <c r="B55" i="10"/>
  <c r="C55" i="10"/>
  <c r="D55" i="10"/>
  <c r="E55" i="10"/>
  <c r="B56" i="10"/>
  <c r="D56" i="10"/>
  <c r="E56" i="10"/>
  <c r="B57" i="10"/>
  <c r="C57" i="10"/>
  <c r="D57" i="10"/>
  <c r="E57" i="10"/>
  <c r="C47" i="10"/>
  <c r="E47" i="10"/>
  <c r="B28" i="10"/>
  <c r="C28" i="10"/>
  <c r="D28" i="10"/>
  <c r="E28" i="10"/>
  <c r="B29" i="10"/>
  <c r="C29" i="10"/>
  <c r="D29" i="10"/>
  <c r="E29" i="10"/>
  <c r="B30" i="10"/>
  <c r="C30" i="10"/>
  <c r="E30" i="10"/>
  <c r="B31" i="10"/>
  <c r="C31" i="10"/>
  <c r="D31" i="10"/>
  <c r="E31" i="10"/>
  <c r="E32" i="10"/>
  <c r="B33" i="10"/>
  <c r="D33" i="10"/>
  <c r="D34" i="10"/>
  <c r="E34" i="10"/>
  <c r="B35" i="10"/>
  <c r="C36" i="10"/>
  <c r="D36" i="10"/>
  <c r="E36" i="10"/>
  <c r="B37" i="10"/>
  <c r="D37" i="10"/>
  <c r="B38" i="10"/>
  <c r="C38" i="10"/>
  <c r="D38" i="10"/>
  <c r="E38" i="10"/>
  <c r="C39" i="10"/>
  <c r="D39" i="10"/>
  <c r="E39" i="10"/>
  <c r="C40" i="10"/>
  <c r="D40" i="10"/>
  <c r="E40" i="10"/>
  <c r="B41" i="10"/>
  <c r="C41" i="10"/>
  <c r="D41" i="10"/>
  <c r="E41" i="10"/>
  <c r="Q42" i="3"/>
  <c r="D42" i="10" s="1"/>
  <c r="B43" i="10"/>
  <c r="C43" i="10"/>
  <c r="D43" i="10"/>
  <c r="E43" i="10"/>
  <c r="B44" i="10"/>
  <c r="C44" i="10"/>
  <c r="D44" i="10"/>
  <c r="E44" i="10"/>
  <c r="Q27" i="3"/>
  <c r="D27" i="10" s="1"/>
  <c r="B20" i="10"/>
  <c r="C20" i="10"/>
  <c r="D20" i="10"/>
  <c r="E20" i="10"/>
  <c r="B21" i="10"/>
  <c r="C21" i="10"/>
  <c r="D21" i="10"/>
  <c r="E21" i="10"/>
  <c r="B22" i="10"/>
  <c r="C22" i="10"/>
  <c r="E22" i="10"/>
  <c r="D23" i="10"/>
  <c r="E23" i="10"/>
  <c r="B24" i="10"/>
  <c r="C24" i="10"/>
  <c r="D24" i="10"/>
  <c r="E24" i="10"/>
  <c r="C19" i="10"/>
  <c r="D19" i="10"/>
  <c r="E19" i="10"/>
  <c r="B19" i="10"/>
  <c r="B4" i="10"/>
  <c r="C4" i="10"/>
  <c r="D4" i="10"/>
  <c r="E4" i="10"/>
  <c r="C5" i="10"/>
  <c r="B6" i="10"/>
  <c r="C6" i="10"/>
  <c r="E6" i="10"/>
  <c r="E7" i="10"/>
  <c r="B8" i="10"/>
  <c r="C8" i="10"/>
  <c r="D8" i="10"/>
  <c r="E8" i="10"/>
  <c r="C9" i="10"/>
  <c r="D9" i="10"/>
  <c r="E9" i="10"/>
  <c r="B10" i="10"/>
  <c r="C10" i="10"/>
  <c r="E10" i="10"/>
  <c r="E11" i="10"/>
  <c r="C13" i="10"/>
  <c r="D13" i="10"/>
  <c r="C14" i="10"/>
  <c r="D14" i="10"/>
  <c r="E14" i="10"/>
  <c r="C15" i="10"/>
  <c r="E15" i="10"/>
  <c r="C16" i="10"/>
  <c r="D16" i="10"/>
  <c r="E16" i="10"/>
  <c r="C3" i="10"/>
  <c r="D3" i="10"/>
  <c r="E3" i="10"/>
  <c r="B3" i="10"/>
  <c r="B92" i="9"/>
  <c r="C92" i="9"/>
  <c r="B93" i="9"/>
  <c r="C93" i="9"/>
  <c r="B94" i="9"/>
  <c r="C94" i="9"/>
  <c r="B95" i="9"/>
  <c r="C95" i="9"/>
  <c r="B96" i="9"/>
  <c r="C96" i="9"/>
  <c r="B97" i="9"/>
  <c r="C97" i="9"/>
  <c r="B98" i="9"/>
  <c r="C98" i="9"/>
  <c r="B99" i="9"/>
  <c r="C99" i="9"/>
  <c r="C100" i="9"/>
  <c r="B101" i="9"/>
  <c r="C101" i="9"/>
  <c r="C91" i="9"/>
  <c r="B91" i="9"/>
  <c r="B80" i="9"/>
  <c r="C80" i="9"/>
  <c r="B81" i="9"/>
  <c r="C81" i="9"/>
  <c r="B82" i="9"/>
  <c r="C82" i="9"/>
  <c r="B83" i="9"/>
  <c r="C83" i="9"/>
  <c r="B84" i="9"/>
  <c r="C84" i="9"/>
  <c r="B85" i="9"/>
  <c r="C85" i="9"/>
  <c r="B86" i="9"/>
  <c r="C86" i="9"/>
  <c r="B87" i="9"/>
  <c r="C87" i="9"/>
  <c r="B88" i="9"/>
  <c r="C88" i="9"/>
  <c r="C79" i="9"/>
  <c r="B79" i="9"/>
  <c r="B71" i="9"/>
  <c r="C71" i="9"/>
  <c r="B72" i="9"/>
  <c r="C72" i="9"/>
  <c r="B73" i="9"/>
  <c r="C73" i="9"/>
  <c r="B74" i="9"/>
  <c r="C74" i="9"/>
  <c r="B75" i="9"/>
  <c r="C75" i="9"/>
  <c r="B76" i="9"/>
  <c r="C76" i="9"/>
  <c r="C70" i="9"/>
  <c r="B70" i="9"/>
  <c r="B61" i="9"/>
  <c r="C61" i="9"/>
  <c r="B62" i="9"/>
  <c r="C62" i="9"/>
  <c r="B63" i="9"/>
  <c r="C63" i="9"/>
  <c r="B64" i="9"/>
  <c r="C64" i="9"/>
  <c r="B65" i="9"/>
  <c r="C65" i="9"/>
  <c r="B66" i="9"/>
  <c r="C66" i="9"/>
  <c r="B67" i="9"/>
  <c r="C67" i="9"/>
  <c r="C60" i="9"/>
  <c r="B60" i="9"/>
  <c r="B48" i="9"/>
  <c r="C48" i="9"/>
  <c r="B49" i="9"/>
  <c r="C49" i="9"/>
  <c r="B50" i="9"/>
  <c r="C50" i="9"/>
  <c r="B51" i="9"/>
  <c r="C51" i="9"/>
  <c r="B52" i="9"/>
  <c r="C52" i="9"/>
  <c r="B53" i="9"/>
  <c r="C53" i="9"/>
  <c r="B54" i="9"/>
  <c r="C54" i="9"/>
  <c r="B55" i="9"/>
  <c r="C55" i="9"/>
  <c r="B56" i="9"/>
  <c r="C56" i="9"/>
  <c r="B57" i="9"/>
  <c r="C57" i="9"/>
  <c r="C47" i="9"/>
  <c r="B47" i="9"/>
  <c r="B28" i="9"/>
  <c r="C28" i="9"/>
  <c r="B29" i="9"/>
  <c r="C29" i="9"/>
  <c r="B30" i="9"/>
  <c r="C30" i="9"/>
  <c r="B31" i="9"/>
  <c r="C31" i="9"/>
  <c r="B32" i="9"/>
  <c r="C32" i="9"/>
  <c r="B33" i="9"/>
  <c r="C33" i="9"/>
  <c r="B34" i="9"/>
  <c r="C34" i="9"/>
  <c r="B35" i="9"/>
  <c r="C35" i="9"/>
  <c r="B36" i="9"/>
  <c r="C36" i="9"/>
  <c r="B37" i="9"/>
  <c r="C37" i="9"/>
  <c r="B38" i="9"/>
  <c r="C38" i="9"/>
  <c r="B39" i="9"/>
  <c r="C39" i="9"/>
  <c r="B40" i="9"/>
  <c r="C40" i="9"/>
  <c r="B41" i="9"/>
  <c r="C41" i="9"/>
  <c r="B42" i="9"/>
  <c r="C42" i="9"/>
  <c r="B43" i="9"/>
  <c r="C43" i="9"/>
  <c r="B44" i="9"/>
  <c r="C44" i="9"/>
  <c r="C27" i="9"/>
  <c r="B27" i="9"/>
  <c r="B20" i="9"/>
  <c r="C20" i="9"/>
  <c r="B21" i="9"/>
  <c r="C21" i="9"/>
  <c r="B22" i="9"/>
  <c r="C22" i="9"/>
  <c r="B23" i="9"/>
  <c r="C23" i="9"/>
  <c r="B24" i="9"/>
  <c r="C24" i="9"/>
  <c r="C19" i="9"/>
  <c r="B19" i="9"/>
  <c r="B4" i="9"/>
  <c r="C4" i="9"/>
  <c r="B5" i="9"/>
  <c r="C5" i="9"/>
  <c r="B6" i="9"/>
  <c r="C6" i="9"/>
  <c r="B7" i="9"/>
  <c r="C7" i="9"/>
  <c r="B8" i="9"/>
  <c r="C8" i="9"/>
  <c r="B9" i="9"/>
  <c r="C9" i="9"/>
  <c r="B10" i="9"/>
  <c r="C10" i="9"/>
  <c r="B11" i="9"/>
  <c r="C11" i="9"/>
  <c r="B12" i="9"/>
  <c r="C12" i="9"/>
  <c r="B13" i="9"/>
  <c r="C13" i="9"/>
  <c r="B14" i="9"/>
  <c r="C14" i="9"/>
  <c r="B15" i="9"/>
  <c r="C15" i="9"/>
  <c r="B16" i="9"/>
  <c r="C16" i="9"/>
  <c r="C3" i="9"/>
  <c r="B3" i="9"/>
  <c r="B20" i="8"/>
  <c r="C20" i="8"/>
  <c r="D20" i="8"/>
  <c r="E20" i="8"/>
  <c r="B21" i="8"/>
  <c r="C21" i="8"/>
  <c r="D21" i="8"/>
  <c r="E21" i="8"/>
  <c r="B22" i="8"/>
  <c r="C22" i="8"/>
  <c r="D22" i="8"/>
  <c r="E22" i="8"/>
  <c r="B23" i="8"/>
  <c r="C23" i="8"/>
  <c r="D23" i="8"/>
  <c r="E23" i="8"/>
  <c r="B24" i="8"/>
  <c r="C24" i="8"/>
  <c r="D24" i="8"/>
  <c r="E24" i="8"/>
  <c r="C19" i="8"/>
  <c r="D19" i="8"/>
  <c r="E19" i="8"/>
  <c r="B19" i="8"/>
  <c r="B4" i="8"/>
  <c r="C4" i="8"/>
  <c r="D4" i="8"/>
  <c r="E4" i="8"/>
  <c r="B5" i="8"/>
  <c r="C5" i="8"/>
  <c r="D5" i="8"/>
  <c r="E5" i="8"/>
  <c r="B6" i="8"/>
  <c r="C6" i="8"/>
  <c r="D6" i="8"/>
  <c r="E6" i="8"/>
  <c r="B7" i="8"/>
  <c r="C7" i="8"/>
  <c r="D7" i="8"/>
  <c r="E7" i="8"/>
  <c r="B8" i="8"/>
  <c r="C8" i="8"/>
  <c r="D8" i="8"/>
  <c r="E8" i="8"/>
  <c r="B9" i="8"/>
  <c r="C9" i="8"/>
  <c r="D9" i="8"/>
  <c r="E9" i="8"/>
  <c r="B10" i="8"/>
  <c r="C10" i="8"/>
  <c r="D10" i="8"/>
  <c r="E10" i="8"/>
  <c r="B11" i="8"/>
  <c r="D11" i="8"/>
  <c r="E11" i="8"/>
  <c r="B12" i="8"/>
  <c r="C12" i="8"/>
  <c r="D12" i="8"/>
  <c r="E12" i="8"/>
  <c r="B13" i="8"/>
  <c r="C13" i="8"/>
  <c r="D13" i="8"/>
  <c r="E13" i="8"/>
  <c r="B14" i="8"/>
  <c r="C14" i="8"/>
  <c r="D14" i="8"/>
  <c r="E14" i="8"/>
  <c r="B15" i="8"/>
  <c r="C15" i="8"/>
  <c r="D15" i="8"/>
  <c r="E15" i="8"/>
  <c r="B16" i="8"/>
  <c r="C16" i="8"/>
  <c r="D16" i="8"/>
  <c r="E16" i="8"/>
  <c r="C3" i="8"/>
  <c r="D3" i="8"/>
  <c r="E3" i="8"/>
  <c r="B3" i="8"/>
  <c r="R93" i="3"/>
  <c r="E98" i="10" s="1"/>
  <c r="Q93" i="3"/>
  <c r="D98" i="10" s="1"/>
  <c r="P93" i="3"/>
  <c r="C98" i="10" s="1"/>
  <c r="O93" i="3"/>
  <c r="B98" i="10" s="1"/>
  <c r="D70" i="10"/>
  <c r="E70" i="10"/>
  <c r="O52" i="3"/>
  <c r="B53" i="10" s="1"/>
  <c r="R47" i="3"/>
  <c r="E48" i="10" s="1"/>
  <c r="Q47" i="3"/>
  <c r="D48" i="10" s="1"/>
  <c r="R42" i="3"/>
  <c r="E42" i="10" s="1"/>
  <c r="P42" i="3"/>
  <c r="C42" i="10" s="1"/>
  <c r="O42" i="3"/>
  <c r="B42" i="10" s="1"/>
  <c r="O39" i="3"/>
  <c r="B39" i="10" s="1"/>
  <c r="R27" i="3"/>
  <c r="E27" i="10" s="1"/>
  <c r="P27" i="3"/>
  <c r="C27" i="10" s="1"/>
  <c r="O27" i="3"/>
  <c r="B27" i="10" s="1"/>
  <c r="B80" i="8"/>
  <c r="C80" i="8"/>
  <c r="D80" i="8"/>
  <c r="E80" i="8"/>
  <c r="B81" i="8"/>
  <c r="C81" i="8"/>
  <c r="D81" i="8"/>
  <c r="E81" i="8"/>
  <c r="B82" i="8"/>
  <c r="C82" i="8"/>
  <c r="D82" i="8"/>
  <c r="E82" i="8"/>
  <c r="B83" i="8"/>
  <c r="C83" i="8"/>
  <c r="D83" i="8"/>
  <c r="E83" i="8"/>
  <c r="B84" i="8"/>
  <c r="C84" i="8"/>
  <c r="D84" i="8"/>
  <c r="E84" i="8"/>
  <c r="B85" i="8"/>
  <c r="C85" i="8"/>
  <c r="D85" i="8"/>
  <c r="E85" i="8"/>
  <c r="B86" i="8"/>
  <c r="C86" i="8"/>
  <c r="D86" i="8"/>
  <c r="E86" i="8"/>
  <c r="B87" i="8"/>
  <c r="C87" i="8"/>
  <c r="D87" i="8"/>
  <c r="E87" i="8"/>
  <c r="B88" i="8"/>
  <c r="C88" i="8"/>
  <c r="D88" i="8"/>
  <c r="E88" i="8"/>
  <c r="B91" i="8"/>
  <c r="C91" i="8"/>
  <c r="D91" i="8"/>
  <c r="E91" i="8"/>
  <c r="B92" i="8"/>
  <c r="C92" i="8"/>
  <c r="D92" i="8"/>
  <c r="E92" i="8"/>
  <c r="B93" i="8"/>
  <c r="C93" i="8"/>
  <c r="D93" i="8"/>
  <c r="E93" i="8"/>
  <c r="B94" i="8"/>
  <c r="C94" i="8"/>
  <c r="D94" i="8"/>
  <c r="E94" i="8"/>
  <c r="B95" i="8"/>
  <c r="C95" i="8"/>
  <c r="D95" i="8"/>
  <c r="E95" i="8"/>
  <c r="B96" i="8"/>
  <c r="C96" i="8"/>
  <c r="D96" i="8"/>
  <c r="E96" i="8"/>
  <c r="C97" i="8"/>
  <c r="E97" i="8"/>
  <c r="B98" i="8"/>
  <c r="C98" i="8"/>
  <c r="D98" i="8"/>
  <c r="E98" i="8"/>
  <c r="B99" i="8"/>
  <c r="C99" i="8"/>
  <c r="D99" i="8"/>
  <c r="E99" i="8"/>
  <c r="B100" i="8"/>
  <c r="C100" i="8"/>
  <c r="D100" i="8"/>
  <c r="E100" i="8"/>
  <c r="B101" i="8"/>
  <c r="C101" i="8"/>
  <c r="D101" i="8"/>
  <c r="E101" i="8"/>
  <c r="C79" i="8"/>
  <c r="D79" i="8"/>
  <c r="E79" i="8"/>
  <c r="B79" i="8"/>
  <c r="B61" i="8"/>
  <c r="C61" i="8"/>
  <c r="D61" i="8"/>
  <c r="E61" i="8"/>
  <c r="B62" i="8"/>
  <c r="E62" i="8"/>
  <c r="B63" i="8"/>
  <c r="C63" i="8"/>
  <c r="D63" i="8"/>
  <c r="E63" i="8"/>
  <c r="B64" i="8"/>
  <c r="C64" i="8"/>
  <c r="D64" i="8"/>
  <c r="E64" i="8"/>
  <c r="B65" i="8"/>
  <c r="C65" i="8"/>
  <c r="D65" i="8"/>
  <c r="E65" i="8"/>
  <c r="B66" i="8"/>
  <c r="C66" i="8"/>
  <c r="D66" i="8"/>
  <c r="E66" i="8"/>
  <c r="B67" i="8"/>
  <c r="C67" i="8"/>
  <c r="D67" i="8"/>
  <c r="E67" i="8"/>
  <c r="B70" i="8"/>
  <c r="C70" i="8"/>
  <c r="D70" i="8"/>
  <c r="E70" i="8"/>
  <c r="B71" i="8"/>
  <c r="C71" i="8"/>
  <c r="D71" i="8"/>
  <c r="E71" i="8"/>
  <c r="C72" i="8"/>
  <c r="D72" i="8"/>
  <c r="E72" i="8"/>
  <c r="B73" i="8"/>
  <c r="C73" i="8"/>
  <c r="D73" i="8"/>
  <c r="E73" i="8"/>
  <c r="B74" i="8"/>
  <c r="C74" i="8"/>
  <c r="D74" i="8"/>
  <c r="E74" i="8"/>
  <c r="B75" i="8"/>
  <c r="C75" i="8"/>
  <c r="D75" i="8"/>
  <c r="E75" i="8"/>
  <c r="B76" i="8"/>
  <c r="C76" i="8"/>
  <c r="D76" i="8"/>
  <c r="E76" i="8"/>
  <c r="C60" i="8"/>
  <c r="D60" i="8"/>
  <c r="E60" i="8"/>
  <c r="B60" i="8"/>
  <c r="B28" i="8"/>
  <c r="C28" i="8"/>
  <c r="D28" i="8"/>
  <c r="E28" i="8"/>
  <c r="B29" i="8"/>
  <c r="C29" i="8"/>
  <c r="D29" i="8"/>
  <c r="E29" i="8"/>
  <c r="B30" i="8"/>
  <c r="C30" i="8"/>
  <c r="D30" i="8"/>
  <c r="E30" i="8"/>
  <c r="B31" i="8"/>
  <c r="C31" i="8"/>
  <c r="D31" i="8"/>
  <c r="E31" i="8"/>
  <c r="B32" i="8"/>
  <c r="C32" i="8"/>
  <c r="D32" i="8"/>
  <c r="E32" i="8"/>
  <c r="B33" i="8"/>
  <c r="C33" i="8"/>
  <c r="D33" i="8"/>
  <c r="E33" i="8"/>
  <c r="B34" i="8"/>
  <c r="C34" i="8"/>
  <c r="D34" i="8"/>
  <c r="E34" i="8"/>
  <c r="B35" i="8"/>
  <c r="C35" i="8"/>
  <c r="D35" i="8"/>
  <c r="E35" i="8"/>
  <c r="B36" i="8"/>
  <c r="C36" i="8"/>
  <c r="D36" i="8"/>
  <c r="E36" i="8"/>
  <c r="B37" i="8"/>
  <c r="C37" i="8"/>
  <c r="D37" i="8"/>
  <c r="E37" i="8"/>
  <c r="B38" i="8"/>
  <c r="C38" i="8"/>
  <c r="D38" i="8"/>
  <c r="E38" i="8"/>
  <c r="B39" i="8"/>
  <c r="C39" i="8"/>
  <c r="D39" i="8"/>
  <c r="E39" i="8"/>
  <c r="B40" i="8"/>
  <c r="C40" i="8"/>
  <c r="D40" i="8"/>
  <c r="E40" i="8"/>
  <c r="B41" i="8"/>
  <c r="C41" i="8"/>
  <c r="D41" i="8"/>
  <c r="E41" i="8"/>
  <c r="B42" i="8"/>
  <c r="C42" i="8"/>
  <c r="D42" i="8"/>
  <c r="E42" i="8"/>
  <c r="B43" i="8"/>
  <c r="C43" i="8"/>
  <c r="D43" i="8"/>
  <c r="E43" i="8"/>
  <c r="B44" i="8"/>
  <c r="C44" i="8"/>
  <c r="D44" i="8"/>
  <c r="E44" i="8"/>
  <c r="B47" i="8"/>
  <c r="C47" i="8"/>
  <c r="D47" i="8"/>
  <c r="E47" i="8"/>
  <c r="B48" i="8"/>
  <c r="C48" i="8"/>
  <c r="D48" i="8"/>
  <c r="E48" i="8"/>
  <c r="B49" i="8"/>
  <c r="C49" i="8"/>
  <c r="D49" i="8"/>
  <c r="E49" i="8"/>
  <c r="B50" i="8"/>
  <c r="C50" i="8"/>
  <c r="D50" i="8"/>
  <c r="E50" i="8"/>
  <c r="B51" i="8"/>
  <c r="C51" i="8"/>
  <c r="D51" i="8"/>
  <c r="E51" i="8"/>
  <c r="B52" i="8"/>
  <c r="C52" i="8"/>
  <c r="D52" i="8"/>
  <c r="E52" i="8"/>
  <c r="B53" i="8"/>
  <c r="C53" i="8"/>
  <c r="D53" i="8"/>
  <c r="E53" i="8"/>
  <c r="B54" i="8"/>
  <c r="C54" i="8"/>
  <c r="D54" i="8"/>
  <c r="E54" i="8"/>
  <c r="B55" i="8"/>
  <c r="C55" i="8"/>
  <c r="D55" i="8"/>
  <c r="E55" i="8"/>
  <c r="B56" i="8"/>
  <c r="C56" i="8"/>
  <c r="D56" i="8"/>
  <c r="E56" i="8"/>
  <c r="B57" i="8"/>
  <c r="C57" i="8"/>
  <c r="D57" i="8"/>
  <c r="E57" i="8"/>
  <c r="C27" i="8"/>
  <c r="D27" i="8"/>
  <c r="E27" i="8"/>
  <c r="B27" i="8"/>
  <c r="L137" i="7"/>
  <c r="M137" i="7"/>
  <c r="L136" i="7"/>
  <c r="M136" i="7"/>
  <c r="M135" i="7"/>
  <c r="L135" i="7"/>
  <c r="I50" i="7"/>
  <c r="L50" i="7"/>
  <c r="I51" i="7"/>
  <c r="L51" i="7" s="1"/>
  <c r="I52" i="7"/>
  <c r="L52" i="7" s="1"/>
  <c r="M52" i="7"/>
  <c r="I61" i="7"/>
  <c r="M61" i="7" s="1"/>
  <c r="I65" i="7"/>
  <c r="M65" i="7"/>
  <c r="I78" i="7"/>
  <c r="M78" i="7" s="1"/>
  <c r="L78" i="7"/>
  <c r="I80" i="7"/>
  <c r="L80" i="7" s="1"/>
  <c r="M80" i="7"/>
  <c r="I81" i="7"/>
  <c r="L81" i="7" s="1"/>
  <c r="M84" i="7"/>
  <c r="I119" i="7"/>
  <c r="M119" i="7" s="1"/>
  <c r="I120" i="7"/>
  <c r="M120" i="7" s="1"/>
  <c r="I121" i="7"/>
  <c r="M121" i="7" s="1"/>
  <c r="I122" i="7"/>
  <c r="L122" i="7" s="1"/>
  <c r="I123" i="7"/>
  <c r="M123" i="7"/>
  <c r="I124" i="7"/>
  <c r="M124" i="7" s="1"/>
  <c r="I125" i="7"/>
  <c r="M125" i="7" s="1"/>
  <c r="I126" i="7"/>
  <c r="M126" i="7" s="1"/>
  <c r="I127" i="7"/>
  <c r="L127" i="7"/>
  <c r="M129" i="7"/>
  <c r="L129" i="7"/>
  <c r="M128" i="7"/>
  <c r="L128" i="7"/>
  <c r="M118" i="7"/>
  <c r="L118" i="7"/>
  <c r="M117" i="7"/>
  <c r="L117" i="7"/>
  <c r="M116" i="7"/>
  <c r="L116" i="7"/>
  <c r="M115" i="7"/>
  <c r="L115" i="7"/>
  <c r="M114" i="7"/>
  <c r="L114" i="7"/>
  <c r="M113" i="7"/>
  <c r="L113" i="7"/>
  <c r="M112" i="7"/>
  <c r="L112" i="7"/>
  <c r="M111" i="7"/>
  <c r="L111" i="7"/>
  <c r="M110" i="7"/>
  <c r="L110" i="7"/>
  <c r="M109" i="7"/>
  <c r="L109" i="7"/>
  <c r="M108" i="7"/>
  <c r="L108" i="7"/>
  <c r="M107" i="7"/>
  <c r="L107" i="7"/>
  <c r="M106" i="7"/>
  <c r="L106" i="7"/>
  <c r="M105" i="7"/>
  <c r="L105" i="7"/>
  <c r="M104" i="7"/>
  <c r="L104" i="7"/>
  <c r="M103" i="7"/>
  <c r="L103" i="7"/>
  <c r="M102" i="7"/>
  <c r="L102" i="7"/>
  <c r="M101" i="7"/>
  <c r="L101" i="7"/>
  <c r="M100" i="7"/>
  <c r="L100" i="7"/>
  <c r="M99" i="7"/>
  <c r="L99" i="7"/>
  <c r="M98" i="7"/>
  <c r="L98" i="7"/>
  <c r="M97" i="7"/>
  <c r="L97" i="7"/>
  <c r="M96" i="7"/>
  <c r="L96" i="7"/>
  <c r="M95" i="7"/>
  <c r="L95" i="7"/>
  <c r="M94" i="7"/>
  <c r="L94" i="7"/>
  <c r="M93" i="7"/>
  <c r="L93" i="7"/>
  <c r="M92" i="7"/>
  <c r="L92" i="7"/>
  <c r="M91" i="7"/>
  <c r="L91" i="7"/>
  <c r="M90" i="7"/>
  <c r="L90" i="7"/>
  <c r="M89" i="7"/>
  <c r="L89" i="7"/>
  <c r="M88" i="7"/>
  <c r="L88" i="7"/>
  <c r="M87" i="7"/>
  <c r="L87" i="7"/>
  <c r="M86" i="7"/>
  <c r="L86" i="7"/>
  <c r="M85" i="7"/>
  <c r="L85" i="7"/>
  <c r="M83" i="7"/>
  <c r="L83" i="7"/>
  <c r="M82" i="7"/>
  <c r="L82" i="7"/>
  <c r="M79" i="7"/>
  <c r="L79" i="7"/>
  <c r="M77" i="7"/>
  <c r="L77" i="7"/>
  <c r="M76" i="7"/>
  <c r="L76" i="7"/>
  <c r="M75" i="7"/>
  <c r="L75" i="7"/>
  <c r="M74" i="7"/>
  <c r="L74" i="7"/>
  <c r="M73" i="7"/>
  <c r="L73" i="7"/>
  <c r="M72" i="7"/>
  <c r="L72" i="7"/>
  <c r="M71" i="7"/>
  <c r="L71" i="7"/>
  <c r="M70" i="7"/>
  <c r="L70" i="7"/>
  <c r="M69" i="7"/>
  <c r="L69" i="7"/>
  <c r="M68" i="7"/>
  <c r="L68" i="7"/>
  <c r="M67" i="7"/>
  <c r="L67" i="7"/>
  <c r="M66" i="7"/>
  <c r="L66" i="7"/>
  <c r="M64" i="7"/>
  <c r="L64" i="7"/>
  <c r="M63" i="7"/>
  <c r="L63" i="7"/>
  <c r="M62" i="7"/>
  <c r="L62" i="7"/>
  <c r="M60" i="7"/>
  <c r="L60" i="7"/>
  <c r="M59" i="7"/>
  <c r="L59" i="7"/>
  <c r="M58" i="7"/>
  <c r="L58" i="7"/>
  <c r="M57" i="7"/>
  <c r="L57" i="7"/>
  <c r="M56" i="7"/>
  <c r="L56" i="7"/>
  <c r="M55" i="7"/>
  <c r="L55" i="7"/>
  <c r="M54" i="7"/>
  <c r="L54" i="7"/>
  <c r="M53" i="7"/>
  <c r="L53" i="7"/>
  <c r="M49" i="7"/>
  <c r="L49" i="7"/>
  <c r="M41" i="7"/>
  <c r="L41" i="7"/>
  <c r="M40" i="7"/>
  <c r="L40" i="7"/>
  <c r="M39" i="7"/>
  <c r="L39" i="7"/>
  <c r="M38" i="7"/>
  <c r="L38" i="7"/>
  <c r="M37" i="7"/>
  <c r="L37" i="7"/>
  <c r="M36" i="7"/>
  <c r="L36" i="7"/>
  <c r="M35" i="7"/>
  <c r="L35" i="7"/>
  <c r="M34" i="7"/>
  <c r="L34" i="7"/>
  <c r="M33" i="7"/>
  <c r="L33" i="7"/>
  <c r="M32" i="7"/>
  <c r="L32" i="7"/>
  <c r="M31" i="7"/>
  <c r="L31" i="7"/>
  <c r="M30" i="7"/>
  <c r="L30" i="7"/>
  <c r="M29" i="7"/>
  <c r="L29" i="7"/>
  <c r="M28" i="7"/>
  <c r="L28" i="7"/>
  <c r="M27" i="7"/>
  <c r="L27" i="7"/>
  <c r="M26" i="7"/>
  <c r="L26" i="7"/>
  <c r="M25" i="7"/>
  <c r="L25" i="7"/>
  <c r="M24" i="7"/>
  <c r="L24" i="7"/>
  <c r="M23" i="7"/>
  <c r="L23" i="7"/>
  <c r="M22" i="7"/>
  <c r="L22" i="7"/>
  <c r="M21" i="7"/>
  <c r="L21" i="7"/>
  <c r="M20" i="7"/>
  <c r="L20" i="7"/>
  <c r="M19" i="7"/>
  <c r="L19" i="7"/>
  <c r="M18" i="7"/>
  <c r="L18" i="7"/>
  <c r="M17" i="7"/>
  <c r="L17" i="7"/>
  <c r="M16" i="7"/>
  <c r="L16" i="7"/>
  <c r="M15" i="7"/>
  <c r="L15" i="7"/>
  <c r="M14" i="7"/>
  <c r="L14" i="7"/>
  <c r="M13" i="7"/>
  <c r="L13" i="7"/>
  <c r="M12" i="7"/>
  <c r="L12" i="7"/>
  <c r="M11" i="7"/>
  <c r="L11" i="7"/>
  <c r="M10" i="7"/>
  <c r="L10" i="7"/>
  <c r="M9" i="7"/>
  <c r="L9" i="7"/>
  <c r="M8" i="7"/>
  <c r="L8" i="7"/>
  <c r="M7" i="7"/>
  <c r="L7" i="7"/>
  <c r="M6" i="7"/>
  <c r="L6" i="7"/>
  <c r="M5" i="7"/>
  <c r="L5" i="7"/>
  <c r="M4" i="7"/>
  <c r="L4" i="7"/>
  <c r="M3" i="7"/>
  <c r="L3" i="7"/>
  <c r="M2" i="7"/>
  <c r="L2" i="7"/>
  <c r="M81" i="7"/>
  <c r="L119" i="7"/>
  <c r="M127" i="7"/>
  <c r="L65" i="7"/>
  <c r="M122" i="7"/>
  <c r="L84" i="7"/>
  <c r="L126" i="7"/>
  <c r="M50" i="7"/>
  <c r="L61" i="7"/>
  <c r="L123" i="7"/>
  <c r="L125" i="7" l="1"/>
  <c r="M51" i="7"/>
  <c r="O95" i="3"/>
  <c r="B100" i="10" s="1"/>
  <c r="J13" i="3"/>
  <c r="L120" i="7"/>
  <c r="L124" i="7"/>
  <c r="Q60" i="3"/>
  <c r="D62" i="10" s="1"/>
  <c r="O69" i="3"/>
  <c r="B72" i="10" s="1"/>
  <c r="C73" i="14"/>
  <c r="B75" i="14"/>
  <c r="C62" i="8"/>
  <c r="L121" i="7"/>
  <c r="P13" i="3" l="1"/>
  <c r="C11" i="10" s="1"/>
  <c r="C11" i="8"/>
</calcChain>
</file>

<file path=xl/sharedStrings.xml><?xml version="1.0" encoding="utf-8"?>
<sst xmlns="http://schemas.openxmlformats.org/spreadsheetml/2006/main" count="1699" uniqueCount="631">
  <si>
    <t>Регион</t>
  </si>
  <si>
    <t>Количество зон (кластеров)</t>
  </si>
  <si>
    <t>Для жителя 
МКД, min по региону</t>
  </si>
  <si>
    <t>Для жителя 
МКД, max по региону</t>
  </si>
  <si>
    <t>Для жителя ИД, min по региону</t>
  </si>
  <si>
    <t>Для жителя ИД, max по региону</t>
  </si>
  <si>
    <t>Min по региону</t>
  </si>
  <si>
    <t>Max по региону</t>
  </si>
  <si>
    <t>МКД, min по региону</t>
  </si>
  <si>
    <t>МКД, max по региону</t>
  </si>
  <si>
    <t>ИД, min по региону</t>
  </si>
  <si>
    <t>ИД, max по региону</t>
  </si>
  <si>
    <t>ПФО</t>
  </si>
  <si>
    <t>пфо</t>
  </si>
  <si>
    <t>Республика Башкортостан</t>
  </si>
  <si>
    <t>Республика Марий Эл</t>
  </si>
  <si>
    <t>Республика Мордовия</t>
  </si>
  <si>
    <t>Республика Татарстан</t>
  </si>
  <si>
    <t>Удмуртская Республика</t>
  </si>
  <si>
    <t>Чувашская Республика</t>
  </si>
  <si>
    <t>Пермский край</t>
  </si>
  <si>
    <t>Кировская область</t>
  </si>
  <si>
    <t xml:space="preserve">Нижегородская область </t>
  </si>
  <si>
    <t>Оренбургская область</t>
  </si>
  <si>
    <t>Пензенская область</t>
  </si>
  <si>
    <t>Самарская область</t>
  </si>
  <si>
    <t>Саратовская область</t>
  </si>
  <si>
    <t>Ульяновская область</t>
  </si>
  <si>
    <t>УФО</t>
  </si>
  <si>
    <t>уфо</t>
  </si>
  <si>
    <t xml:space="preserve">Курганская область </t>
  </si>
  <si>
    <t>Свердловская область</t>
  </si>
  <si>
    <t>Тюменская область</t>
  </si>
  <si>
    <t>Челябинская область</t>
  </si>
  <si>
    <t>ХМАО</t>
  </si>
  <si>
    <t>ЯНАО</t>
  </si>
  <si>
    <t>ЦФО</t>
  </si>
  <si>
    <t>Белгородская область</t>
  </si>
  <si>
    <t>Брянская область</t>
  </si>
  <si>
    <t>Владимирская область</t>
  </si>
  <si>
    <t>Воронежская область</t>
  </si>
  <si>
    <t>Ивановская область</t>
  </si>
  <si>
    <t>Калужская область</t>
  </si>
  <si>
    <t>Костромская область</t>
  </si>
  <si>
    <t>Курская область</t>
  </si>
  <si>
    <t>Липецкая область</t>
  </si>
  <si>
    <t>Московская область</t>
  </si>
  <si>
    <t>Орловская область</t>
  </si>
  <si>
    <t>Рязанская область</t>
  </si>
  <si>
    <t xml:space="preserve">Смоленская область </t>
  </si>
  <si>
    <t>Тамбовская область</t>
  </si>
  <si>
    <t>Тверская область</t>
  </si>
  <si>
    <t>Тульская область</t>
  </si>
  <si>
    <t>Ярославская область</t>
  </si>
  <si>
    <t>Москва</t>
  </si>
  <si>
    <t>СЗФО</t>
  </si>
  <si>
    <t>Республика Карелия</t>
  </si>
  <si>
    <t>Республика Коми</t>
  </si>
  <si>
    <t>Архангельская  область</t>
  </si>
  <si>
    <t>Вологодская область</t>
  </si>
  <si>
    <t>Калининградская область</t>
  </si>
  <si>
    <t>Ленинградская область</t>
  </si>
  <si>
    <t>Мурманская область</t>
  </si>
  <si>
    <t>Псковская область</t>
  </si>
  <si>
    <t>Санкт-Петербург</t>
  </si>
  <si>
    <t>Новгородская область</t>
  </si>
  <si>
    <t>Ненецкий автономный округ</t>
  </si>
  <si>
    <t>Нет доступной информации</t>
  </si>
  <si>
    <t>ЮФО</t>
  </si>
  <si>
    <t>Республика Адыгея</t>
  </si>
  <si>
    <t>Республика Калмыкия</t>
  </si>
  <si>
    <t>Крым</t>
  </si>
  <si>
    <t>Краснодарский край</t>
  </si>
  <si>
    <t>Астраханская область</t>
  </si>
  <si>
    <t>Волгоградская область</t>
  </si>
  <si>
    <t>Ростовская область</t>
  </si>
  <si>
    <t>Севастополь</t>
  </si>
  <si>
    <t>СКФО</t>
  </si>
  <si>
    <t>Республика Дагестан</t>
  </si>
  <si>
    <t>Республика Ингушетия</t>
  </si>
  <si>
    <t>Кабардино-Балкарская Республика</t>
  </si>
  <si>
    <t>Карачаево-Черкесская Республика</t>
  </si>
  <si>
    <t>Республика Северная Осетия - Алания</t>
  </si>
  <si>
    <t>Чеченская Республика</t>
  </si>
  <si>
    <t>Ставропольский край</t>
  </si>
  <si>
    <t>СФО</t>
  </si>
  <si>
    <t>Республика Алтай</t>
  </si>
  <si>
    <t>Республика Тыва</t>
  </si>
  <si>
    <t>Республика Хакасия</t>
  </si>
  <si>
    <t>Алтайский край</t>
  </si>
  <si>
    <t>Красноярский край</t>
  </si>
  <si>
    <t>Иркутская область</t>
  </si>
  <si>
    <t>Кемеровская область</t>
  </si>
  <si>
    <t>Новосибирская область</t>
  </si>
  <si>
    <t>Омская область</t>
  </si>
  <si>
    <t>Томская область</t>
  </si>
  <si>
    <t>ДФО</t>
  </si>
  <si>
    <t>Республика Бурятия</t>
  </si>
  <si>
    <t>Республика Саха (Якутия)</t>
  </si>
  <si>
    <t>Забайкальский край</t>
  </si>
  <si>
    <t>Камчатский край</t>
  </si>
  <si>
    <t>Приморский край</t>
  </si>
  <si>
    <t>Хабаровский край</t>
  </si>
  <si>
    <t>Амурская область</t>
  </si>
  <si>
    <t>Магаданская область</t>
  </si>
  <si>
    <t>Сахалинская область</t>
  </si>
  <si>
    <t>Еврейская АО</t>
  </si>
  <si>
    <t>Чукотский АО</t>
  </si>
  <si>
    <t>СУБЪЕКТ РФ</t>
  </si>
  <si>
    <t>Район</t>
  </si>
  <si>
    <t>многоквартирные м3/год / На 1 человека</t>
  </si>
  <si>
    <t>многоквартирные  кг/год  / На 1 человека</t>
  </si>
  <si>
    <t>индивидуальные жилые м3/год  / На 1 человека</t>
  </si>
  <si>
    <t>индивидуальные жилые кг/год  / На 1 человека</t>
  </si>
  <si>
    <t>многоквартирные м3/год / на 1 м2 общей площади</t>
  </si>
  <si>
    <t>многоквартирные  кг/год / на 1 м2 общей площади</t>
  </si>
  <si>
    <t>индивидуальные жилые м3/год / на 1 м2 общей площади</t>
  </si>
  <si>
    <t>индивидуальные жилые кг/год / на 1 м2 общей площади</t>
  </si>
  <si>
    <t>Барнаул</t>
  </si>
  <si>
    <t xml:space="preserve">Алтайский край </t>
  </si>
  <si>
    <t>Вся территория кроме г. Барнаула</t>
  </si>
  <si>
    <t xml:space="preserve">Благоустроенные </t>
  </si>
  <si>
    <t>Неблагоустроенные</t>
  </si>
  <si>
    <t>Архангельская область </t>
  </si>
  <si>
    <t>домовладения в городских населенных пунктах с численностью населения менее 12 тысяч человек</t>
  </si>
  <si>
    <t xml:space="preserve">Архангельская область  </t>
  </si>
  <si>
    <t>домовладения в городских населенных пунктах с численностью населения более 12 тысяч человек</t>
  </si>
  <si>
    <t xml:space="preserve">Архангельская область   </t>
  </si>
  <si>
    <t>домовладения в сельских населенных пунктах</t>
  </si>
  <si>
    <t>расположенные в городских и сельских поселениях Астраханской области, не являющихся административными центрами муниципальных районов Астраханской области</t>
  </si>
  <si>
    <t>расположенные в городских округах Астраханской области, городских и сельских поселениях Астраханской области, являющихся административными центрами муниципальных районов Астраханской области</t>
  </si>
  <si>
    <t>индивидуальные жилые дома площадью до 100 кв.м.</t>
  </si>
  <si>
    <t>индивидуальные жилые дома площадью свыше 100 кв.м.</t>
  </si>
  <si>
    <t xml:space="preserve">Владимирская область </t>
  </si>
  <si>
    <t>городские округа и поселения</t>
  </si>
  <si>
    <t>сельские поселения</t>
  </si>
  <si>
    <t>Вологодская область </t>
  </si>
  <si>
    <t>Городские населенные пункты</t>
  </si>
  <si>
    <t>Сельские населенные пункты</t>
  </si>
  <si>
    <t xml:space="preserve">Воронежская область </t>
  </si>
  <si>
    <t>в городских округах</t>
  </si>
  <si>
    <t>в муницип.районах</t>
  </si>
  <si>
    <t>Благосутроенные</t>
  </si>
  <si>
    <t>неблагоустроенные</t>
  </si>
  <si>
    <t>Иркутская область </t>
  </si>
  <si>
    <t>Ангарский городской округ</t>
  </si>
  <si>
    <t>г. Иркутск</t>
  </si>
  <si>
    <t>г. Усть-Илимск</t>
  </si>
  <si>
    <t>Иные муниципальне образования</t>
  </si>
  <si>
    <t>Калининградская область*</t>
  </si>
  <si>
    <t>Городской округ "Город Калининград"</t>
  </si>
  <si>
    <t>Индивидуальные жилые дома в муниципальных образованиях с численностью населения до 10000 человек</t>
  </si>
  <si>
    <t>Индивидуальные жилые дома в муниципальных образованиях с численностью населения свыше 10000 человек</t>
  </si>
  <si>
    <t xml:space="preserve">Калужская область </t>
  </si>
  <si>
    <t>Благоустроенные / Для муниципальных образований городской округ «Город Калуга», городской округ «Город Обнинск», городское поселение «Город Людиново», городское поселение «Город Киров», городское поселение «Город Малоярославец», городское поселение «Город Балабаново», городское поселение «Город Козельск», городское поселение «Город Сухиничи», городское поселение «Город Кондрово», городское поселение «Город Жуков», городское поселение «Город Боровск», городское поселение «Город Сосенский»</t>
  </si>
  <si>
    <t> В ГОРОДСКИХ ОКРУГАХ И ГОРОДСКИХ ПОСЕЛЕНИЯХ КАМЧАТСКОГО КРАЯ ЗА ИСКЛЮЧЕНИЕМ ВИЛЮЧИНСКОГО ГОРОДСКОГО ОКРУГА</t>
  </si>
  <si>
    <t>ДОМОВЛАДЕНИЙ, РАСПОЛОЖЕННЫХ В СЕЛЬСКИХ ПОСЕЛЕНИЯХ</t>
  </si>
  <si>
    <t>Карачаево-Черкесская Республика*</t>
  </si>
  <si>
    <t>с. Архыз, пос. Домбай, г. Теберда</t>
  </si>
  <si>
    <t>других муниципальных образований</t>
  </si>
  <si>
    <t>МО «Город Киров»</t>
  </si>
  <si>
    <t>МО «Город Кирово-Чепецк»</t>
  </si>
  <si>
    <t>Городские поселения, являющиеся городами районного значения, и городские округа</t>
  </si>
  <si>
    <t xml:space="preserve">Костромская область </t>
  </si>
  <si>
    <t>Городские поселения, являющиеся поселками городского типа, и сельские поселения</t>
  </si>
  <si>
    <t>Краснодарский край*</t>
  </si>
  <si>
    <t>г. Сочи</t>
  </si>
  <si>
    <t>Город Анапа</t>
  </si>
  <si>
    <t>Город Армавир</t>
  </si>
  <si>
    <t>Город Геленджик</t>
  </si>
  <si>
    <t>Город Горячий Ключ</t>
  </si>
  <si>
    <t>Город Краснодар</t>
  </si>
  <si>
    <t>Город Новороссийск</t>
  </si>
  <si>
    <t>Абинский район</t>
  </si>
  <si>
    <t>Апшеронский район</t>
  </si>
  <si>
    <t>Белоглинский район</t>
  </si>
  <si>
    <t>Белореченский район</t>
  </si>
  <si>
    <t>Брюховецкий район</t>
  </si>
  <si>
    <t>Выселковский район</t>
  </si>
  <si>
    <t>Гулькевичский район</t>
  </si>
  <si>
    <t>Динской район</t>
  </si>
  <si>
    <t>Ейский район</t>
  </si>
  <si>
    <t>Кавказский район</t>
  </si>
  <si>
    <t>Калининский район</t>
  </si>
  <si>
    <t>Каневской район</t>
  </si>
  <si>
    <t>Кореновский район</t>
  </si>
  <si>
    <t>Красноармейский район</t>
  </si>
  <si>
    <t>Крымский район</t>
  </si>
  <si>
    <t>Крыловский район</t>
  </si>
  <si>
    <t>Курганинский район</t>
  </si>
  <si>
    <t>Кущевский район</t>
  </si>
  <si>
    <t>Лабинский район</t>
  </si>
  <si>
    <t>Ленинградский район</t>
  </si>
  <si>
    <t>Мостовский район</t>
  </si>
  <si>
    <t>Новокубанский район</t>
  </si>
  <si>
    <t>Новопокровский район</t>
  </si>
  <si>
    <t>Отрадненский район</t>
  </si>
  <si>
    <t>Павловский район</t>
  </si>
  <si>
    <t>Приморско-Ахтарский район</t>
  </si>
  <si>
    <t>Северский район</t>
  </si>
  <si>
    <t>Славянский район</t>
  </si>
  <si>
    <t>Староминский район</t>
  </si>
  <si>
    <t>Тбилисский район</t>
  </si>
  <si>
    <t>Темрюкский район</t>
  </si>
  <si>
    <t>Тимашевский район</t>
  </si>
  <si>
    <t>Тихорецкий район</t>
  </si>
  <si>
    <t>Туапсинский район</t>
  </si>
  <si>
    <t>Устъ-Лабинский район</t>
  </si>
  <si>
    <t>Успенский район</t>
  </si>
  <si>
    <t>Щербиновский район</t>
  </si>
  <si>
    <t>Красноярский край*</t>
  </si>
  <si>
    <t>г. Мануснинск</t>
  </si>
  <si>
    <t>Курганская область</t>
  </si>
  <si>
    <t xml:space="preserve">г. Шадринск, городские и сельские поселения </t>
  </si>
  <si>
    <t>г. Курган</t>
  </si>
  <si>
    <t>г. Курск</t>
  </si>
  <si>
    <t>г. Курчатов и Железногорск</t>
  </si>
  <si>
    <t>Территории поселений с преобладающей сельскохозяйственной отраслью (плотность населения более 800 чел./км кв. и численность более 5000 человек</t>
  </si>
  <si>
    <t xml:space="preserve">Территории поселений с преобладающей сельскохозяйственной отраслью плотность населения менее 800 чел./км кв. и численность менее 5000 человек </t>
  </si>
  <si>
    <t xml:space="preserve">Бокситогорский муниципальный район, 
Волосовский муниципальный район, 
Волховский муниципальный район, 
Кировский муниципальный район, 
Приозерский муниципальный </t>
  </si>
  <si>
    <t xml:space="preserve">Всеволожский муниципальный район, 
Гатчинский муниципальный район, 
Киришский муниципальный район, 
Ломоносовский муниципальный район, 
Сланцевский муниципальный район, </t>
  </si>
  <si>
    <t>Выборгский муниципальный район, 
Кингисеппский муниципальный район, 
Лодейнопольский муниципальный район, 
Лужский муниципальный район,
Подпорожский муниципальный район, 
Тихвинский муниципальный район, 
Тосненский муниципальный район</t>
  </si>
  <si>
    <t>г. Магадан</t>
  </si>
  <si>
    <t>Остальная территория кроме Магадан</t>
  </si>
  <si>
    <t>МО "Андегский сельсовет";  МО "Великовисочный сельсовет"; МО "Канинский сельсовет"; МО "Карский сельсовет"; МО "Колгуевский сельсовет"; МО "Коткинский сельсовет"; МО "Малоземельский сельсовет"; МО "Омский сельсовет"; МО "Пешский сельсовет"; МО "Приморско-Куйский сельсовет"; МО "Пустозерский сельсовет"; МО "Тельвисочный сельсовет"; МО "Тиманский сельсовет"; МО "Хорей-Верский сельсовет"; МО "Хоседа-Хардский сельсовет", МО "Шоинский сельсовет"; МО "Юшарский сельсовет"</t>
  </si>
  <si>
    <t>МО "ГО "Город Нарьян-Мар";
МО "ГП "Рабочий поселок Искателей"; МО "Поселок Амдерма"</t>
  </si>
  <si>
    <t>Нижегородская область</t>
  </si>
  <si>
    <t>Нижний Новгород</t>
  </si>
  <si>
    <t>В прочих населенных пунктах Нижегородской области</t>
  </si>
  <si>
    <t>Городские поселения Благоустроенные</t>
  </si>
  <si>
    <t>Городской окург Благоустроенные</t>
  </si>
  <si>
    <t xml:space="preserve">Неблагоустроенные жилые помещения, расположенные на территории городского округа, городских и сельских поселений Новгородской области </t>
  </si>
  <si>
    <t>Сельские поселения Благоустроенные</t>
  </si>
  <si>
    <t>г. Омск Неблагоустроенные</t>
  </si>
  <si>
    <t xml:space="preserve">Омская область </t>
  </si>
  <si>
    <t>г. Омск Благоустроенные</t>
  </si>
  <si>
    <t>Муниципальные районы - благоустроенные</t>
  </si>
  <si>
    <t>Муниципальные районы - неблагоустроенные</t>
  </si>
  <si>
    <t>В городах</t>
  </si>
  <si>
    <t>В прочих населенных пунктах кроме городов</t>
  </si>
  <si>
    <t>в муниципальных образованиях с населением до 30 тыс. чел.</t>
  </si>
  <si>
    <t>в муниципальных образованиях с населением от 30 до 60 тыс. чел.</t>
  </si>
  <si>
    <t>г. Кузнецк, ЗАТО Заречный</t>
  </si>
  <si>
    <t>г. Пенза</t>
  </si>
  <si>
    <t>В муниципальных образованиях, в которых большая часть территории занята особо охраняемыми природными территориями, рекреационными и лесными зонами</t>
  </si>
  <si>
    <t>В муниципальных образованиях, в которых преобладающей отраслью является сельское хозяйство</t>
  </si>
  <si>
    <t>В муниципальных образованиях, в которых преобладающими отраслями являются химическая, обрабатывающая и прочие виды промышленности:</t>
  </si>
  <si>
    <t>Горно-Алтайск</t>
  </si>
  <si>
    <t>Муниципальные образования кроме Горно-Алтайска</t>
  </si>
  <si>
    <t>Республика Башкортостан </t>
  </si>
  <si>
    <t>Республика Бурятия </t>
  </si>
  <si>
    <t>нет</t>
  </si>
  <si>
    <t>Республика Ингушетия </t>
  </si>
  <si>
    <t xml:space="preserve"> г. Элиста</t>
  </si>
  <si>
    <t xml:space="preserve">Республика Калмыкия </t>
  </si>
  <si>
    <t>Вся территория кроме  г. Элиста</t>
  </si>
  <si>
    <t>Республика Карелия </t>
  </si>
  <si>
    <t>Республика Крым*</t>
  </si>
  <si>
    <t>Городской город Ялта</t>
  </si>
  <si>
    <t>Бахчисарайский район</t>
  </si>
  <si>
    <t>Белогорский район, Красногвардейский район</t>
  </si>
  <si>
    <t>ГО Алушта, Армянск, Красноперекопск, Судак</t>
  </si>
  <si>
    <t>ГО Джанкой</t>
  </si>
  <si>
    <t>ГО Еврпатория, Джанкойскй район</t>
  </si>
  <si>
    <t>ГО Керчь</t>
  </si>
  <si>
    <t>ГО Саки</t>
  </si>
  <si>
    <t>ГО Симферополь</t>
  </si>
  <si>
    <t>ГО Феодосия</t>
  </si>
  <si>
    <t>Кировский район</t>
  </si>
  <si>
    <t>Красноперекопский район, Черноморский район</t>
  </si>
  <si>
    <t>Ленинский район</t>
  </si>
  <si>
    <t>Нижегорский район</t>
  </si>
  <si>
    <t>Первомайский район</t>
  </si>
  <si>
    <t>Раздольненский район</t>
  </si>
  <si>
    <t>Сакский район</t>
  </si>
  <si>
    <t>Симферопольский район</t>
  </si>
  <si>
    <t>Советский район</t>
  </si>
  <si>
    <t>Благоустроенные</t>
  </si>
  <si>
    <t>Неблагоустрвоенные</t>
  </si>
  <si>
    <t>Вся территория кроме Саранска</t>
  </si>
  <si>
    <t>Саранск</t>
  </si>
  <si>
    <t>Населенные пункты с численностью населения
20 000 и более человек</t>
  </si>
  <si>
    <t>Населенные пункты с численностью населения
до 2 000 человек</t>
  </si>
  <si>
    <t>Населенные пункты с численностью населения
от 2 000 до 20 000 человек</t>
  </si>
  <si>
    <t>Республика Северная Осетия-Алания</t>
  </si>
  <si>
    <t>Владикавказ</t>
  </si>
  <si>
    <t>Городские поселения</t>
  </si>
  <si>
    <t>Сельсткие поселения</t>
  </si>
  <si>
    <t>Ростовская область </t>
  </si>
  <si>
    <t>Муниципальные образования менее 50 тыс. человек</t>
  </si>
  <si>
    <t>Муниципальные образования от 50 тыс. человек</t>
  </si>
  <si>
    <t>Ростов-на-Дону</t>
  </si>
  <si>
    <t>Городские округа и поселения</t>
  </si>
  <si>
    <t>Муниципальные районы</t>
  </si>
  <si>
    <t>Вся территория за исключением г. Екатеринбурга</t>
  </si>
  <si>
    <t xml:space="preserve">Свердловская область </t>
  </si>
  <si>
    <t>Екатеринбург</t>
  </si>
  <si>
    <t>Смоленская область </t>
  </si>
  <si>
    <t>Город Севастополь</t>
  </si>
  <si>
    <t>Есентуки, Желеноводск, Кисловодск, Лермонтов, Минеральные Воды, Невиномысск, Пятигорск</t>
  </si>
  <si>
    <t>Сельские населенные пункты с исленностью населения менее 10 тысяч человек</t>
  </si>
  <si>
    <t>Центры мунициплаьных районов, городские населенные пункты, сельсткие населенные пункты более 10 тысяч человек включительно</t>
  </si>
  <si>
    <t>городских округов и городских поселений с населением от 10000 человек до 100000 человек</t>
  </si>
  <si>
    <t>городских округов с населением более 100000 человек</t>
  </si>
  <si>
    <t>для городских и сельских поселений с населением до 10000 человек</t>
  </si>
  <si>
    <t>Тверская область </t>
  </si>
  <si>
    <t>Тверь</t>
  </si>
  <si>
    <t>Территория области, кроме г. Твери</t>
  </si>
  <si>
    <t>Вся территория кроме г. Стрежевой</t>
  </si>
  <si>
    <t>г. Стрежевой</t>
  </si>
  <si>
    <t>Тульская область </t>
  </si>
  <si>
    <t>Хабаровский край </t>
  </si>
  <si>
    <t>Ханты-Мансийский автономный округ – Югра </t>
  </si>
  <si>
    <t>г. Ханты-Мансийск, г.Нефтеюганск, г.Пыть-Ях, г.Урай, г.Нягань, г.Югорск Нефтеюганский район, Кондинский район, Советский район, Октябрьский район, Ханты-Мансийский район</t>
  </si>
  <si>
    <t>г.Сургут, г.Нижневартовск, г.Лангепас, г.Мегион, г.Покачи, г.Радужный, г. Когалым, Березовский район, Белоярский район, Сургутский район, Нижневартовский район</t>
  </si>
  <si>
    <t>Челябинская область </t>
  </si>
  <si>
    <t>Все территория, кроме Грозного</t>
  </si>
  <si>
    <t>Грозный</t>
  </si>
  <si>
    <t>Чукотский автономный округ</t>
  </si>
  <si>
    <t>Ямало-Ненецкий автономный округ</t>
  </si>
  <si>
    <t>*</t>
  </si>
  <si>
    <t>В субъекте РФ нормы накопления установлены для каждого муниципального образования. Для целей аналитики учитваются максимальные значения по показателю "Многоквартиные дома, м3/год"</t>
  </si>
  <si>
    <t>Субъект РФ</t>
  </si>
  <si>
    <t>Зона деятельности РО ТКО</t>
  </si>
  <si>
    <t>Район/иные параметры для деления</t>
  </si>
  <si>
    <t>РО ТКО</t>
  </si>
  <si>
    <t>Единый тариф, руб./1 куб.м (на 2018)</t>
  </si>
  <si>
    <t>Единый тариф, руб на тонну (на 2018)</t>
  </si>
  <si>
    <t>Единый тариф, руб./1 куб.м (2019 год)</t>
  </si>
  <si>
    <t>Единый тариф, руб на тонну  (2019 год)</t>
  </si>
  <si>
    <t>Единый тариф с НДС, руб./1 куб.м 2019 гг.</t>
  </si>
  <si>
    <r>
      <t xml:space="preserve">Норма накопления ТКО/многоквартирные дома, м3/год / На 1 человека
</t>
    </r>
    <r>
      <rPr>
        <sz val="12"/>
        <color rgb="FFFF0000"/>
        <rFont val="Arial Narrow"/>
        <family val="2"/>
        <charset val="204"/>
      </rPr>
      <t>Для расчета аналитического платежа используем максимальный норматив региона</t>
    </r>
  </si>
  <si>
    <r>
      <t xml:space="preserve">Норма накопления ТКО/частные дома, м3/год / На 1 человека
</t>
    </r>
    <r>
      <rPr>
        <sz val="12"/>
        <color rgb="FFFF0000"/>
        <rFont val="Arial Narrow"/>
        <family val="2"/>
        <charset val="204"/>
      </rPr>
      <t>Для расчета аналитического платежа используем максимальный норматив региона</t>
    </r>
  </si>
  <si>
    <t>Платеж на человека в многоквартирном доме, руб./мес.</t>
  </si>
  <si>
    <t>Платеж на человека в частном доме, руб./мес.</t>
  </si>
  <si>
    <t>Каменская зона</t>
  </si>
  <si>
    <t>ООО "Линетт"</t>
  </si>
  <si>
    <t>Рубцовская зона</t>
  </si>
  <si>
    <t>IV класс</t>
  </si>
  <si>
    <t>ООО «ВторГеоРесурс»</t>
  </si>
  <si>
    <t>V класс</t>
  </si>
  <si>
    <t>Алейская зона</t>
  </si>
  <si>
    <t>IV - V класс</t>
  </si>
  <si>
    <t>ООО «Спецобслуживание-Центральное»</t>
  </si>
  <si>
    <t>Заринская зона</t>
  </si>
  <si>
    <t>Славгородская зона</t>
  </si>
  <si>
    <t>ООО «Позитив 88»</t>
  </si>
  <si>
    <t>Барнаульская зона</t>
  </si>
  <si>
    <t>IV клас</t>
  </si>
  <si>
    <t>ООО "Эко-Комплекс"</t>
  </si>
  <si>
    <t>V клас</t>
  </si>
  <si>
    <t>Бийская зона</t>
  </si>
  <si>
    <t>ООО "Спецобслуживание-Центральное"</t>
  </si>
  <si>
    <t>Зона № 1</t>
  </si>
  <si>
    <t>ООО «ЭкоЦентр», ГК «Чистый город»</t>
  </si>
  <si>
    <t>Зона № 2</t>
  </si>
  <si>
    <t>ООО «Чистая среда»</t>
  </si>
  <si>
    <t>Зона №1</t>
  </si>
  <si>
    <t>ООО «Чистая планета»</t>
  </si>
  <si>
    <t>Зона №2</t>
  </si>
  <si>
    <t>ООО «Владэкотехпром»</t>
  </si>
  <si>
    <t>Вся территория</t>
  </si>
  <si>
    <t>ООО «Управление отходами - Волгоград»</t>
  </si>
  <si>
    <t>Воронежский межмуниципальный кластер</t>
  </si>
  <si>
    <t>ОАО «Экотехнологии»</t>
  </si>
  <si>
    <t>ООО «Региональный оператор по обращению с ТКО»</t>
  </si>
  <si>
    <t>Зона 2</t>
  </si>
  <si>
    <t>ООО «РТ-НЭО Иркутск»</t>
  </si>
  <si>
    <t>Зона 1</t>
  </si>
  <si>
    <t>ООО «Братский Полигон ТБО»</t>
  </si>
  <si>
    <t>Зона 3</t>
  </si>
  <si>
    <t>ООО «Экологистика»</t>
  </si>
  <si>
    <t xml:space="preserve">Кабардино-Балкарская Республика </t>
  </si>
  <si>
    <t>ГП КО «ЕСОО»</t>
  </si>
  <si>
    <t>Быстринский муниципальный район</t>
  </si>
  <si>
    <t>ГУП «Спецтранс»</t>
  </si>
  <si>
    <t>Вилючинский  городской округ</t>
  </si>
  <si>
    <t>Елизовский муниципальный район</t>
  </si>
  <si>
    <t>Петропавловск-Камчатский городской округ</t>
  </si>
  <si>
    <t>ООО Управляющая компания «Глобус»</t>
  </si>
  <si>
    <t>Зона Юг</t>
  </si>
  <si>
    <t>ООО «Экологические технологии»</t>
  </si>
  <si>
    <t>ООО «ЭкоТехМенеджмент»</t>
  </si>
  <si>
    <t xml:space="preserve">Зона 3 </t>
  </si>
  <si>
    <t>ООО «Спецтранс»</t>
  </si>
  <si>
    <t>Краснодарская зона</t>
  </si>
  <si>
    <t>ОАО «Мусороуборочная компания»</t>
  </si>
  <si>
    <t>Северо-Восточная зона</t>
  </si>
  <si>
    <t>АО «Спецавтобаза по уборке города Курска»</t>
  </si>
  <si>
    <t xml:space="preserve">Юго-Западная зона </t>
  </si>
  <si>
    <t>ООО «Экопол»</t>
  </si>
  <si>
    <t>АО "Управляющая компания по обращению отходами Ленинградской области"</t>
  </si>
  <si>
    <t>Грязинская</t>
  </si>
  <si>
    <t>ООО Чистый город</t>
  </si>
  <si>
    <t>Центральная</t>
  </si>
  <si>
    <t>АО «ЭкоПром-Липецк»</t>
  </si>
  <si>
    <t>Рузская</t>
  </si>
  <si>
    <t>ООО «Рузский региональный оператор»</t>
  </si>
  <si>
    <t>Алексинская</t>
  </si>
  <si>
    <t>ООО «Экопромсервис»</t>
  </si>
  <si>
    <t>Каширская</t>
  </si>
  <si>
    <t>ООО «Каширский региональный оператор»</t>
  </si>
  <si>
    <t>Сергиево-Посадская</t>
  </si>
  <si>
    <t xml:space="preserve"> ООО «РАСТРИМ-МО»</t>
  </si>
  <si>
    <t>Чеховская</t>
  </si>
  <si>
    <t>ООО «МСК-НТ»</t>
  </si>
  <si>
    <t>Воскресенская</t>
  </si>
  <si>
    <t>ООО «ЭкоЛайн-Воскресенск»</t>
  </si>
  <si>
    <t>Ногинская</t>
  </si>
  <si>
    <t>ООО «Хартия»</t>
  </si>
  <si>
    <t>Зона № 4</t>
  </si>
  <si>
    <t>ООО «Экосити»</t>
  </si>
  <si>
    <t>ООО «Экосервис»</t>
  </si>
  <si>
    <t xml:space="preserve">Зона № 3 </t>
  </si>
  <si>
    <t>ООО «ЭкологияНовосибирск»</t>
  </si>
  <si>
    <t>ООО «Управляющая компания «Зеленая роща»</t>
  </si>
  <si>
    <t>ООО «Экопром»</t>
  </si>
  <si>
    <t>АПО-2</t>
  </si>
  <si>
    <t>ООО «Континент»</t>
  </si>
  <si>
    <t>ООО «Экобезопасность»</t>
  </si>
  <si>
    <t>АПО-1</t>
  </si>
  <si>
    <t>ООО «Коммунальщик»</t>
  </si>
  <si>
    <t>ООО "Экосистема"</t>
  </si>
  <si>
    <t>ООО «Спецавтохозяйство»</t>
  </si>
  <si>
    <t>ООО «АВТОСПЕЦТРАНС»</t>
  </si>
  <si>
    <t>ООО «РЕМОНДИС Саранск»</t>
  </si>
  <si>
    <t>ООО «СТ-ТБО»</t>
  </si>
  <si>
    <t xml:space="preserve">Новочеркасский МЭОК </t>
  </si>
  <si>
    <t>ООО «ЭКОГРАД-Н»</t>
  </si>
  <si>
    <t>Мясниковский МЭОК</t>
  </si>
  <si>
    <t>ООО «ГК "Чистый город"»</t>
  </si>
  <si>
    <t xml:space="preserve">Неклиновский МЭОК </t>
  </si>
  <si>
    <t>ООО «ЭКОТРАНС»</t>
  </si>
  <si>
    <t>Миллеровский МЭОК</t>
  </si>
  <si>
    <t xml:space="preserve">Ростовская область </t>
  </si>
  <si>
    <t>Новочерскасский МЭОК</t>
  </si>
  <si>
    <t>ООО «Экоград-Н»</t>
  </si>
  <si>
    <t>Сальский МЭОК, Волгодонской МЭОК, Морозовский МЭОК</t>
  </si>
  <si>
    <t>ООО «ЭкоЦентр»</t>
  </si>
  <si>
    <t>АО «Управление отходами»</t>
  </si>
  <si>
    <t>Сахалинская облать</t>
  </si>
  <si>
    <t>АО "Управление по обращение с отходами"</t>
  </si>
  <si>
    <t>АПО-1 (Северное)</t>
  </si>
  <si>
    <t>ООО «Компания Рифей»</t>
  </si>
  <si>
    <t>АПО-2 (Западное)</t>
  </si>
  <si>
    <t>ООО «ТБО Экосервис»</t>
  </si>
  <si>
    <t>АПО-3 (Восточное)</t>
  </si>
  <si>
    <t>ЕМУП «Специализирванная автобаза»</t>
  </si>
  <si>
    <t>Государственное унитарное предприятие города федерального значения Севастополя «Благоустройство города «Севастополь»</t>
  </si>
  <si>
    <t>ООО «Эко-Сити»</t>
  </si>
  <si>
    <t>ООО "ЖКХ"</t>
  </si>
  <si>
    <t>ООО "Экострой"</t>
  </si>
  <si>
    <t>ООО «Комбинат Благоустройства»</t>
  </si>
  <si>
    <t>АО «Тамбовская сетевая компания»</t>
  </si>
  <si>
    <t>МУП «Тверьспецавтохозяйство»</t>
  </si>
  <si>
    <t>Зона (ООО "Риск")</t>
  </si>
  <si>
    <t>ООО «САТП N1412»</t>
  </si>
  <si>
    <t>Ханты-Мансийский АО</t>
  </si>
  <si>
    <t>Кондинский район</t>
  </si>
  <si>
    <t>АО "Югра-Экология"</t>
  </si>
  <si>
    <t>Городской округ Ханты-Мансийск</t>
  </si>
  <si>
    <t>Городской округ Урай</t>
  </si>
  <si>
    <t>Магнитогорский кластер</t>
  </si>
  <si>
    <t>ООО "Центр коммунального сервиса"</t>
  </si>
  <si>
    <t>ООО «Оникс»</t>
  </si>
  <si>
    <t>ООО «МВК «Экоцентр»</t>
  </si>
  <si>
    <t xml:space="preserve">Зона № 19 </t>
  </si>
  <si>
    <t>Амгуэма</t>
  </si>
  <si>
    <t>МУП ЖКХ «Иультинское»</t>
  </si>
  <si>
    <t>Конергино</t>
  </si>
  <si>
    <t>Уэлькаль</t>
  </si>
  <si>
    <t xml:space="preserve">Зона № 13 </t>
  </si>
  <si>
    <t>Певек</t>
  </si>
  <si>
    <t>Муниципальное предприятие «Чаунское районное коммунальное хозяйство»</t>
  </si>
  <si>
    <t xml:space="preserve">Зона № 21 </t>
  </si>
  <si>
    <t>Нутэпэльмен</t>
  </si>
  <si>
    <t>Зона № 20</t>
  </si>
  <si>
    <t>Ванкарем</t>
  </si>
  <si>
    <t xml:space="preserve">Зона № 9 </t>
  </si>
  <si>
    <t>Островное</t>
  </si>
  <si>
    <t xml:space="preserve"> МП ЖКХ Билибинского муниципального района</t>
  </si>
  <si>
    <t xml:space="preserve">Зона № 8 </t>
  </si>
  <si>
    <t>Омолон</t>
  </si>
  <si>
    <t xml:space="preserve">Зона № 23 </t>
  </si>
  <si>
    <t>с. Лаврентия</t>
  </si>
  <si>
    <t>МУП МО Чукотский муниципальный район «Айсберг»</t>
  </si>
  <si>
    <t>с. Лорино</t>
  </si>
  <si>
    <t>Зона № 14</t>
  </si>
  <si>
    <t>Рыткучи</t>
  </si>
  <si>
    <t xml:space="preserve">Зона № 6 </t>
  </si>
  <si>
    <t>Кепервеем</t>
  </si>
  <si>
    <t xml:space="preserve">Зона № 16 </t>
  </si>
  <si>
    <t>Сиреники</t>
  </si>
  <si>
    <t>МП «ПРОВИДЕНСКОЕ ЖКХ»</t>
  </si>
  <si>
    <t xml:space="preserve">Зона № 17 </t>
  </si>
  <si>
    <t>Энмелен</t>
  </si>
  <si>
    <t xml:space="preserve">Зона № 18 </t>
  </si>
  <si>
    <t>Новое Чаплино</t>
  </si>
  <si>
    <t xml:space="preserve">Зона № 11 </t>
  </si>
  <si>
    <t>Айон</t>
  </si>
  <si>
    <t xml:space="preserve">Зона № 24 </t>
  </si>
  <si>
    <t>с. Нешкан</t>
  </si>
  <si>
    <t>с. Уэлен</t>
  </si>
  <si>
    <t xml:space="preserve">Зона № 12 </t>
  </si>
  <si>
    <t>Биллингс</t>
  </si>
  <si>
    <t>с. Энурмино</t>
  </si>
  <si>
    <t>Зона № 5</t>
  </si>
  <si>
    <t>Анюйск</t>
  </si>
  <si>
    <t>Нуплигран</t>
  </si>
  <si>
    <t>с. Инчоун</t>
  </si>
  <si>
    <t>Яиракыннот</t>
  </si>
  <si>
    <t xml:space="preserve">Зона № 7 </t>
  </si>
  <si>
    <t>Илирней</t>
  </si>
  <si>
    <t xml:space="preserve">Зона № 22 </t>
  </si>
  <si>
    <t>Мыс Шмидта-Рыркайпий</t>
  </si>
  <si>
    <t> Эгвекинот</t>
  </si>
  <si>
    <t>Билибино</t>
  </si>
  <si>
    <t xml:space="preserve">Зона № 1 </t>
  </si>
  <si>
    <t>пп. Беринговский</t>
  </si>
  <si>
    <t xml:space="preserve"> ООО «Сервис групп»</t>
  </si>
  <si>
    <t xml:space="preserve">Зона № 4 </t>
  </si>
  <si>
    <t>с. Мейныпильгыно</t>
  </si>
  <si>
    <t>с. Хатырка</t>
  </si>
  <si>
    <t>с. Алькатваам</t>
  </si>
  <si>
    <t>Зона № 2</t>
  </si>
  <si>
    <t>Городское поселение Угольные Копи</t>
  </si>
  <si>
    <t>ООО «Андезит»</t>
  </si>
  <si>
    <t>Сельское поселение Канчалан</t>
  </si>
  <si>
    <t>Сельское поселение Усть-Белая</t>
  </si>
  <si>
    <t xml:space="preserve">Зона № 10 </t>
  </si>
  <si>
    <t>Анадырь</t>
  </si>
  <si>
    <t>ООО «Анадырская транспортная компания»</t>
  </si>
  <si>
    <t xml:space="preserve">Зона № 15 </t>
  </si>
  <si>
    <t xml:space="preserve"> ООО «Полигон»</t>
  </si>
  <si>
    <t>ООО «Инновационные технологии»</t>
  </si>
  <si>
    <t>Зона №4</t>
  </si>
  <si>
    <t>Зона №3</t>
  </si>
  <si>
    <t>Зона №4+</t>
  </si>
  <si>
    <t>5719,15 руб за тонну</t>
  </si>
  <si>
    <t>Южная зона</t>
  </si>
  <si>
    <t>4545,37 руб за 1 тонну</t>
  </si>
  <si>
    <t>Северная зона</t>
  </si>
  <si>
    <t>3469,48 руб за 1 тонну</t>
  </si>
  <si>
    <t>Западная зона</t>
  </si>
  <si>
    <t>4844,06 руб за 1 тонну</t>
  </si>
  <si>
    <t>Восточная зона</t>
  </si>
  <si>
    <t>4307,12 руб за 1 тонну</t>
  </si>
  <si>
    <t>Смоленская область</t>
  </si>
  <si>
    <t>Зона УК Экостандарт</t>
  </si>
  <si>
    <t>Зона Экосистема</t>
  </si>
  <si>
    <t>Зона Контракт плюс</t>
  </si>
  <si>
    <t>Зона Горкомхоз</t>
  </si>
  <si>
    <t>Северная зона 1, Min</t>
  </si>
  <si>
    <t>Северная зона 1, max</t>
  </si>
  <si>
    <t>Северная зона 2, Min</t>
  </si>
  <si>
    <t>Северная зона 2, max</t>
  </si>
  <si>
    <t>Центральная 1, Min</t>
  </si>
  <si>
    <t>Центральная 1, max</t>
  </si>
  <si>
    <t>Центральная 2, Min</t>
  </si>
  <si>
    <t>Центральная 2, max</t>
  </si>
  <si>
    <t>Южная зона , Min</t>
  </si>
  <si>
    <t>Южная зона , max</t>
  </si>
  <si>
    <t>Горная зона, Min</t>
  </si>
  <si>
    <t>Горная зона, max</t>
  </si>
  <si>
    <t>Красноярская прав. Зона</t>
  </si>
  <si>
    <t>Мотыгинская тех.зона</t>
  </si>
  <si>
    <t>Назаровская</t>
  </si>
  <si>
    <t>Абанская технологическая зона</t>
  </si>
  <si>
    <t>Зеленогорская технологическая зона</t>
  </si>
  <si>
    <t>Канская технологическая зона</t>
  </si>
  <si>
    <t>Рыбинская технологическая зона</t>
  </si>
  <si>
    <t>Ачинская технологическая зона</t>
  </si>
  <si>
    <t>Железногорская технологическая зона</t>
  </si>
  <si>
    <t>Красноярская левобережная технологическая зона</t>
  </si>
  <si>
    <t>Минусинская технологическая зона</t>
  </si>
  <si>
    <t>Богучанская технологическая зона</t>
  </si>
  <si>
    <t>-</t>
  </si>
  <si>
    <t>Кодинская технологическая зона</t>
  </si>
  <si>
    <t>Лесосибирская технологическая зона</t>
  </si>
  <si>
    <t>Норильская технологическая зона</t>
  </si>
  <si>
    <t>Северо-Енисейская технологическая зона</t>
  </si>
  <si>
    <t>Таймырская технологическая зона</t>
  </si>
  <si>
    <t>Туранская технологическая зона</t>
  </si>
  <si>
    <t>Туруханская технологическая зона</t>
  </si>
  <si>
    <t>Республика Хаккасия</t>
  </si>
  <si>
    <t>Зона 4</t>
  </si>
  <si>
    <t>Зона 5</t>
  </si>
  <si>
    <t>Кластер 1</t>
  </si>
  <si>
    <t>Кластер 2</t>
  </si>
  <si>
    <t>Кластер 3</t>
  </si>
  <si>
    <t>Кластер 4</t>
  </si>
  <si>
    <t>Кластер 5</t>
  </si>
  <si>
    <t>Республика Саха Якутия</t>
  </si>
  <si>
    <t>Хангаласский МР</t>
  </si>
  <si>
    <t>Ленский</t>
  </si>
  <si>
    <t>Олекминский</t>
  </si>
  <si>
    <t>Мирнинский</t>
  </si>
  <si>
    <t>Верхневилюйский</t>
  </si>
  <si>
    <t>Вилюйский</t>
  </si>
  <si>
    <t>Нюрбинский</t>
  </si>
  <si>
    <t>Сунтарский</t>
  </si>
  <si>
    <t>Амгинский</t>
  </si>
  <si>
    <t>Кобяйский</t>
  </si>
  <si>
    <t>Мегино-Кангаласский</t>
  </si>
  <si>
    <t>Усть-Алданский</t>
  </si>
  <si>
    <t>Усть-Майский</t>
  </si>
  <si>
    <t>Чурапинский</t>
  </si>
  <si>
    <t>Томпонский</t>
  </si>
  <si>
    <t>Оймяконский</t>
  </si>
  <si>
    <t>Таттинский</t>
  </si>
  <si>
    <t>Алданский</t>
  </si>
  <si>
    <t>Нерюнгринский</t>
  </si>
  <si>
    <t>Якутск</t>
  </si>
  <si>
    <t>Жатай</t>
  </si>
  <si>
    <t>Намский</t>
  </si>
  <si>
    <t>Горный</t>
  </si>
  <si>
    <t>городских округов "Город Хабаровск" и "Город Комсомольск-на-Амуре", муниципальных образований Хабаровского муниципального района за исключением: Куканского сельского поселения, Наумовского сельского поселения и сельского поселения "Село Новокуровка", муниципального образования района имени Лазо за исключением: сельского поселения "Поселок Сукпай", Долминского сельского поселения и Гвасюгинского сельского поселения.</t>
  </si>
  <si>
    <t>4386,59 за 1 тонну</t>
  </si>
  <si>
    <t>городского поселения "Рабочий поселок Чегдомын" и Новоургальского городского поселения.</t>
  </si>
  <si>
    <t>2774,72 за 1 тонну</t>
  </si>
  <si>
    <t>муниципальных образований: Верхнебуреинского района, Нанайского района, Николаевского района, Охотского района, Советско-Гаванского района, Тугуро-Чумиканского района, района имени Полины Осипенко, Ульчского района, Солнечного района, Амурского района, Аяно-Майского района, Бикинского района, Ванинского района, Вяземского района, Комсомольского района, а так же муниципальных образований Хабаровского муниципального района: Куканского сельского поселения, Наумовского сельского поселения и сельского поселения "Село Новокуровка", муниципальных образований района имени Лазо: сельского поселения "Поселок Сукпай", Долминского сельского поселения, Гвасюгинского сельского поселения.</t>
  </si>
  <si>
    <t>379,62 за 1 тонну</t>
  </si>
  <si>
    <t>Средняя Плотность ТКО кг/м3</t>
  </si>
  <si>
    <t>Для жителя ИД, 
min по региону</t>
  </si>
  <si>
    <t>Для жителя ИД, 
max по региону</t>
  </si>
  <si>
    <t xml:space="preserve">СУЩЕСТВЕННЫЕ ОГОВОРКИ
Для подготовки качественного и количественного анализа различных показателей в Докладе использовались данные из утвержденных органами власти субъектов РФ территориальных схем в области обращения с отходами, в том числе с твердыми коммунальными отходами, а также документации для проведения конкурсных отборов региональных операторов по обращению с ТКО, размещенных в официальных источниках в открытом доступе.
Любые возможные количественные отклонения сводных значений некоторых данных, представленных в настоящем Докладе, связаны с неоднородностью исходных данных в первичной документации, размещенной в официальных источниках.
Все приведенные в Докладе статистические данные, за исключением официальных данных, являются экспертными и базируются на расчетах, мнениях и допущениях экспертов Комиссии ОП РФ по экологии и охране окружающей среды.
Тезисы, оценки и выводы, представленные в настоящем Докладе, если не указано иное, подготовлены по состоянию на 24 января 2019 г.
Все определения, не оговоренные специально для целей настоящего Доклада, используются в соответствии с действующим законодательством.
Все сводные данные в таблицах и графиках рассчитаны и обработаны экспертами Комиссии ОП РФ по экологии и охране окружающей среды.
Представленный материал не претендует на статус исчерпывающего обзора всех аспектов формирования и функционирования новой отрасли обращения с твердыми коммунальными отходами в Российской Федерации.
Все приведенные в данном материале названия компаний использованы исключительно с целью фактического подкрепления приведенных данных.
Доклад не является основанием для принятия каких-либо финансовых и инвестиционных решений, не является офертой и публикуется исключительно в справочно-информационных целях.
</t>
  </si>
  <si>
    <t>Норматив накопления ТКО 
с одного человека, 
килограмм в год</t>
  </si>
  <si>
    <t>Норматив накопления ТКО 
с одного человека, 
м.куб. в год</t>
  </si>
  <si>
    <t>Единый тариф 
регоператора с НДС на 2019 год,  руб/куб.м.</t>
  </si>
  <si>
    <t>Плата на 01.01.2019 
с 1 человека 
(руб./мес)*</t>
  </si>
  <si>
    <t>средняя плата за ТКО с человека в месяц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</si>
</sst>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6" x14ac:knownFonts="1">
    <font>
      <sz val="11"/>
      <color theme="1"/>
      <name val="Calibri"/>
      <family val="2"/>
      <charset val="204"/>
      <scheme val="minor"/>
    </font>
    <font>
      <sz val="10"/>
      <color rgb="FF000000"/>
      <name val="Times New Roman"/>
      <family val="1"/>
      <charset val="204"/>
    </font>
    <font>
      <sz val="10"/>
      <color theme="1"/>
      <name val="Times New Roman"/>
      <family val="1"/>
      <charset val="204"/>
    </font>
    <font>
      <sz val="11"/>
      <color rgb="FFFF0000"/>
      <name val="Calibri"/>
      <family val="2"/>
      <charset val="204"/>
      <scheme val="minor"/>
    </font>
    <font>
      <sz val="11"/>
      <color indexed="8"/>
      <name val="Calibri"/>
      <family val="2"/>
      <charset val="204"/>
    </font>
    <font>
      <sz val="10"/>
      <name val="Arial Narrow"/>
      <family val="2"/>
      <charset val="204"/>
    </font>
    <font>
      <sz val="10"/>
      <color indexed="8"/>
      <name val="Arial Narrow"/>
      <family val="2"/>
      <charset val="204"/>
    </font>
    <font>
      <sz val="11"/>
      <color indexed="8"/>
      <name val="Arial Narrow"/>
      <family val="2"/>
      <charset val="204"/>
    </font>
    <font>
      <sz val="10"/>
      <color theme="0"/>
      <name val="Arial Narrow"/>
      <family val="2"/>
      <charset val="204"/>
    </font>
    <font>
      <sz val="11"/>
      <name val="Calibri"/>
      <family val="2"/>
      <charset val="204"/>
    </font>
    <font>
      <sz val="10"/>
      <color theme="1"/>
      <name val="Arial Narrow"/>
      <family val="2"/>
      <charset val="204"/>
    </font>
    <font>
      <sz val="10"/>
      <color indexed="59"/>
      <name val="Arial Narrow"/>
      <family val="2"/>
      <charset val="204"/>
    </font>
    <font>
      <u/>
      <sz val="11"/>
      <color theme="10"/>
      <name val="Calibri"/>
      <family val="2"/>
      <charset val="204"/>
      <scheme val="minor"/>
    </font>
    <font>
      <b/>
      <sz val="10"/>
      <color theme="1"/>
      <name val="Times New Roman"/>
      <family val="1"/>
      <charset val="204"/>
    </font>
    <font>
      <sz val="10"/>
      <color rgb="FF008000"/>
      <name val="Times New Roman"/>
      <family val="1"/>
      <charset val="204"/>
    </font>
    <font>
      <sz val="11"/>
      <color rgb="FFFF0000"/>
      <name val="Times New Roman"/>
      <family val="1"/>
      <charset val="204"/>
    </font>
    <font>
      <sz val="11"/>
      <color rgb="FF008000"/>
      <name val="Times New Roman"/>
      <family val="1"/>
      <charset val="204"/>
    </font>
    <font>
      <sz val="11"/>
      <color rgb="FFC00000"/>
      <name val="Times New Roman"/>
      <family val="1"/>
      <charset val="204"/>
    </font>
    <font>
      <sz val="11"/>
      <color theme="1"/>
      <name val="Times New Roman"/>
      <family val="1"/>
      <charset val="204"/>
    </font>
    <font>
      <sz val="11"/>
      <name val="Times New Roman"/>
      <family val="1"/>
      <charset val="204"/>
    </font>
    <font>
      <sz val="11"/>
      <color theme="1"/>
      <name val="Calibri"/>
      <family val="2"/>
      <scheme val="minor"/>
    </font>
    <font>
      <sz val="12"/>
      <color rgb="FF2D2D2D"/>
      <name val="Arial Narrow"/>
      <family val="2"/>
      <charset val="204"/>
    </font>
    <font>
      <sz val="12"/>
      <color theme="1"/>
      <name val="Arial Narrow"/>
      <family val="2"/>
      <charset val="204"/>
    </font>
    <font>
      <sz val="12"/>
      <color theme="0"/>
      <name val="Arial Narrow"/>
      <family val="2"/>
      <charset val="204"/>
    </font>
    <font>
      <sz val="12"/>
      <name val="Arial Narrow"/>
      <family val="2"/>
      <charset val="204"/>
    </font>
    <font>
      <sz val="11"/>
      <color rgb="FF000000"/>
      <name val="Calibri"/>
      <family val="2"/>
      <charset val="204"/>
    </font>
    <font>
      <sz val="12"/>
      <color rgb="FFFF0000"/>
      <name val="Arial Narrow"/>
      <family val="2"/>
      <charset val="204"/>
    </font>
    <font>
      <sz val="11"/>
      <color rgb="FF2D2D2D"/>
      <name val="Arial"/>
      <family val="2"/>
      <charset val="204"/>
    </font>
    <font>
      <b/>
      <sz val="11"/>
      <color theme="1"/>
      <name val="Calibri"/>
      <family val="2"/>
      <charset val="204"/>
      <scheme val="minor"/>
    </font>
    <font>
      <b/>
      <sz val="11"/>
      <color theme="1"/>
      <name val="Times New Roman"/>
      <family val="1"/>
      <charset val="204"/>
    </font>
    <font>
      <sz val="11"/>
      <color rgb="FF000000"/>
      <name val="Times New Roman"/>
      <family val="1"/>
      <charset val="204"/>
    </font>
    <font>
      <sz val="12"/>
      <color theme="1"/>
      <name val="Times New Roman"/>
      <family val="1"/>
      <charset val="204"/>
    </font>
    <font>
      <b/>
      <sz val="12"/>
      <color theme="1"/>
      <name val="Times New Roman"/>
      <family val="1"/>
      <charset val="204"/>
    </font>
    <font>
      <b/>
      <sz val="12"/>
      <name val="Times New Roman"/>
      <family val="1"/>
      <charset val="204"/>
    </font>
    <font>
      <sz val="12"/>
      <color rgb="FF008000"/>
      <name val="Times New Roman"/>
      <family val="1"/>
      <charset val="204"/>
    </font>
    <font>
      <sz val="12"/>
      <color rgb="FFC00000"/>
      <name val="Times New Roman"/>
      <family val="1"/>
      <charset val="204"/>
    </font>
  </fonts>
  <fills count="22">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bgColor indexed="64"/>
      </patternFill>
    </fill>
    <fill>
      <patternFill patternType="solid">
        <fgColor rgb="FF92D050"/>
        <bgColor indexed="64"/>
      </patternFill>
    </fill>
    <fill>
      <patternFill patternType="solid">
        <fgColor rgb="FFFF0000"/>
        <bgColor indexed="64"/>
      </patternFill>
    </fill>
    <fill>
      <patternFill patternType="solid">
        <fgColor rgb="FF00B050"/>
        <bgColor indexed="64"/>
      </patternFill>
    </fill>
    <fill>
      <patternFill patternType="solid">
        <fgColor theme="0"/>
        <bgColor rgb="FFCCCCFF"/>
      </patternFill>
    </fill>
    <fill>
      <patternFill patternType="solid">
        <fgColor theme="9" tint="0.59999389629810485"/>
        <bgColor indexed="64"/>
      </patternFill>
    </fill>
    <fill>
      <patternFill patternType="solid">
        <fgColor theme="9" tint="0.59999389629810485"/>
        <bgColor rgb="FFCCCCFF"/>
      </patternFill>
    </fill>
    <fill>
      <patternFill patternType="solid">
        <fgColor theme="7"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3" tint="-0.249977111117893"/>
        <bgColor indexed="64"/>
      </patternFill>
    </fill>
    <fill>
      <patternFill patternType="solid">
        <fgColor theme="0" tint="-0.249977111117893"/>
        <bgColor indexed="64"/>
      </patternFill>
    </fill>
    <fill>
      <patternFill patternType="solid">
        <fgColor rgb="FF002060"/>
        <bgColor indexed="64"/>
      </patternFill>
    </fill>
    <fill>
      <patternFill patternType="solid">
        <fgColor rgb="FF800000"/>
        <bgColor indexed="64"/>
      </patternFill>
    </fill>
    <fill>
      <patternFill patternType="solid">
        <fgColor rgb="FF006666"/>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s>
  <cellStyleXfs count="5">
    <xf numFmtId="0" fontId="0" fillId="0" borderId="0"/>
    <xf numFmtId="0" fontId="4" fillId="0" borderId="0" applyFill="0" applyProtection="0"/>
    <xf numFmtId="0" fontId="12" fillId="0" borderId="0" applyNumberFormat="0" applyFill="0" applyBorder="0" applyAlignment="0" applyProtection="0"/>
    <xf numFmtId="0" fontId="20" fillId="0" borderId="0"/>
    <xf numFmtId="0" fontId="25" fillId="0" borderId="0"/>
  </cellStyleXfs>
  <cellXfs count="200">
    <xf numFmtId="0" fontId="0" fillId="0" borderId="0" xfId="0"/>
    <xf numFmtId="0" fontId="2" fillId="0" borderId="2" xfId="0" applyFont="1" applyBorder="1" applyAlignment="1">
      <alignment horizontal="center" vertical="center" wrapText="1"/>
    </xf>
    <xf numFmtId="0" fontId="5" fillId="4" borderId="1" xfId="1" applyFont="1" applyFill="1" applyBorder="1" applyAlignment="1" applyProtection="1">
      <alignment horizontal="left" vertical="center" wrapText="1"/>
    </xf>
    <xf numFmtId="0" fontId="6" fillId="4" borderId="1" xfId="1" applyFont="1" applyFill="1" applyBorder="1" applyAlignment="1">
      <alignment horizontal="left" vertical="center" wrapText="1"/>
    </xf>
    <xf numFmtId="0" fontId="6" fillId="4" borderId="2" xfId="1" applyFont="1" applyFill="1" applyBorder="1" applyAlignment="1">
      <alignment horizontal="left" vertical="center" wrapText="1"/>
    </xf>
    <xf numFmtId="0" fontId="7" fillId="5" borderId="0" xfId="1" applyFont="1" applyFill="1" applyBorder="1" applyAlignment="1">
      <alignment horizontal="left"/>
    </xf>
    <xf numFmtId="0" fontId="7" fillId="5" borderId="0" xfId="1" applyFont="1" applyFill="1" applyAlignment="1">
      <alignment horizontal="left"/>
    </xf>
    <xf numFmtId="0" fontId="6" fillId="5" borderId="1" xfId="1" applyFont="1" applyFill="1" applyBorder="1" applyAlignment="1">
      <alignment horizontal="left"/>
    </xf>
    <xf numFmtId="2" fontId="6" fillId="5" borderId="1" xfId="1" applyNumberFormat="1" applyFont="1" applyFill="1" applyBorder="1" applyAlignment="1">
      <alignment horizontal="left"/>
    </xf>
    <xf numFmtId="2" fontId="6" fillId="5" borderId="2" xfId="1" applyNumberFormat="1" applyFont="1" applyFill="1" applyBorder="1" applyAlignment="1">
      <alignment horizontal="left"/>
    </xf>
    <xf numFmtId="0" fontId="4" fillId="5" borderId="0" xfId="1" applyFont="1" applyFill="1" applyBorder="1" applyAlignment="1">
      <alignment horizontal="left"/>
    </xf>
    <xf numFmtId="0" fontId="4" fillId="5" borderId="0" xfId="1" applyFont="1" applyFill="1" applyAlignment="1">
      <alignment horizontal="left"/>
    </xf>
    <xf numFmtId="0" fontId="5" fillId="5" borderId="1" xfId="1" applyFont="1" applyFill="1" applyBorder="1" applyAlignment="1" applyProtection="1">
      <alignment horizontal="left" wrapText="1"/>
    </xf>
    <xf numFmtId="0" fontId="6" fillId="5" borderId="1" xfId="1" applyFont="1" applyFill="1" applyBorder="1" applyAlignment="1">
      <alignment horizontal="left" wrapText="1"/>
    </xf>
    <xf numFmtId="2" fontId="6" fillId="5" borderId="1" xfId="1" applyNumberFormat="1" applyFont="1" applyFill="1" applyBorder="1" applyAlignment="1" applyProtection="1">
      <alignment horizontal="left" wrapText="1"/>
    </xf>
    <xf numFmtId="0" fontId="6" fillId="5" borderId="1" xfId="1" applyFont="1" applyFill="1" applyBorder="1" applyAlignment="1" applyProtection="1">
      <alignment horizontal="left" wrapText="1"/>
    </xf>
    <xf numFmtId="2" fontId="5" fillId="5" borderId="1" xfId="1" applyNumberFormat="1" applyFont="1" applyFill="1" applyBorder="1" applyAlignment="1">
      <alignment horizontal="left"/>
    </xf>
    <xf numFmtId="2" fontId="5" fillId="5" borderId="2" xfId="1" applyNumberFormat="1" applyFont="1" applyFill="1" applyBorder="1" applyAlignment="1">
      <alignment horizontal="left"/>
    </xf>
    <xf numFmtId="0" fontId="9" fillId="5" borderId="0" xfId="1" applyFont="1" applyFill="1" applyBorder="1" applyAlignment="1">
      <alignment horizontal="left"/>
    </xf>
    <xf numFmtId="0" fontId="9" fillId="5" borderId="0" xfId="1" applyFont="1" applyFill="1" applyAlignment="1">
      <alignment horizontal="left"/>
    </xf>
    <xf numFmtId="0" fontId="5" fillId="5" borderId="1" xfId="1" applyFont="1" applyFill="1" applyBorder="1" applyAlignment="1" applyProtection="1">
      <alignment horizontal="left" vertical="center" wrapText="1"/>
    </xf>
    <xf numFmtId="2" fontId="6" fillId="5" borderId="1" xfId="1" applyNumberFormat="1" applyFont="1" applyFill="1" applyBorder="1" applyAlignment="1">
      <alignment horizontal="left" vertical="center"/>
    </xf>
    <xf numFmtId="2" fontId="6" fillId="5" borderId="2" xfId="1" applyNumberFormat="1" applyFont="1" applyFill="1" applyBorder="1" applyAlignment="1">
      <alignment horizontal="left" vertical="center"/>
    </xf>
    <xf numFmtId="0" fontId="4" fillId="8" borderId="0" xfId="1" applyFont="1" applyFill="1" applyAlignment="1">
      <alignment horizontal="left"/>
    </xf>
    <xf numFmtId="0" fontId="5" fillId="5" borderId="1" xfId="1" applyFont="1" applyFill="1" applyBorder="1" applyAlignment="1">
      <alignment horizontal="left"/>
    </xf>
    <xf numFmtId="0" fontId="5" fillId="7" borderId="3" xfId="1" applyFont="1" applyFill="1" applyBorder="1" applyAlignment="1" applyProtection="1">
      <alignment vertical="center" wrapText="1"/>
    </xf>
    <xf numFmtId="0" fontId="6" fillId="7" borderId="3" xfId="1" applyFont="1" applyFill="1" applyBorder="1"/>
    <xf numFmtId="0" fontId="6" fillId="7" borderId="4" xfId="1" applyFont="1" applyFill="1" applyBorder="1"/>
    <xf numFmtId="0" fontId="4" fillId="5" borderId="0" xfId="1" applyFont="1" applyFill="1" applyBorder="1"/>
    <xf numFmtId="0" fontId="4" fillId="5" borderId="0" xfId="1" applyFont="1" applyFill="1"/>
    <xf numFmtId="0" fontId="5" fillId="9" borderId="1" xfId="1" applyFont="1" applyFill="1" applyBorder="1" applyAlignment="1">
      <alignment horizontal="left" wrapText="1"/>
    </xf>
    <xf numFmtId="0" fontId="5" fillId="6" borderId="1" xfId="1" applyFont="1" applyFill="1" applyBorder="1" applyAlignment="1" applyProtection="1">
      <alignment horizontal="left" wrapText="1"/>
    </xf>
    <xf numFmtId="2" fontId="6" fillId="6" borderId="1" xfId="1" applyNumberFormat="1" applyFont="1" applyFill="1" applyBorder="1" applyAlignment="1">
      <alignment horizontal="left"/>
    </xf>
    <xf numFmtId="2" fontId="6" fillId="6" borderId="2" xfId="1" applyNumberFormat="1" applyFont="1" applyFill="1" applyBorder="1" applyAlignment="1">
      <alignment horizontal="left"/>
    </xf>
    <xf numFmtId="0" fontId="5" fillId="5" borderId="0" xfId="1" applyFont="1" applyFill="1" applyBorder="1" applyAlignment="1" applyProtection="1">
      <alignment horizontal="left" wrapText="1"/>
    </xf>
    <xf numFmtId="0" fontId="5" fillId="5" borderId="5" xfId="1" applyFont="1" applyFill="1" applyBorder="1" applyAlignment="1" applyProtection="1">
      <alignment horizontal="left" wrapText="1"/>
    </xf>
    <xf numFmtId="0" fontId="6" fillId="7" borderId="0" xfId="1" applyFont="1" applyFill="1" applyBorder="1"/>
    <xf numFmtId="0" fontId="6" fillId="5" borderId="3" xfId="1" applyFont="1" applyFill="1" applyBorder="1" applyAlignment="1" applyProtection="1">
      <alignment horizontal="left" wrapText="1"/>
    </xf>
    <xf numFmtId="2" fontId="6" fillId="5" borderId="3" xfId="1" applyNumberFormat="1" applyFont="1" applyFill="1" applyBorder="1" applyAlignment="1">
      <alignment horizontal="left"/>
    </xf>
    <xf numFmtId="2" fontId="6" fillId="5" borderId="4" xfId="1" applyNumberFormat="1" applyFont="1" applyFill="1" applyBorder="1" applyAlignment="1">
      <alignment horizontal="left"/>
    </xf>
    <xf numFmtId="0" fontId="5" fillId="7" borderId="1" xfId="1" applyFont="1" applyFill="1" applyBorder="1" applyAlignment="1" applyProtection="1">
      <alignment vertical="center" wrapText="1"/>
    </xf>
    <xf numFmtId="0" fontId="6" fillId="7" borderId="1" xfId="1" applyFont="1" applyFill="1" applyBorder="1"/>
    <xf numFmtId="0" fontId="6" fillId="7" borderId="2" xfId="1" applyFont="1" applyFill="1" applyBorder="1"/>
    <xf numFmtId="0" fontId="10" fillId="5" borderId="1" xfId="1" applyFont="1" applyFill="1" applyBorder="1" applyAlignment="1" applyProtection="1">
      <alignment horizontal="left" wrapText="1"/>
    </xf>
    <xf numFmtId="0" fontId="11" fillId="5" borderId="1" xfId="1" applyFont="1" applyFill="1" applyBorder="1" applyAlignment="1" applyProtection="1">
      <alignment horizontal="left" wrapText="1"/>
    </xf>
    <xf numFmtId="0" fontId="7" fillId="0" borderId="0" xfId="1" applyFont="1" applyAlignment="1">
      <alignment horizontal="left"/>
    </xf>
    <xf numFmtId="0" fontId="6" fillId="0" borderId="0" xfId="1" applyFont="1" applyBorder="1" applyAlignment="1">
      <alignment horizontal="left" vertical="center"/>
    </xf>
    <xf numFmtId="0" fontId="6" fillId="0" borderId="1" xfId="1" applyFont="1" applyBorder="1" applyAlignment="1">
      <alignment horizontal="left" vertical="center"/>
    </xf>
    <xf numFmtId="0" fontId="6" fillId="0" borderId="2" xfId="1" applyFont="1" applyBorder="1" applyAlignment="1">
      <alignment horizontal="left" vertical="center"/>
    </xf>
    <xf numFmtId="0" fontId="7" fillId="0" borderId="0" xfId="1" applyFont="1" applyAlignment="1">
      <alignment horizontal="left" wrapText="1"/>
    </xf>
    <xf numFmtId="0" fontId="7" fillId="0" borderId="1" xfId="1" applyFont="1" applyBorder="1" applyAlignment="1">
      <alignment horizontal="left" wrapText="1"/>
    </xf>
    <xf numFmtId="0" fontId="7" fillId="5" borderId="0" xfId="1" applyFont="1" applyFill="1" applyBorder="1" applyAlignment="1">
      <alignment horizontal="left" wrapText="1"/>
    </xf>
    <xf numFmtId="0" fontId="7" fillId="5" borderId="0" xfId="1" applyFont="1" applyFill="1" applyAlignment="1">
      <alignment horizontal="left" wrapText="1"/>
    </xf>
    <xf numFmtId="0" fontId="6" fillId="10" borderId="1" xfId="1" applyFont="1" applyFill="1" applyBorder="1" applyAlignment="1">
      <alignment horizontal="left"/>
    </xf>
    <xf numFmtId="0" fontId="5" fillId="10" borderId="1" xfId="1" applyFont="1" applyFill="1" applyBorder="1" applyAlignment="1" applyProtection="1">
      <alignment horizontal="left" wrapText="1"/>
    </xf>
    <xf numFmtId="0" fontId="6" fillId="10" borderId="1" xfId="1" applyFont="1" applyFill="1" applyBorder="1" applyAlignment="1">
      <alignment horizontal="left" wrapText="1"/>
    </xf>
    <xf numFmtId="0" fontId="6" fillId="10" borderId="1" xfId="1" applyFont="1" applyFill="1" applyBorder="1" applyAlignment="1" applyProtection="1">
      <alignment horizontal="left" wrapText="1"/>
    </xf>
    <xf numFmtId="0" fontId="6" fillId="7" borderId="1" xfId="1" applyFont="1" applyFill="1" applyBorder="1" applyAlignment="1" applyProtection="1">
      <alignment horizontal="left" wrapText="1"/>
    </xf>
    <xf numFmtId="2" fontId="6" fillId="7" borderId="1" xfId="1" applyNumberFormat="1" applyFont="1" applyFill="1" applyBorder="1" applyAlignment="1">
      <alignment horizontal="left"/>
    </xf>
    <xf numFmtId="2" fontId="6" fillId="7" borderId="0" xfId="1" applyNumberFormat="1" applyFont="1" applyFill="1" applyBorder="1" applyAlignment="1">
      <alignment horizontal="left"/>
    </xf>
    <xf numFmtId="0" fontId="5" fillId="7" borderId="1" xfId="1" applyFont="1" applyFill="1" applyBorder="1" applyAlignment="1" applyProtection="1">
      <alignment horizontal="left" wrapText="1"/>
    </xf>
    <xf numFmtId="2" fontId="8" fillId="7" borderId="1" xfId="1" applyNumberFormat="1" applyFont="1" applyFill="1" applyBorder="1" applyAlignment="1">
      <alignment horizontal="left"/>
    </xf>
    <xf numFmtId="0" fontId="4" fillId="7" borderId="1" xfId="1" applyFont="1" applyFill="1" applyBorder="1" applyAlignment="1">
      <alignment horizontal="left"/>
    </xf>
    <xf numFmtId="0" fontId="5" fillId="10" borderId="1" xfId="1" applyFont="1" applyFill="1" applyBorder="1" applyAlignment="1" applyProtection="1">
      <alignment horizontal="left" vertical="center" wrapText="1"/>
    </xf>
    <xf numFmtId="2" fontId="6" fillId="7" borderId="2" xfId="1" applyNumberFormat="1" applyFont="1" applyFill="1" applyBorder="1" applyAlignment="1">
      <alignment horizontal="left"/>
    </xf>
    <xf numFmtId="2" fontId="5" fillId="7" borderId="1" xfId="1" applyNumberFormat="1" applyFont="1" applyFill="1" applyBorder="1" applyAlignment="1">
      <alignment horizontal="left"/>
    </xf>
    <xf numFmtId="164" fontId="6" fillId="5" borderId="1" xfId="1" applyNumberFormat="1" applyFont="1" applyFill="1" applyBorder="1" applyAlignment="1">
      <alignment horizontal="left"/>
    </xf>
    <xf numFmtId="0" fontId="5" fillId="11" borderId="1" xfId="1" applyFont="1" applyFill="1" applyBorder="1" applyAlignment="1">
      <alignment horizontal="left" wrapText="1"/>
    </xf>
    <xf numFmtId="0" fontId="5" fillId="0" borderId="1" xfId="1" applyFont="1" applyFill="1" applyBorder="1" applyAlignment="1" applyProtection="1">
      <alignment horizontal="left" wrapText="1"/>
    </xf>
    <xf numFmtId="2" fontId="5" fillId="0" borderId="1" xfId="1" applyNumberFormat="1" applyFont="1" applyFill="1" applyBorder="1" applyAlignment="1">
      <alignment horizontal="left"/>
    </xf>
    <xf numFmtId="2" fontId="5" fillId="7" borderId="1" xfId="1" applyNumberFormat="1" applyFont="1" applyFill="1" applyBorder="1" applyAlignment="1" applyProtection="1">
      <alignment horizontal="left" wrapText="1"/>
    </xf>
    <xf numFmtId="2" fontId="5" fillId="7" borderId="2" xfId="1" applyNumberFormat="1" applyFont="1" applyFill="1" applyBorder="1" applyAlignment="1" applyProtection="1">
      <alignment horizontal="left" wrapText="1"/>
    </xf>
    <xf numFmtId="0" fontId="6" fillId="10" borderId="3" xfId="1" applyFont="1" applyFill="1" applyBorder="1" applyAlignment="1" applyProtection="1">
      <alignment horizontal="left" wrapText="1"/>
    </xf>
    <xf numFmtId="0" fontId="10" fillId="10" borderId="1" xfId="1" applyFont="1" applyFill="1" applyBorder="1" applyAlignment="1" applyProtection="1">
      <alignment horizontal="left" wrapText="1"/>
    </xf>
    <xf numFmtId="0" fontId="11" fillId="10" borderId="1" xfId="1" applyFont="1" applyFill="1" applyBorder="1" applyAlignment="1" applyProtection="1">
      <alignment horizontal="left" wrapText="1"/>
    </xf>
    <xf numFmtId="0" fontId="13" fillId="0" borderId="7" xfId="0" applyFont="1" applyFill="1" applyBorder="1" applyAlignment="1">
      <alignment vertical="center" wrapText="1"/>
    </xf>
    <xf numFmtId="0" fontId="18" fillId="0" borderId="0" xfId="0" applyFont="1" applyAlignment="1">
      <alignment horizontal="center" vertical="center" wrapText="1"/>
    </xf>
    <xf numFmtId="0" fontId="18" fillId="0" borderId="1" xfId="0" applyFont="1" applyFill="1" applyBorder="1" applyAlignment="1">
      <alignment horizontal="center" vertical="center" wrapText="1"/>
    </xf>
    <xf numFmtId="0" fontId="18" fillId="14" borderId="1" xfId="0" applyFont="1" applyFill="1" applyBorder="1" applyAlignment="1">
      <alignment horizontal="center" vertical="center" wrapText="1"/>
    </xf>
    <xf numFmtId="0" fontId="18" fillId="13" borderId="1" xfId="0" applyFont="1" applyFill="1" applyBorder="1" applyAlignment="1">
      <alignment horizontal="center" vertical="center" wrapText="1"/>
    </xf>
    <xf numFmtId="0" fontId="19" fillId="13"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5" borderId="1" xfId="0" applyFont="1" applyFill="1" applyBorder="1" applyAlignment="1">
      <alignment horizontal="center" vertical="center" wrapText="1"/>
    </xf>
    <xf numFmtId="0" fontId="1" fillId="15"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2" fontId="6" fillId="0" borderId="1" xfId="1" applyNumberFormat="1" applyFont="1" applyFill="1" applyBorder="1" applyAlignment="1">
      <alignment horizontal="left"/>
    </xf>
    <xf numFmtId="2" fontId="6" fillId="0" borderId="2" xfId="1" applyNumberFormat="1" applyFont="1" applyFill="1" applyBorder="1" applyAlignment="1">
      <alignment horizontal="left"/>
    </xf>
    <xf numFmtId="0" fontId="19" fillId="0" borderId="0" xfId="0" applyFont="1" applyAlignment="1">
      <alignment horizontal="center" vertical="center" wrapText="1"/>
    </xf>
    <xf numFmtId="0" fontId="6" fillId="0" borderId="1" xfId="1" applyFont="1" applyFill="1" applyBorder="1" applyAlignment="1">
      <alignment horizontal="left" vertical="center"/>
    </xf>
    <xf numFmtId="0" fontId="6" fillId="0" borderId="2" xfId="1" applyFont="1" applyFill="1" applyBorder="1" applyAlignment="1">
      <alignment horizontal="left" vertical="center"/>
    </xf>
    <xf numFmtId="2" fontId="6" fillId="0" borderId="1" xfId="1" applyNumberFormat="1" applyFont="1" applyBorder="1" applyAlignment="1">
      <alignment horizontal="left" vertical="center"/>
    </xf>
    <xf numFmtId="2" fontId="16" fillId="13" borderId="1" xfId="0" applyNumberFormat="1" applyFont="1" applyFill="1" applyBorder="1" applyAlignment="1">
      <alignment horizontal="center" vertical="center" wrapText="1"/>
    </xf>
    <xf numFmtId="2" fontId="17" fillId="13" borderId="1" xfId="0" applyNumberFormat="1" applyFont="1" applyFill="1" applyBorder="1" applyAlignment="1">
      <alignment horizontal="center" vertical="center" wrapText="1"/>
    </xf>
    <xf numFmtId="2" fontId="21" fillId="18" borderId="1" xfId="3" applyNumberFormat="1" applyFont="1" applyFill="1" applyBorder="1" applyAlignment="1">
      <alignment horizontal="left" vertical="center" wrapText="1"/>
    </xf>
    <xf numFmtId="2" fontId="21" fillId="18" borderId="1" xfId="3" applyNumberFormat="1" applyFont="1" applyFill="1" applyBorder="1" applyAlignment="1">
      <alignment horizontal="right" vertical="center" wrapText="1"/>
    </xf>
    <xf numFmtId="2" fontId="22" fillId="0" borderId="0" xfId="3" applyNumberFormat="1" applyFont="1"/>
    <xf numFmtId="2" fontId="21" fillId="10" borderId="1" xfId="3" applyNumberFormat="1" applyFont="1" applyFill="1" applyBorder="1" applyAlignment="1">
      <alignment horizontal="left" vertical="center" wrapText="1"/>
    </xf>
    <xf numFmtId="2" fontId="21" fillId="5" borderId="1" xfId="0" applyNumberFormat="1" applyFont="1" applyFill="1" applyBorder="1" applyAlignment="1">
      <alignment horizontal="left" vertical="center" wrapText="1"/>
    </xf>
    <xf numFmtId="2" fontId="23" fillId="19" borderId="1" xfId="0" applyNumberFormat="1" applyFont="1" applyFill="1" applyBorder="1" applyAlignment="1">
      <alignment horizontal="right" vertical="center"/>
    </xf>
    <xf numFmtId="2" fontId="23" fillId="0" borderId="1" xfId="3" applyNumberFormat="1" applyFont="1" applyFill="1" applyBorder="1" applyAlignment="1">
      <alignment horizontal="right" vertical="center"/>
    </xf>
    <xf numFmtId="2" fontId="24" fillId="5" borderId="1" xfId="3" applyNumberFormat="1" applyFont="1" applyFill="1" applyBorder="1" applyAlignment="1">
      <alignment horizontal="right" vertical="center"/>
    </xf>
    <xf numFmtId="2" fontId="22" fillId="0" borderId="1" xfId="3" applyNumberFormat="1" applyFont="1" applyBorder="1"/>
    <xf numFmtId="2" fontId="22" fillId="5" borderId="1" xfId="3" applyNumberFormat="1" applyFont="1" applyFill="1" applyBorder="1" applyAlignment="1">
      <alignment horizontal="left" vertical="center"/>
    </xf>
    <xf numFmtId="2" fontId="23" fillId="20" borderId="1" xfId="3" applyNumberFormat="1" applyFont="1" applyFill="1" applyBorder="1" applyAlignment="1">
      <alignment horizontal="right" vertical="center"/>
    </xf>
    <xf numFmtId="2" fontId="21" fillId="5" borderId="1" xfId="3" applyNumberFormat="1" applyFont="1" applyFill="1" applyBorder="1" applyAlignment="1">
      <alignment horizontal="right" vertical="center"/>
    </xf>
    <xf numFmtId="2" fontId="23" fillId="20" borderId="1" xfId="3" applyNumberFormat="1" applyFont="1" applyFill="1" applyBorder="1" applyAlignment="1">
      <alignment horizontal="right" vertical="center" wrapText="1"/>
    </xf>
    <xf numFmtId="2" fontId="22" fillId="5" borderId="1" xfId="3" applyNumberFormat="1" applyFont="1" applyFill="1" applyBorder="1" applyAlignment="1">
      <alignment horizontal="left" vertical="center" wrapText="1"/>
    </xf>
    <xf numFmtId="2" fontId="21" fillId="5" borderId="1" xfId="3" applyNumberFormat="1" applyFont="1" applyFill="1" applyBorder="1" applyAlignment="1">
      <alignment horizontal="left" vertical="center" wrapText="1"/>
    </xf>
    <xf numFmtId="2" fontId="21" fillId="10" borderId="1" xfId="0" applyNumberFormat="1" applyFont="1" applyFill="1" applyBorder="1" applyAlignment="1">
      <alignment horizontal="left" vertical="center" wrapText="1"/>
    </xf>
    <xf numFmtId="2" fontId="23" fillId="5" borderId="1" xfId="3" applyNumberFormat="1" applyFont="1" applyFill="1" applyBorder="1" applyAlignment="1">
      <alignment horizontal="right" vertical="center"/>
    </xf>
    <xf numFmtId="2" fontId="23" fillId="19" borderId="1" xfId="3" applyNumberFormat="1" applyFont="1" applyFill="1" applyBorder="1" applyAlignment="1">
      <alignment horizontal="right" vertical="center"/>
    </xf>
    <xf numFmtId="2" fontId="21" fillId="0" borderId="1" xfId="3" applyNumberFormat="1" applyFont="1" applyFill="1" applyBorder="1" applyAlignment="1">
      <alignment horizontal="right" vertical="center"/>
    </xf>
    <xf numFmtId="2" fontId="21" fillId="10" borderId="1" xfId="4" applyNumberFormat="1" applyFont="1" applyFill="1" applyBorder="1" applyAlignment="1">
      <alignment horizontal="left" vertical="center" wrapText="1"/>
    </xf>
    <xf numFmtId="2" fontId="22" fillId="3" borderId="1" xfId="3" applyNumberFormat="1" applyFont="1" applyFill="1" applyBorder="1" applyAlignment="1">
      <alignment horizontal="right" vertical="center"/>
    </xf>
    <xf numFmtId="2" fontId="21" fillId="5" borderId="1" xfId="3" applyNumberFormat="1" applyFont="1" applyFill="1" applyBorder="1" applyAlignment="1">
      <alignment vertical="center" wrapText="1"/>
    </xf>
    <xf numFmtId="2" fontId="22" fillId="5" borderId="1" xfId="3" applyNumberFormat="1" applyFont="1" applyFill="1" applyBorder="1"/>
    <xf numFmtId="2" fontId="23" fillId="21" borderId="1" xfId="3" applyNumberFormat="1" applyFont="1" applyFill="1" applyBorder="1" applyAlignment="1">
      <alignment horizontal="right" vertical="center"/>
    </xf>
    <xf numFmtId="2" fontId="21" fillId="7" borderId="1" xfId="3" applyNumberFormat="1" applyFont="1" applyFill="1" applyBorder="1" applyAlignment="1">
      <alignment horizontal="left" vertical="center" wrapText="1"/>
    </xf>
    <xf numFmtId="2" fontId="24" fillId="10" borderId="1" xfId="3" applyNumberFormat="1" applyFont="1" applyFill="1" applyBorder="1" applyAlignment="1">
      <alignment horizontal="left" vertical="center" wrapText="1"/>
    </xf>
    <xf numFmtId="2" fontId="24" fillId="5" borderId="1" xfId="3" applyNumberFormat="1" applyFont="1" applyFill="1" applyBorder="1" applyAlignment="1">
      <alignment horizontal="left" vertical="center"/>
    </xf>
    <xf numFmtId="2" fontId="24" fillId="2" borderId="1" xfId="0" applyNumberFormat="1" applyFont="1" applyFill="1" applyBorder="1" applyAlignment="1">
      <alignment horizontal="right" vertical="center"/>
    </xf>
    <xf numFmtId="2" fontId="24" fillId="0" borderId="1" xfId="3" applyNumberFormat="1" applyFont="1" applyFill="1" applyBorder="1" applyAlignment="1">
      <alignment horizontal="right" vertical="center"/>
    </xf>
    <xf numFmtId="2" fontId="21" fillId="5" borderId="1" xfId="3" applyNumberFormat="1" applyFont="1" applyFill="1" applyBorder="1" applyAlignment="1">
      <alignment horizontal="right" vertical="center" wrapText="1"/>
    </xf>
    <xf numFmtId="2" fontId="21" fillId="0" borderId="1" xfId="3" applyNumberFormat="1" applyFont="1" applyFill="1" applyBorder="1" applyAlignment="1">
      <alignment horizontal="right" vertical="center" wrapText="1"/>
    </xf>
    <xf numFmtId="2" fontId="23" fillId="17" borderId="1" xfId="3" applyNumberFormat="1" applyFont="1" applyFill="1" applyBorder="1" applyAlignment="1">
      <alignment horizontal="right" vertical="center"/>
    </xf>
    <xf numFmtId="2" fontId="23" fillId="0" borderId="1" xfId="3" applyNumberFormat="1" applyFont="1" applyFill="1" applyBorder="1" applyAlignment="1">
      <alignment horizontal="right" vertical="center" wrapText="1"/>
    </xf>
    <xf numFmtId="2" fontId="22" fillId="0" borderId="1" xfId="3" applyNumberFormat="1" applyFont="1" applyFill="1" applyBorder="1" applyAlignment="1">
      <alignment horizontal="right" vertical="center"/>
    </xf>
    <xf numFmtId="2" fontId="21" fillId="3" borderId="1" xfId="3" applyNumberFormat="1" applyFont="1" applyFill="1" applyBorder="1" applyAlignment="1">
      <alignment horizontal="right" vertical="center"/>
    </xf>
    <xf numFmtId="2" fontId="22" fillId="5" borderId="0" xfId="3" applyNumberFormat="1" applyFont="1" applyFill="1"/>
    <xf numFmtId="2" fontId="21" fillId="10" borderId="1" xfId="3" applyNumberFormat="1" applyFont="1" applyFill="1" applyBorder="1" applyAlignment="1">
      <alignment horizontal="right" vertical="center"/>
    </xf>
    <xf numFmtId="2" fontId="24" fillId="10" borderId="1" xfId="0" applyNumberFormat="1" applyFont="1" applyFill="1" applyBorder="1" applyAlignment="1">
      <alignment horizontal="left" vertical="center" wrapText="1"/>
    </xf>
    <xf numFmtId="2" fontId="21" fillId="5" borderId="1" xfId="0" applyNumberFormat="1" applyFont="1" applyFill="1" applyBorder="1" applyAlignment="1">
      <alignment horizontal="right" vertical="center"/>
    </xf>
    <xf numFmtId="2" fontId="22" fillId="2" borderId="1" xfId="3" applyNumberFormat="1" applyFont="1" applyFill="1" applyBorder="1" applyAlignment="1">
      <alignment horizontal="right" vertical="center"/>
    </xf>
    <xf numFmtId="2" fontId="22" fillId="2" borderId="1" xfId="0" applyNumberFormat="1" applyFont="1" applyFill="1" applyBorder="1" applyAlignment="1">
      <alignment horizontal="right" vertical="center"/>
    </xf>
    <xf numFmtId="2" fontId="23" fillId="2" borderId="1" xfId="3" applyNumberFormat="1" applyFont="1" applyFill="1" applyBorder="1" applyAlignment="1">
      <alignment horizontal="right" vertical="center"/>
    </xf>
    <xf numFmtId="2" fontId="22" fillId="10" borderId="1" xfId="3" applyNumberFormat="1" applyFont="1" applyFill="1" applyBorder="1" applyAlignment="1">
      <alignment horizontal="left" vertical="center"/>
    </xf>
    <xf numFmtId="2" fontId="22" fillId="10" borderId="1" xfId="3" applyNumberFormat="1" applyFont="1" applyFill="1" applyBorder="1"/>
    <xf numFmtId="2" fontId="22" fillId="0" borderId="1" xfId="3" applyNumberFormat="1" applyFont="1" applyFill="1" applyBorder="1"/>
    <xf numFmtId="2" fontId="22" fillId="0" borderId="0" xfId="3" applyNumberFormat="1" applyFont="1" applyFill="1"/>
    <xf numFmtId="2" fontId="24" fillId="0" borderId="1" xfId="3" applyNumberFormat="1" applyFont="1" applyFill="1" applyBorder="1" applyAlignment="1">
      <alignment horizontal="right" vertical="center" wrapText="1"/>
    </xf>
    <xf numFmtId="2" fontId="22" fillId="0" borderId="3" xfId="3" applyNumberFormat="1" applyFont="1" applyBorder="1"/>
    <xf numFmtId="2" fontId="22" fillId="7" borderId="1" xfId="3" applyNumberFormat="1" applyFont="1" applyFill="1" applyBorder="1"/>
    <xf numFmtId="2" fontId="14" fillId="14" borderId="1" xfId="0" applyNumberFormat="1" applyFont="1" applyFill="1" applyBorder="1" applyAlignment="1">
      <alignment horizontal="center" vertical="center" wrapText="1"/>
    </xf>
    <xf numFmtId="0" fontId="2" fillId="12" borderId="8" xfId="0" applyFont="1" applyFill="1" applyBorder="1" applyAlignment="1">
      <alignment horizontal="center" vertical="center" wrapText="1"/>
    </xf>
    <xf numFmtId="164" fontId="22" fillId="0" borderId="1" xfId="3" applyNumberFormat="1" applyFont="1" applyBorder="1"/>
    <xf numFmtId="2" fontId="15" fillId="13" borderId="1" xfId="0" applyNumberFormat="1" applyFont="1" applyFill="1" applyBorder="1" applyAlignment="1">
      <alignment horizontal="center" vertical="center" wrapText="1"/>
    </xf>
    <xf numFmtId="0" fontId="3" fillId="0" borderId="0" xfId="0" applyFont="1"/>
    <xf numFmtId="0" fontId="27" fillId="0" borderId="1" xfId="0" applyFont="1" applyBorder="1"/>
    <xf numFmtId="0" fontId="18" fillId="16" borderId="1" xfId="0" applyFont="1" applyFill="1" applyBorder="1" applyAlignment="1">
      <alignment horizontal="center" vertical="center" wrapText="1"/>
    </xf>
    <xf numFmtId="2" fontId="16" fillId="0" borderId="1" xfId="0" applyNumberFormat="1" applyFont="1" applyBorder="1" applyAlignment="1">
      <alignment horizontal="center" vertical="center" wrapText="1"/>
    </xf>
    <xf numFmtId="2" fontId="17" fillId="0" borderId="1" xfId="0" applyNumberFormat="1" applyFont="1" applyBorder="1" applyAlignment="1">
      <alignment horizontal="center" vertical="center" wrapText="1"/>
    </xf>
    <xf numFmtId="2" fontId="16" fillId="14" borderId="1" xfId="0" applyNumberFormat="1" applyFont="1" applyFill="1" applyBorder="1" applyAlignment="1">
      <alignment horizontal="center" vertical="center" wrapText="1"/>
    </xf>
    <xf numFmtId="2" fontId="17" fillId="14" borderId="1" xfId="0" applyNumberFormat="1" applyFont="1" applyFill="1" applyBorder="1" applyAlignment="1">
      <alignment horizontal="center" vertical="center" wrapText="1"/>
    </xf>
    <xf numFmtId="2" fontId="16" fillId="0" borderId="1" xfId="0" applyNumberFormat="1" applyFont="1" applyFill="1" applyBorder="1" applyAlignment="1">
      <alignment horizontal="center" vertical="center" wrapText="1"/>
    </xf>
    <xf numFmtId="2" fontId="17" fillId="0" borderId="1" xfId="0" applyNumberFormat="1" applyFont="1" applyFill="1" applyBorder="1" applyAlignment="1">
      <alignment horizontal="center" vertical="center" wrapText="1"/>
    </xf>
    <xf numFmtId="0" fontId="30" fillId="16" borderId="1" xfId="0" applyFont="1" applyFill="1" applyBorder="1" applyAlignment="1">
      <alignment horizontal="center" vertical="center" wrapText="1"/>
    </xf>
    <xf numFmtId="0" fontId="18" fillId="12" borderId="1" xfId="0" applyFont="1" applyFill="1" applyBorder="1" applyAlignment="1">
      <alignment horizontal="center" vertical="center" wrapText="1"/>
    </xf>
    <xf numFmtId="0" fontId="18" fillId="15" borderId="1" xfId="0" applyFont="1" applyFill="1" applyBorder="1" applyAlignment="1">
      <alignment horizontal="center" vertical="center" wrapText="1"/>
    </xf>
    <xf numFmtId="0" fontId="30" fillId="15" borderId="1" xfId="0" applyFont="1" applyFill="1" applyBorder="1" applyAlignment="1">
      <alignment horizontal="center" vertical="center" wrapText="1"/>
    </xf>
    <xf numFmtId="0" fontId="18" fillId="10" borderId="1" xfId="0" applyFont="1" applyFill="1" applyBorder="1" applyAlignment="1">
      <alignment horizontal="center" vertical="center" wrapText="1"/>
    </xf>
    <xf numFmtId="0" fontId="18" fillId="0" borderId="0" xfId="0" applyFont="1" applyAlignment="1">
      <alignment horizontal="center" vertical="center"/>
    </xf>
    <xf numFmtId="0" fontId="19" fillId="12" borderId="1" xfId="0" applyFont="1" applyFill="1" applyBorder="1" applyAlignment="1">
      <alignment horizontal="center" vertical="center" wrapText="1"/>
    </xf>
    <xf numFmtId="0" fontId="32" fillId="2" borderId="1" xfId="0" applyFont="1" applyFill="1" applyBorder="1" applyAlignment="1">
      <alignment horizontal="center" vertical="center"/>
    </xf>
    <xf numFmtId="0" fontId="32" fillId="2" borderId="1" xfId="0" applyFont="1" applyFill="1" applyBorder="1" applyAlignment="1">
      <alignment horizontal="center" vertical="center" wrapText="1"/>
    </xf>
    <xf numFmtId="0" fontId="32" fillId="0" borderId="1" xfId="0" applyFont="1" applyFill="1" applyBorder="1" applyAlignment="1">
      <alignment horizontal="center" vertical="center" wrapText="1"/>
    </xf>
    <xf numFmtId="0" fontId="32" fillId="14" borderId="1" xfId="0" applyFont="1" applyFill="1" applyBorder="1" applyAlignment="1">
      <alignment horizontal="center" vertical="center" wrapText="1"/>
    </xf>
    <xf numFmtId="0" fontId="32" fillId="13" borderId="1" xfId="0" applyFont="1" applyFill="1" applyBorder="1" applyAlignment="1">
      <alignment horizontal="center" vertical="center" wrapText="1"/>
    </xf>
    <xf numFmtId="0" fontId="33" fillId="13" borderId="1" xfId="0" applyFont="1" applyFill="1" applyBorder="1" applyAlignment="1">
      <alignment horizontal="center" vertical="center" wrapText="1"/>
    </xf>
    <xf numFmtId="0" fontId="31" fillId="16" borderId="1" xfId="0" applyFont="1" applyFill="1" applyBorder="1" applyAlignment="1">
      <alignment horizontal="center" vertical="center" wrapText="1"/>
    </xf>
    <xf numFmtId="2" fontId="34" fillId="0" borderId="1" xfId="0" applyNumberFormat="1" applyFont="1" applyBorder="1" applyAlignment="1">
      <alignment horizontal="center" vertical="center" wrapText="1"/>
    </xf>
    <xf numFmtId="2" fontId="35" fillId="0" borderId="1" xfId="0" applyNumberFormat="1" applyFont="1" applyBorder="1" applyAlignment="1">
      <alignment horizontal="center" vertical="center" wrapText="1"/>
    </xf>
    <xf numFmtId="2" fontId="34" fillId="14" borderId="1" xfId="0" applyNumberFormat="1" applyFont="1" applyFill="1" applyBorder="1" applyAlignment="1">
      <alignment horizontal="center" vertical="center" wrapText="1"/>
    </xf>
    <xf numFmtId="2" fontId="35" fillId="14" borderId="1" xfId="0" applyNumberFormat="1" applyFont="1" applyFill="1" applyBorder="1" applyAlignment="1">
      <alignment horizontal="center" vertical="center" wrapText="1"/>
    </xf>
    <xf numFmtId="2" fontId="34" fillId="13" borderId="1" xfId="0" applyNumberFormat="1" applyFont="1" applyFill="1" applyBorder="1" applyAlignment="1">
      <alignment horizontal="center" vertical="center" wrapText="1"/>
    </xf>
    <xf numFmtId="2" fontId="35" fillId="13" borderId="1" xfId="0" applyNumberFormat="1" applyFont="1" applyFill="1" applyBorder="1" applyAlignment="1">
      <alignment horizontal="center" vertical="center" wrapText="1"/>
    </xf>
    <xf numFmtId="0" fontId="32" fillId="3" borderId="1" xfId="0" applyFont="1" applyFill="1" applyBorder="1" applyAlignment="1">
      <alignment horizontal="center" vertical="center"/>
    </xf>
    <xf numFmtId="0" fontId="29" fillId="10" borderId="2" xfId="0" applyFont="1" applyFill="1" applyBorder="1" applyAlignment="1">
      <alignment horizontal="center" vertical="center" wrapText="1"/>
    </xf>
    <xf numFmtId="0" fontId="29" fillId="10" borderId="6" xfId="0" applyFont="1" applyFill="1" applyBorder="1" applyAlignment="1">
      <alignment horizontal="center" vertical="center" wrapText="1"/>
    </xf>
    <xf numFmtId="0" fontId="29" fillId="15" borderId="2" xfId="0" applyFont="1" applyFill="1" applyBorder="1" applyAlignment="1">
      <alignment horizontal="center" vertical="center" wrapText="1"/>
    </xf>
    <xf numFmtId="0" fontId="29" fillId="15" borderId="6" xfId="0" applyFont="1" applyFill="1" applyBorder="1" applyAlignment="1">
      <alignment horizontal="center" vertical="center" wrapText="1"/>
    </xf>
    <xf numFmtId="0" fontId="29" fillId="12" borderId="2" xfId="0" applyFont="1" applyFill="1" applyBorder="1" applyAlignment="1">
      <alignment horizontal="center" vertical="center" wrapText="1"/>
    </xf>
    <xf numFmtId="0" fontId="29" fillId="12" borderId="6" xfId="0" applyFont="1" applyFill="1" applyBorder="1" applyAlignment="1">
      <alignment horizontal="center" vertical="center" wrapText="1"/>
    </xf>
    <xf numFmtId="0" fontId="32" fillId="3" borderId="2" xfId="0" applyFont="1" applyFill="1" applyBorder="1" applyAlignment="1">
      <alignment horizontal="center" vertical="center" wrapText="1"/>
    </xf>
    <xf numFmtId="0" fontId="32" fillId="3" borderId="6" xfId="0" applyFont="1" applyFill="1" applyBorder="1" applyAlignment="1">
      <alignment horizontal="center" vertical="center"/>
    </xf>
    <xf numFmtId="0" fontId="32" fillId="3" borderId="5" xfId="0" applyFont="1" applyFill="1" applyBorder="1" applyAlignment="1">
      <alignment horizontal="center" vertical="center"/>
    </xf>
    <xf numFmtId="0" fontId="32" fillId="3" borderId="1" xfId="0" applyFont="1" applyFill="1" applyBorder="1" applyAlignment="1">
      <alignment horizontal="center" vertical="center" wrapText="1"/>
    </xf>
    <xf numFmtId="0" fontId="32" fillId="16" borderId="2" xfId="0" applyFont="1" applyFill="1" applyBorder="1" applyAlignment="1">
      <alignment horizontal="center" vertical="center"/>
    </xf>
    <xf numFmtId="0" fontId="32" fillId="16" borderId="6" xfId="0" applyFont="1" applyFill="1" applyBorder="1" applyAlignment="1">
      <alignment horizontal="center" vertical="center"/>
    </xf>
    <xf numFmtId="0" fontId="18" fillId="0" borderId="2" xfId="0" applyFont="1" applyBorder="1" applyAlignment="1">
      <alignment horizontal="center" vertical="center" wrapText="1"/>
    </xf>
    <xf numFmtId="0" fontId="18" fillId="0" borderId="6" xfId="0" applyFont="1" applyBorder="1" applyAlignment="1">
      <alignment horizontal="center" vertical="center"/>
    </xf>
    <xf numFmtId="0" fontId="18" fillId="0" borderId="5" xfId="0" applyFont="1" applyBorder="1" applyAlignment="1">
      <alignment horizontal="center" vertical="center"/>
    </xf>
    <xf numFmtId="0" fontId="29" fillId="16" borderId="2" xfId="0" applyFont="1" applyFill="1" applyBorder="1" applyAlignment="1">
      <alignment horizontal="center" vertical="center"/>
    </xf>
    <xf numFmtId="0" fontId="29" fillId="16" borderId="6" xfId="0" applyFont="1" applyFill="1" applyBorder="1" applyAlignment="1">
      <alignment horizontal="center" vertical="center"/>
    </xf>
    <xf numFmtId="0" fontId="28" fillId="0" borderId="9" xfId="0" applyFont="1" applyBorder="1" applyAlignment="1">
      <alignment horizontal="center"/>
    </xf>
    <xf numFmtId="0" fontId="7" fillId="0" borderId="2" xfId="1" applyFont="1" applyBorder="1" applyAlignment="1">
      <alignment horizontal="left" vertical="center" wrapText="1"/>
    </xf>
    <xf numFmtId="0" fontId="7" fillId="0" borderId="6" xfId="1" applyFont="1" applyBorder="1" applyAlignment="1">
      <alignment horizontal="left" vertical="center" wrapText="1"/>
    </xf>
    <xf numFmtId="0" fontId="7" fillId="0" borderId="5" xfId="1" applyFont="1" applyBorder="1" applyAlignment="1">
      <alignment horizontal="left" vertical="center" wrapText="1"/>
    </xf>
    <xf numFmtId="2" fontId="0" fillId="0" borderId="0" xfId="0" applyNumberFormat="1"/>
  </cellXfs>
  <cellStyles count="5">
    <cellStyle name="Обычный" xfId="0" builtinId="0"/>
    <cellStyle name="Обычный 2" xfId="1" xr:uid="{00000000-0005-0000-0000-000002000000}"/>
    <cellStyle name="Обычный 2 2" xfId="3" xr:uid="{00000000-0005-0000-0000-000003000000}"/>
    <cellStyle name="Обычный 2 2 2" xfId="4" xr:uid="{00000000-0005-0000-0000-000004000000}"/>
    <cellStyle name="Hyperlink" xfId="2" xr:uid="{00000000-0005-0000-0000-000000000000}"/>
  </cellStyles>
  <dxfs count="0"/>
  <tableStyles count="0" defaultTableStyle="TableStyleMedium2" defaultPivotStyle="PivotStyleLight16"/>
  <colors>
    <mruColors>
      <color rgb="FF008000"/>
      <color rgb="FFFEF7FF"/>
      <color rgb="FFFBE7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5.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6.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7.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8.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9.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0.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1.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2.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3.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4.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5.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ru-RU" baseline="0"/>
              <a:t> </a:t>
            </a:r>
            <a:r>
              <a:rPr lang="ru-RU"/>
              <a:t>Норматив накопления ТКО </a:t>
            </a:r>
          </a:p>
          <a:p>
            <a:pPr>
              <a:defRPr sz="1600" b="1" i="0" u="none" strike="noStrike" kern="1200" baseline="0">
                <a:solidFill>
                  <a:schemeClr val="tx1">
                    <a:lumMod val="65000"/>
                    <a:lumOff val="35000"/>
                  </a:schemeClr>
                </a:solidFill>
                <a:latin typeface="+mn-lt"/>
                <a:ea typeface="+mn-ea"/>
                <a:cs typeface="+mn-cs"/>
              </a:defRPr>
            </a:pPr>
            <a:r>
              <a:rPr lang="ru-RU"/>
              <a:t>с одного человека, </a:t>
            </a:r>
          </a:p>
          <a:p>
            <a:pPr>
              <a:defRPr sz="1600" b="1" i="0" u="none" strike="noStrike" kern="1200" baseline="0">
                <a:solidFill>
                  <a:schemeClr val="tx1">
                    <a:lumMod val="65000"/>
                    <a:lumOff val="35000"/>
                  </a:schemeClr>
                </a:solidFill>
                <a:latin typeface="+mn-lt"/>
                <a:ea typeface="+mn-ea"/>
                <a:cs typeface="+mn-cs"/>
              </a:defRPr>
            </a:pPr>
            <a:r>
              <a:rPr lang="ru-RU"/>
              <a:t>кг в год</a:t>
            </a:r>
          </a:p>
        </c:rich>
      </c:tx>
      <c:overlay val="0"/>
      <c:spPr>
        <a:noFill/>
        <a:ln>
          <a:noFill/>
        </a:ln>
        <a:effectLst/>
      </c:spPr>
    </c:title>
    <c:autoTitleDeleted val="0"/>
    <c:plotArea>
      <c:layout>
        <c:manualLayout>
          <c:layoutTarget val="inner"/>
          <c:xMode val="edge"/>
          <c:yMode val="edge"/>
          <c:x val="0.22004414057296337"/>
          <c:y val="5.6006353596198453E-2"/>
          <c:w val="0.75441855776258415"/>
          <c:h val="0.91514185332013553"/>
        </c:manualLayout>
      </c:layout>
      <c:barChart>
        <c:barDir val="bar"/>
        <c:grouping val="clustered"/>
        <c:varyColors val="0"/>
        <c:ser>
          <c:idx val="0"/>
          <c:order val="0"/>
          <c:tx>
            <c:strRef>
              <c:f>'Графики Нормативы в кг'!$B$1</c:f>
              <c:strCache>
                <c:ptCount val="1"/>
                <c:pt idx="0">
                  <c:v>Для жителя 
МКД, min по региону</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Нормативы в кг'!$A$2:$A$86</c:f>
              <c:strCache>
                <c:ptCount val="85"/>
                <c:pt idx="0">
                  <c:v>Кировская область</c:v>
                </c:pt>
                <c:pt idx="1">
                  <c:v>Нижегородская область </c:v>
                </c:pt>
                <c:pt idx="2">
                  <c:v>Самарская область</c:v>
                </c:pt>
                <c:pt idx="3">
                  <c:v>Ульяновская область</c:v>
                </c:pt>
                <c:pt idx="4">
                  <c:v>Курганская область </c:v>
                </c:pt>
                <c:pt idx="5">
                  <c:v>Челябинская область</c:v>
                </c:pt>
                <c:pt idx="6">
                  <c:v>ЯНАО</c:v>
                </c:pt>
                <c:pt idx="7">
                  <c:v>Белгородская область</c:v>
                </c:pt>
                <c:pt idx="8">
                  <c:v>Брянская область</c:v>
                </c:pt>
                <c:pt idx="9">
                  <c:v>Владимирская область</c:v>
                </c:pt>
                <c:pt idx="10">
                  <c:v>Ивановская область</c:v>
                </c:pt>
                <c:pt idx="11">
                  <c:v>Липецкая область</c:v>
                </c:pt>
                <c:pt idx="12">
                  <c:v>Тверская область</c:v>
                </c:pt>
                <c:pt idx="13">
                  <c:v>Республика Коми</c:v>
                </c:pt>
                <c:pt idx="14">
                  <c:v>Ненецкий автономный округ</c:v>
                </c:pt>
                <c:pt idx="15">
                  <c:v>Республика Ингушетия</c:v>
                </c:pt>
                <c:pt idx="16">
                  <c:v>Карачаево-Черкесская Республика</c:v>
                </c:pt>
                <c:pt idx="17">
                  <c:v>Ставропольский край</c:v>
                </c:pt>
                <c:pt idx="18">
                  <c:v>Астраханская область</c:v>
                </c:pt>
                <c:pt idx="19">
                  <c:v>Архангельская  область</c:v>
                </c:pt>
                <c:pt idx="20">
                  <c:v>Республика Тыва</c:v>
                </c:pt>
                <c:pt idx="21">
                  <c:v>Еврейская АО</c:v>
                </c:pt>
                <c:pt idx="22">
                  <c:v>Калининградская область</c:v>
                </c:pt>
                <c:pt idx="23">
                  <c:v>Приморский край</c:v>
                </c:pt>
                <c:pt idx="24">
                  <c:v>Республика Марий Эл</c:v>
                </c:pt>
                <c:pt idx="25">
                  <c:v>Удмуртская Республика</c:v>
                </c:pt>
                <c:pt idx="26">
                  <c:v>Чувашская Республика</c:v>
                </c:pt>
                <c:pt idx="27">
                  <c:v>Забайкальский край</c:v>
                </c:pt>
                <c:pt idx="28">
                  <c:v>Республика Бурятия</c:v>
                </c:pt>
                <c:pt idx="29">
                  <c:v>Республика Башкортостан</c:v>
                </c:pt>
                <c:pt idx="30">
                  <c:v>Чукотский АО</c:v>
                </c:pt>
                <c:pt idx="31">
                  <c:v>Кемеровская область</c:v>
                </c:pt>
                <c:pt idx="32">
                  <c:v>Смоленская область </c:v>
                </c:pt>
                <c:pt idx="33">
                  <c:v>ХМАО</c:v>
                </c:pt>
                <c:pt idx="34">
                  <c:v>Ярославская область</c:v>
                </c:pt>
                <c:pt idx="35">
                  <c:v>Республика Алтай</c:v>
                </c:pt>
                <c:pt idx="36">
                  <c:v>Республика Мордовия</c:v>
                </c:pt>
                <c:pt idx="37">
                  <c:v>Красноярский край</c:v>
                </c:pt>
                <c:pt idx="38">
                  <c:v>Пермский край</c:v>
                </c:pt>
                <c:pt idx="39">
                  <c:v>Орловская область</c:v>
                </c:pt>
                <c:pt idx="40">
                  <c:v>Севастополь</c:v>
                </c:pt>
                <c:pt idx="41">
                  <c:v>Хабаровский край</c:v>
                </c:pt>
                <c:pt idx="42">
                  <c:v>Республика Татарстан</c:v>
                </c:pt>
                <c:pt idx="43">
                  <c:v>Тюменская область</c:v>
                </c:pt>
                <c:pt idx="44">
                  <c:v>Республика Саха (Якутия)</c:v>
                </c:pt>
                <c:pt idx="45">
                  <c:v>Костромская область</c:v>
                </c:pt>
                <c:pt idx="46">
                  <c:v>Мурманская область</c:v>
                </c:pt>
                <c:pt idx="47">
                  <c:v>Курская область</c:v>
                </c:pt>
                <c:pt idx="48">
                  <c:v>Саратовская область</c:v>
                </c:pt>
                <c:pt idx="49">
                  <c:v>Псковская область</c:v>
                </c:pt>
                <c:pt idx="50">
                  <c:v>Рязанская область</c:v>
                </c:pt>
                <c:pt idx="51">
                  <c:v>Пензенская область</c:v>
                </c:pt>
                <c:pt idx="52">
                  <c:v>Омская область</c:v>
                </c:pt>
                <c:pt idx="53">
                  <c:v>Республика Карелия</c:v>
                </c:pt>
                <c:pt idx="54">
                  <c:v>Ленинградская область</c:v>
                </c:pt>
                <c:pt idx="55">
                  <c:v>Чеченская Республика</c:v>
                </c:pt>
                <c:pt idx="56">
                  <c:v>Вологодская область</c:v>
                </c:pt>
                <c:pt idx="57">
                  <c:v>Тамбовская область</c:v>
                </c:pt>
                <c:pt idx="58">
                  <c:v>Республика Адыгея</c:v>
                </c:pt>
                <c:pt idx="59">
                  <c:v>Москва</c:v>
                </c:pt>
                <c:pt idx="60">
                  <c:v>Оренбургская область</c:v>
                </c:pt>
                <c:pt idx="61">
                  <c:v>Новгородская область</c:v>
                </c:pt>
                <c:pt idx="62">
                  <c:v>Санкт-Петербург</c:v>
                </c:pt>
                <c:pt idx="63">
                  <c:v>Республика Хакасия</c:v>
                </c:pt>
                <c:pt idx="64">
                  <c:v>Новосибирская область</c:v>
                </c:pt>
                <c:pt idx="65">
                  <c:v>Свердловская область</c:v>
                </c:pt>
                <c:pt idx="66">
                  <c:v>Сахалинская область</c:v>
                </c:pt>
                <c:pt idx="67">
                  <c:v>Тульская область</c:v>
                </c:pt>
                <c:pt idx="68">
                  <c:v>Томская область</c:v>
                </c:pt>
                <c:pt idx="69">
                  <c:v>Воронежская область</c:v>
                </c:pt>
                <c:pt idx="70">
                  <c:v>Волгоградская область</c:v>
                </c:pt>
                <c:pt idx="71">
                  <c:v>Калужская область</c:v>
                </c:pt>
                <c:pt idx="72">
                  <c:v>Алтайский край</c:v>
                </c:pt>
                <c:pt idx="73">
                  <c:v>Республика Дагестан</c:v>
                </c:pt>
                <c:pt idx="74">
                  <c:v>Республика Калмыкия</c:v>
                </c:pt>
                <c:pt idx="75">
                  <c:v>Крым</c:v>
                </c:pt>
                <c:pt idx="76">
                  <c:v>Магаданская область</c:v>
                </c:pt>
                <c:pt idx="77">
                  <c:v>Кабардино-Балкарская Республика</c:v>
                </c:pt>
                <c:pt idx="78">
                  <c:v>Республика Северная Осетия - Алания</c:v>
                </c:pt>
                <c:pt idx="79">
                  <c:v>Московская область</c:v>
                </c:pt>
                <c:pt idx="80">
                  <c:v>Ростовская область</c:v>
                </c:pt>
                <c:pt idx="81">
                  <c:v>Камчатский край</c:v>
                </c:pt>
                <c:pt idx="82">
                  <c:v>Амурская область</c:v>
                </c:pt>
                <c:pt idx="83">
                  <c:v>Иркутская область</c:v>
                </c:pt>
                <c:pt idx="84">
                  <c:v>Краснодарский край</c:v>
                </c:pt>
              </c:strCache>
            </c:strRef>
          </c:cat>
          <c:val>
            <c:numRef>
              <c:f>'Графики Нормативы в кг'!$B$2:$B$86</c:f>
              <c:numCache>
                <c:formatCode>0.00</c:formatCode>
                <c:ptCount val="8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85.41</c:v>
                </c:pt>
                <c:pt idx="19">
                  <c:v>82.14</c:v>
                </c:pt>
                <c:pt idx="20">
                  <c:v>149.58999999999997</c:v>
                </c:pt>
                <c:pt idx="21">
                  <c:v>153.886</c:v>
                </c:pt>
                <c:pt idx="22">
                  <c:v>130</c:v>
                </c:pt>
                <c:pt idx="23">
                  <c:v>172.78</c:v>
                </c:pt>
                <c:pt idx="24">
                  <c:v>203.5</c:v>
                </c:pt>
                <c:pt idx="25">
                  <c:v>206.64</c:v>
                </c:pt>
                <c:pt idx="26">
                  <c:v>215.84</c:v>
                </c:pt>
                <c:pt idx="27">
                  <c:v>214.47</c:v>
                </c:pt>
                <c:pt idx="28">
                  <c:v>228</c:v>
                </c:pt>
                <c:pt idx="29">
                  <c:v>235.6</c:v>
                </c:pt>
                <c:pt idx="30">
                  <c:v>240</c:v>
                </c:pt>
                <c:pt idx="31">
                  <c:v>247.02699999999999</c:v>
                </c:pt>
                <c:pt idx="32">
                  <c:v>247.47</c:v>
                </c:pt>
                <c:pt idx="33">
                  <c:v>198.41</c:v>
                </c:pt>
                <c:pt idx="34">
                  <c:v>263.21100000000001</c:v>
                </c:pt>
                <c:pt idx="35">
                  <c:v>264</c:v>
                </c:pt>
                <c:pt idx="36">
                  <c:v>266</c:v>
                </c:pt>
                <c:pt idx="37">
                  <c:v>158.4</c:v>
                </c:pt>
                <c:pt idx="38">
                  <c:v>267.12</c:v>
                </c:pt>
                <c:pt idx="39">
                  <c:v>268</c:v>
                </c:pt>
                <c:pt idx="40">
                  <c:v>268</c:v>
                </c:pt>
                <c:pt idx="41">
                  <c:v>270.90640000000002</c:v>
                </c:pt>
                <c:pt idx="42">
                  <c:v>276</c:v>
                </c:pt>
                <c:pt idx="43">
                  <c:v>276.86</c:v>
                </c:pt>
                <c:pt idx="44">
                  <c:v>252</c:v>
                </c:pt>
                <c:pt idx="45">
                  <c:v>245.53</c:v>
                </c:pt>
                <c:pt idx="46">
                  <c:v>284.36</c:v>
                </c:pt>
                <c:pt idx="47">
                  <c:v>220</c:v>
                </c:pt>
                <c:pt idx="48">
                  <c:v>264</c:v>
                </c:pt>
                <c:pt idx="49">
                  <c:v>295</c:v>
                </c:pt>
                <c:pt idx="50">
                  <c:v>298.67999999999995</c:v>
                </c:pt>
                <c:pt idx="51">
                  <c:v>275</c:v>
                </c:pt>
                <c:pt idx="52">
                  <c:v>304.41000000000003</c:v>
                </c:pt>
                <c:pt idx="53">
                  <c:v>312</c:v>
                </c:pt>
                <c:pt idx="54">
                  <c:v>329.34500000000003</c:v>
                </c:pt>
                <c:pt idx="55">
                  <c:v>317.5</c:v>
                </c:pt>
                <c:pt idx="56">
                  <c:v>262.43</c:v>
                </c:pt>
                <c:pt idx="57">
                  <c:v>268.54999999999995</c:v>
                </c:pt>
                <c:pt idx="58">
                  <c:v>174.84</c:v>
                </c:pt>
                <c:pt idx="59">
                  <c:v>370</c:v>
                </c:pt>
                <c:pt idx="60">
                  <c:v>290.04000000000002</c:v>
                </c:pt>
                <c:pt idx="61">
                  <c:v>281.7</c:v>
                </c:pt>
                <c:pt idx="62">
                  <c:v>381.69600000000003</c:v>
                </c:pt>
                <c:pt idx="63">
                  <c:v>388.2</c:v>
                </c:pt>
                <c:pt idx="64">
                  <c:v>392.95</c:v>
                </c:pt>
                <c:pt idx="65">
                  <c:v>279.74400000000003</c:v>
                </c:pt>
                <c:pt idx="66">
                  <c:v>413.7</c:v>
                </c:pt>
                <c:pt idx="67">
                  <c:v>414</c:v>
                </c:pt>
                <c:pt idx="68">
                  <c:v>243.95</c:v>
                </c:pt>
                <c:pt idx="69">
                  <c:v>387.81</c:v>
                </c:pt>
                <c:pt idx="70">
                  <c:v>420.14400000000001</c:v>
                </c:pt>
                <c:pt idx="71">
                  <c:v>429.79999999999995</c:v>
                </c:pt>
                <c:pt idx="72">
                  <c:v>290</c:v>
                </c:pt>
                <c:pt idx="73">
                  <c:v>64.8</c:v>
                </c:pt>
                <c:pt idx="74">
                  <c:v>320</c:v>
                </c:pt>
                <c:pt idx="75">
                  <c:v>204.1</c:v>
                </c:pt>
                <c:pt idx="76">
                  <c:v>371.71</c:v>
                </c:pt>
                <c:pt idx="77">
                  <c:v>493</c:v>
                </c:pt>
                <c:pt idx="78">
                  <c:v>337.5</c:v>
                </c:pt>
                <c:pt idx="79">
                  <c:v>497.83020000000005</c:v>
                </c:pt>
                <c:pt idx="80">
                  <c:v>319.16000000000003</c:v>
                </c:pt>
                <c:pt idx="81">
                  <c:v>469.2</c:v>
                </c:pt>
                <c:pt idx="82">
                  <c:v>669.06</c:v>
                </c:pt>
                <c:pt idx="83">
                  <c:v>392</c:v>
                </c:pt>
                <c:pt idx="84">
                  <c:v>200</c:v>
                </c:pt>
              </c:numCache>
            </c:numRef>
          </c:val>
          <c:extLst>
            <c:ext xmlns:c16="http://schemas.microsoft.com/office/drawing/2014/chart" uri="{C3380CC4-5D6E-409C-BE32-E72D297353CC}">
              <c16:uniqueId val="{00000000-ABCF-4AE8-9020-0CDDBA3B96A6}"/>
            </c:ext>
          </c:extLst>
        </c:ser>
        <c:ser>
          <c:idx val="1"/>
          <c:order val="1"/>
          <c:tx>
            <c:strRef>
              <c:f>'Графики Нормативы в кг'!$C$1</c:f>
              <c:strCache>
                <c:ptCount val="1"/>
                <c:pt idx="0">
                  <c:v>Для жителя 
МКД, max по региону</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Нормативы в кг'!$A$2:$A$86</c:f>
              <c:strCache>
                <c:ptCount val="85"/>
                <c:pt idx="0">
                  <c:v>Кировская область</c:v>
                </c:pt>
                <c:pt idx="1">
                  <c:v>Нижегородская область </c:v>
                </c:pt>
                <c:pt idx="2">
                  <c:v>Самарская область</c:v>
                </c:pt>
                <c:pt idx="3">
                  <c:v>Ульяновская область</c:v>
                </c:pt>
                <c:pt idx="4">
                  <c:v>Курганская область </c:v>
                </c:pt>
                <c:pt idx="5">
                  <c:v>Челябинская область</c:v>
                </c:pt>
                <c:pt idx="6">
                  <c:v>ЯНАО</c:v>
                </c:pt>
                <c:pt idx="7">
                  <c:v>Белгородская область</c:v>
                </c:pt>
                <c:pt idx="8">
                  <c:v>Брянская область</c:v>
                </c:pt>
                <c:pt idx="9">
                  <c:v>Владимирская область</c:v>
                </c:pt>
                <c:pt idx="10">
                  <c:v>Ивановская область</c:v>
                </c:pt>
                <c:pt idx="11">
                  <c:v>Липецкая область</c:v>
                </c:pt>
                <c:pt idx="12">
                  <c:v>Тверская область</c:v>
                </c:pt>
                <c:pt idx="13">
                  <c:v>Республика Коми</c:v>
                </c:pt>
                <c:pt idx="14">
                  <c:v>Ненецкий автономный округ</c:v>
                </c:pt>
                <c:pt idx="15">
                  <c:v>Республика Ингушетия</c:v>
                </c:pt>
                <c:pt idx="16">
                  <c:v>Карачаево-Черкесская Республика</c:v>
                </c:pt>
                <c:pt idx="17">
                  <c:v>Ставропольский край</c:v>
                </c:pt>
                <c:pt idx="18">
                  <c:v>Астраханская область</c:v>
                </c:pt>
                <c:pt idx="19">
                  <c:v>Архангельская  область</c:v>
                </c:pt>
                <c:pt idx="20">
                  <c:v>Республика Тыва</c:v>
                </c:pt>
                <c:pt idx="21">
                  <c:v>Еврейская АО</c:v>
                </c:pt>
                <c:pt idx="22">
                  <c:v>Калининградская область</c:v>
                </c:pt>
                <c:pt idx="23">
                  <c:v>Приморский край</c:v>
                </c:pt>
                <c:pt idx="24">
                  <c:v>Республика Марий Эл</c:v>
                </c:pt>
                <c:pt idx="25">
                  <c:v>Удмуртская Республика</c:v>
                </c:pt>
                <c:pt idx="26">
                  <c:v>Чувашская Республика</c:v>
                </c:pt>
                <c:pt idx="27">
                  <c:v>Забайкальский край</c:v>
                </c:pt>
                <c:pt idx="28">
                  <c:v>Республика Бурятия</c:v>
                </c:pt>
                <c:pt idx="29">
                  <c:v>Республика Башкортостан</c:v>
                </c:pt>
                <c:pt idx="30">
                  <c:v>Чукотский АО</c:v>
                </c:pt>
                <c:pt idx="31">
                  <c:v>Кемеровская область</c:v>
                </c:pt>
                <c:pt idx="32">
                  <c:v>Смоленская область </c:v>
                </c:pt>
                <c:pt idx="33">
                  <c:v>ХМАО</c:v>
                </c:pt>
                <c:pt idx="34">
                  <c:v>Ярославская область</c:v>
                </c:pt>
                <c:pt idx="35">
                  <c:v>Республика Алтай</c:v>
                </c:pt>
                <c:pt idx="36">
                  <c:v>Республика Мордовия</c:v>
                </c:pt>
                <c:pt idx="37">
                  <c:v>Красноярский край</c:v>
                </c:pt>
                <c:pt idx="38">
                  <c:v>Пермский край</c:v>
                </c:pt>
                <c:pt idx="39">
                  <c:v>Орловская область</c:v>
                </c:pt>
                <c:pt idx="40">
                  <c:v>Севастополь</c:v>
                </c:pt>
                <c:pt idx="41">
                  <c:v>Хабаровский край</c:v>
                </c:pt>
                <c:pt idx="42">
                  <c:v>Республика Татарстан</c:v>
                </c:pt>
                <c:pt idx="43">
                  <c:v>Тюменская область</c:v>
                </c:pt>
                <c:pt idx="44">
                  <c:v>Республика Саха (Якутия)</c:v>
                </c:pt>
                <c:pt idx="45">
                  <c:v>Костромская область</c:v>
                </c:pt>
                <c:pt idx="46">
                  <c:v>Мурманская область</c:v>
                </c:pt>
                <c:pt idx="47">
                  <c:v>Курская область</c:v>
                </c:pt>
                <c:pt idx="48">
                  <c:v>Саратовская область</c:v>
                </c:pt>
                <c:pt idx="49">
                  <c:v>Псковская область</c:v>
                </c:pt>
                <c:pt idx="50">
                  <c:v>Рязанская область</c:v>
                </c:pt>
                <c:pt idx="51">
                  <c:v>Пензенская область</c:v>
                </c:pt>
                <c:pt idx="52">
                  <c:v>Омская область</c:v>
                </c:pt>
                <c:pt idx="53">
                  <c:v>Республика Карелия</c:v>
                </c:pt>
                <c:pt idx="54">
                  <c:v>Ленинградская область</c:v>
                </c:pt>
                <c:pt idx="55">
                  <c:v>Чеченская Республика</c:v>
                </c:pt>
                <c:pt idx="56">
                  <c:v>Вологодская область</c:v>
                </c:pt>
                <c:pt idx="57">
                  <c:v>Тамбовская область</c:v>
                </c:pt>
                <c:pt idx="58">
                  <c:v>Республика Адыгея</c:v>
                </c:pt>
                <c:pt idx="59">
                  <c:v>Москва</c:v>
                </c:pt>
                <c:pt idx="60">
                  <c:v>Оренбургская область</c:v>
                </c:pt>
                <c:pt idx="61">
                  <c:v>Новгородская область</c:v>
                </c:pt>
                <c:pt idx="62">
                  <c:v>Санкт-Петербург</c:v>
                </c:pt>
                <c:pt idx="63">
                  <c:v>Республика Хакасия</c:v>
                </c:pt>
                <c:pt idx="64">
                  <c:v>Новосибирская область</c:v>
                </c:pt>
                <c:pt idx="65">
                  <c:v>Свердловская область</c:v>
                </c:pt>
                <c:pt idx="66">
                  <c:v>Сахалинская область</c:v>
                </c:pt>
                <c:pt idx="67">
                  <c:v>Тульская область</c:v>
                </c:pt>
                <c:pt idx="68">
                  <c:v>Томская область</c:v>
                </c:pt>
                <c:pt idx="69">
                  <c:v>Воронежская область</c:v>
                </c:pt>
                <c:pt idx="70">
                  <c:v>Волгоградская область</c:v>
                </c:pt>
                <c:pt idx="71">
                  <c:v>Калужская область</c:v>
                </c:pt>
                <c:pt idx="72">
                  <c:v>Алтайский край</c:v>
                </c:pt>
                <c:pt idx="73">
                  <c:v>Республика Дагестан</c:v>
                </c:pt>
                <c:pt idx="74">
                  <c:v>Республика Калмыкия</c:v>
                </c:pt>
                <c:pt idx="75">
                  <c:v>Крым</c:v>
                </c:pt>
                <c:pt idx="76">
                  <c:v>Магаданская область</c:v>
                </c:pt>
                <c:pt idx="77">
                  <c:v>Кабардино-Балкарская Республика</c:v>
                </c:pt>
                <c:pt idx="78">
                  <c:v>Республика Северная Осетия - Алания</c:v>
                </c:pt>
                <c:pt idx="79">
                  <c:v>Московская область</c:v>
                </c:pt>
                <c:pt idx="80">
                  <c:v>Ростовская область</c:v>
                </c:pt>
                <c:pt idx="81">
                  <c:v>Камчатский край</c:v>
                </c:pt>
                <c:pt idx="82">
                  <c:v>Амурская область</c:v>
                </c:pt>
                <c:pt idx="83">
                  <c:v>Иркутская область</c:v>
                </c:pt>
                <c:pt idx="84">
                  <c:v>Краснодарский край</c:v>
                </c:pt>
              </c:strCache>
            </c:strRef>
          </c:cat>
          <c:val>
            <c:numRef>
              <c:f>'Графики Нормативы в кг'!$C$2:$C$86</c:f>
              <c:numCache>
                <c:formatCode>0.00</c:formatCode>
                <c:ptCount val="8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85.41</c:v>
                </c:pt>
                <c:pt idx="19">
                  <c:v>137.56</c:v>
                </c:pt>
                <c:pt idx="20">
                  <c:v>149.58999999999997</c:v>
                </c:pt>
                <c:pt idx="21">
                  <c:v>153.886</c:v>
                </c:pt>
                <c:pt idx="22">
                  <c:v>165</c:v>
                </c:pt>
                <c:pt idx="23">
                  <c:v>172.78</c:v>
                </c:pt>
                <c:pt idx="24">
                  <c:v>203.5</c:v>
                </c:pt>
                <c:pt idx="25">
                  <c:v>206.64</c:v>
                </c:pt>
                <c:pt idx="26">
                  <c:v>215.84</c:v>
                </c:pt>
                <c:pt idx="27">
                  <c:v>217.8</c:v>
                </c:pt>
                <c:pt idx="28">
                  <c:v>228</c:v>
                </c:pt>
                <c:pt idx="29">
                  <c:v>235.6</c:v>
                </c:pt>
                <c:pt idx="30">
                  <c:v>240</c:v>
                </c:pt>
                <c:pt idx="31">
                  <c:v>247.02699999999999</c:v>
                </c:pt>
                <c:pt idx="32">
                  <c:v>247.47</c:v>
                </c:pt>
                <c:pt idx="33">
                  <c:v>249.57</c:v>
                </c:pt>
                <c:pt idx="34">
                  <c:v>263.21100000000001</c:v>
                </c:pt>
                <c:pt idx="35">
                  <c:v>264</c:v>
                </c:pt>
                <c:pt idx="36">
                  <c:v>266</c:v>
                </c:pt>
                <c:pt idx="37">
                  <c:v>266.39999999999998</c:v>
                </c:pt>
                <c:pt idx="38">
                  <c:v>267.12</c:v>
                </c:pt>
                <c:pt idx="39">
                  <c:v>268</c:v>
                </c:pt>
                <c:pt idx="40">
                  <c:v>268</c:v>
                </c:pt>
                <c:pt idx="41">
                  <c:v>270.90640000000002</c:v>
                </c:pt>
                <c:pt idx="42">
                  <c:v>276</c:v>
                </c:pt>
                <c:pt idx="43">
                  <c:v>276.86</c:v>
                </c:pt>
                <c:pt idx="44">
                  <c:v>279</c:v>
                </c:pt>
                <c:pt idx="45">
                  <c:v>284.24</c:v>
                </c:pt>
                <c:pt idx="46">
                  <c:v>284.36</c:v>
                </c:pt>
                <c:pt idx="47">
                  <c:v>285</c:v>
                </c:pt>
                <c:pt idx="48">
                  <c:v>288</c:v>
                </c:pt>
                <c:pt idx="49">
                  <c:v>295</c:v>
                </c:pt>
                <c:pt idx="50">
                  <c:v>298.67999999999995</c:v>
                </c:pt>
                <c:pt idx="51">
                  <c:v>299</c:v>
                </c:pt>
                <c:pt idx="52">
                  <c:v>306.60000000000002</c:v>
                </c:pt>
                <c:pt idx="53">
                  <c:v>312</c:v>
                </c:pt>
                <c:pt idx="54">
                  <c:v>329.34500000000003</c:v>
                </c:pt>
                <c:pt idx="55">
                  <c:v>331.2</c:v>
                </c:pt>
                <c:pt idx="56">
                  <c:v>338.91</c:v>
                </c:pt>
                <c:pt idx="57">
                  <c:v>358.94000000000005</c:v>
                </c:pt>
                <c:pt idx="58">
                  <c:v>362.41</c:v>
                </c:pt>
                <c:pt idx="59">
                  <c:v>370</c:v>
                </c:pt>
                <c:pt idx="60">
                  <c:v>372</c:v>
                </c:pt>
                <c:pt idx="61">
                  <c:v>376.4</c:v>
                </c:pt>
                <c:pt idx="62">
                  <c:v>381.69600000000003</c:v>
                </c:pt>
                <c:pt idx="63">
                  <c:v>388.2</c:v>
                </c:pt>
                <c:pt idx="64">
                  <c:v>392.95</c:v>
                </c:pt>
                <c:pt idx="65">
                  <c:v>403.03199999999998</c:v>
                </c:pt>
                <c:pt idx="66">
                  <c:v>413.7</c:v>
                </c:pt>
                <c:pt idx="67">
                  <c:v>414</c:v>
                </c:pt>
                <c:pt idx="68">
                  <c:v>416.8</c:v>
                </c:pt>
                <c:pt idx="69">
                  <c:v>419.71</c:v>
                </c:pt>
                <c:pt idx="70">
                  <c:v>420.14400000000001</c:v>
                </c:pt>
                <c:pt idx="71">
                  <c:v>429.79999999999995</c:v>
                </c:pt>
                <c:pt idx="72">
                  <c:v>432</c:v>
                </c:pt>
                <c:pt idx="73">
                  <c:v>450</c:v>
                </c:pt>
                <c:pt idx="74">
                  <c:v>453</c:v>
                </c:pt>
                <c:pt idx="75">
                  <c:v>461.7</c:v>
                </c:pt>
                <c:pt idx="76">
                  <c:v>467.78</c:v>
                </c:pt>
                <c:pt idx="77">
                  <c:v>493</c:v>
                </c:pt>
                <c:pt idx="78">
                  <c:v>495</c:v>
                </c:pt>
                <c:pt idx="79">
                  <c:v>497.83020000000005</c:v>
                </c:pt>
                <c:pt idx="80">
                  <c:v>517.44000000000005</c:v>
                </c:pt>
                <c:pt idx="81">
                  <c:v>567.36</c:v>
                </c:pt>
                <c:pt idx="82">
                  <c:v>669.06</c:v>
                </c:pt>
                <c:pt idx="83">
                  <c:v>780</c:v>
                </c:pt>
                <c:pt idx="84">
                  <c:v>1080</c:v>
                </c:pt>
              </c:numCache>
            </c:numRef>
          </c:val>
          <c:extLst>
            <c:ext xmlns:c16="http://schemas.microsoft.com/office/drawing/2014/chart" uri="{C3380CC4-5D6E-409C-BE32-E72D297353CC}">
              <c16:uniqueId val="{00000001-ABCF-4AE8-9020-0CDDBA3B96A6}"/>
            </c:ext>
          </c:extLst>
        </c:ser>
        <c:ser>
          <c:idx val="2"/>
          <c:order val="2"/>
          <c:tx>
            <c:strRef>
              <c:f>'Графики Нормативы в кг'!$D$1</c:f>
              <c:strCache>
                <c:ptCount val="1"/>
                <c:pt idx="0">
                  <c:v>Для жителя ИД, min по региону</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Нормативы в кг'!$A$2:$A$86</c:f>
              <c:strCache>
                <c:ptCount val="85"/>
                <c:pt idx="0">
                  <c:v>Кировская область</c:v>
                </c:pt>
                <c:pt idx="1">
                  <c:v>Нижегородская область </c:v>
                </c:pt>
                <c:pt idx="2">
                  <c:v>Самарская область</c:v>
                </c:pt>
                <c:pt idx="3">
                  <c:v>Ульяновская область</c:v>
                </c:pt>
                <c:pt idx="4">
                  <c:v>Курганская область </c:v>
                </c:pt>
                <c:pt idx="5">
                  <c:v>Челябинская область</c:v>
                </c:pt>
                <c:pt idx="6">
                  <c:v>ЯНАО</c:v>
                </c:pt>
                <c:pt idx="7">
                  <c:v>Белгородская область</c:v>
                </c:pt>
                <c:pt idx="8">
                  <c:v>Брянская область</c:v>
                </c:pt>
                <c:pt idx="9">
                  <c:v>Владимирская область</c:v>
                </c:pt>
                <c:pt idx="10">
                  <c:v>Ивановская область</c:v>
                </c:pt>
                <c:pt idx="11">
                  <c:v>Липецкая область</c:v>
                </c:pt>
                <c:pt idx="12">
                  <c:v>Тверская область</c:v>
                </c:pt>
                <c:pt idx="13">
                  <c:v>Республика Коми</c:v>
                </c:pt>
                <c:pt idx="14">
                  <c:v>Ненецкий автономный округ</c:v>
                </c:pt>
                <c:pt idx="15">
                  <c:v>Республика Ингушетия</c:v>
                </c:pt>
                <c:pt idx="16">
                  <c:v>Карачаево-Черкесская Республика</c:v>
                </c:pt>
                <c:pt idx="17">
                  <c:v>Ставропольский край</c:v>
                </c:pt>
                <c:pt idx="18">
                  <c:v>Астраханская область</c:v>
                </c:pt>
                <c:pt idx="19">
                  <c:v>Архангельская  область</c:v>
                </c:pt>
                <c:pt idx="20">
                  <c:v>Республика Тыва</c:v>
                </c:pt>
                <c:pt idx="21">
                  <c:v>Еврейская АО</c:v>
                </c:pt>
                <c:pt idx="22">
                  <c:v>Калининградская область</c:v>
                </c:pt>
                <c:pt idx="23">
                  <c:v>Приморский край</c:v>
                </c:pt>
                <c:pt idx="24">
                  <c:v>Республика Марий Эл</c:v>
                </c:pt>
                <c:pt idx="25">
                  <c:v>Удмуртская Республика</c:v>
                </c:pt>
                <c:pt idx="26">
                  <c:v>Чувашская Республика</c:v>
                </c:pt>
                <c:pt idx="27">
                  <c:v>Забайкальский край</c:v>
                </c:pt>
                <c:pt idx="28">
                  <c:v>Республика Бурятия</c:v>
                </c:pt>
                <c:pt idx="29">
                  <c:v>Республика Башкортостан</c:v>
                </c:pt>
                <c:pt idx="30">
                  <c:v>Чукотский АО</c:v>
                </c:pt>
                <c:pt idx="31">
                  <c:v>Кемеровская область</c:v>
                </c:pt>
                <c:pt idx="32">
                  <c:v>Смоленская область </c:v>
                </c:pt>
                <c:pt idx="33">
                  <c:v>ХМАО</c:v>
                </c:pt>
                <c:pt idx="34">
                  <c:v>Ярославская область</c:v>
                </c:pt>
                <c:pt idx="35">
                  <c:v>Республика Алтай</c:v>
                </c:pt>
                <c:pt idx="36">
                  <c:v>Республика Мордовия</c:v>
                </c:pt>
                <c:pt idx="37">
                  <c:v>Красноярский край</c:v>
                </c:pt>
                <c:pt idx="38">
                  <c:v>Пермский край</c:v>
                </c:pt>
                <c:pt idx="39">
                  <c:v>Орловская область</c:v>
                </c:pt>
                <c:pt idx="40">
                  <c:v>Севастополь</c:v>
                </c:pt>
                <c:pt idx="41">
                  <c:v>Хабаровский край</c:v>
                </c:pt>
                <c:pt idx="42">
                  <c:v>Республика Татарстан</c:v>
                </c:pt>
                <c:pt idx="43">
                  <c:v>Тюменская область</c:v>
                </c:pt>
                <c:pt idx="44">
                  <c:v>Республика Саха (Якутия)</c:v>
                </c:pt>
                <c:pt idx="45">
                  <c:v>Костромская область</c:v>
                </c:pt>
                <c:pt idx="46">
                  <c:v>Мурманская область</c:v>
                </c:pt>
                <c:pt idx="47">
                  <c:v>Курская область</c:v>
                </c:pt>
                <c:pt idx="48">
                  <c:v>Саратовская область</c:v>
                </c:pt>
                <c:pt idx="49">
                  <c:v>Псковская область</c:v>
                </c:pt>
                <c:pt idx="50">
                  <c:v>Рязанская область</c:v>
                </c:pt>
                <c:pt idx="51">
                  <c:v>Пензенская область</c:v>
                </c:pt>
                <c:pt idx="52">
                  <c:v>Омская область</c:v>
                </c:pt>
                <c:pt idx="53">
                  <c:v>Республика Карелия</c:v>
                </c:pt>
                <c:pt idx="54">
                  <c:v>Ленинградская область</c:v>
                </c:pt>
                <c:pt idx="55">
                  <c:v>Чеченская Республика</c:v>
                </c:pt>
                <c:pt idx="56">
                  <c:v>Вологодская область</c:v>
                </c:pt>
                <c:pt idx="57">
                  <c:v>Тамбовская область</c:v>
                </c:pt>
                <c:pt idx="58">
                  <c:v>Республика Адыгея</c:v>
                </c:pt>
                <c:pt idx="59">
                  <c:v>Москва</c:v>
                </c:pt>
                <c:pt idx="60">
                  <c:v>Оренбургская область</c:v>
                </c:pt>
                <c:pt idx="61">
                  <c:v>Новгородская область</c:v>
                </c:pt>
                <c:pt idx="62">
                  <c:v>Санкт-Петербург</c:v>
                </c:pt>
                <c:pt idx="63">
                  <c:v>Республика Хакасия</c:v>
                </c:pt>
                <c:pt idx="64">
                  <c:v>Новосибирская область</c:v>
                </c:pt>
                <c:pt idx="65">
                  <c:v>Свердловская область</c:v>
                </c:pt>
                <c:pt idx="66">
                  <c:v>Сахалинская область</c:v>
                </c:pt>
                <c:pt idx="67">
                  <c:v>Тульская область</c:v>
                </c:pt>
                <c:pt idx="68">
                  <c:v>Томская область</c:v>
                </c:pt>
                <c:pt idx="69">
                  <c:v>Воронежская область</c:v>
                </c:pt>
                <c:pt idx="70">
                  <c:v>Волгоградская область</c:v>
                </c:pt>
                <c:pt idx="71">
                  <c:v>Калужская область</c:v>
                </c:pt>
                <c:pt idx="72">
                  <c:v>Алтайский край</c:v>
                </c:pt>
                <c:pt idx="73">
                  <c:v>Республика Дагестан</c:v>
                </c:pt>
                <c:pt idx="74">
                  <c:v>Республика Калмыкия</c:v>
                </c:pt>
                <c:pt idx="75">
                  <c:v>Крым</c:v>
                </c:pt>
                <c:pt idx="76">
                  <c:v>Магаданская область</c:v>
                </c:pt>
                <c:pt idx="77">
                  <c:v>Кабардино-Балкарская Республика</c:v>
                </c:pt>
                <c:pt idx="78">
                  <c:v>Республика Северная Осетия - Алания</c:v>
                </c:pt>
                <c:pt idx="79">
                  <c:v>Московская область</c:v>
                </c:pt>
                <c:pt idx="80">
                  <c:v>Ростовская область</c:v>
                </c:pt>
                <c:pt idx="81">
                  <c:v>Камчатский край</c:v>
                </c:pt>
                <c:pt idx="82">
                  <c:v>Амурская область</c:v>
                </c:pt>
                <c:pt idx="83">
                  <c:v>Иркутская область</c:v>
                </c:pt>
                <c:pt idx="84">
                  <c:v>Краснодарский край</c:v>
                </c:pt>
              </c:strCache>
            </c:strRef>
          </c:cat>
          <c:val>
            <c:numRef>
              <c:f>'Графики Нормативы в кг'!$D$2:$D$86</c:f>
              <c:numCache>
                <c:formatCode>0.00</c:formatCode>
                <c:ptCount val="8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130.52000000000001</c:v>
                </c:pt>
                <c:pt idx="19">
                  <c:v>77.06</c:v>
                </c:pt>
                <c:pt idx="20">
                  <c:v>203.01499999999999</c:v>
                </c:pt>
                <c:pt idx="21">
                  <c:v>15.7761</c:v>
                </c:pt>
                <c:pt idx="22">
                  <c:v>260</c:v>
                </c:pt>
                <c:pt idx="23">
                  <c:v>312.00700000000001</c:v>
                </c:pt>
                <c:pt idx="24">
                  <c:v>211.2</c:v>
                </c:pt>
                <c:pt idx="25">
                  <c:v>199.75</c:v>
                </c:pt>
                <c:pt idx="26">
                  <c:v>215.84</c:v>
                </c:pt>
                <c:pt idx="27">
                  <c:v>52.79</c:v>
                </c:pt>
                <c:pt idx="28">
                  <c:v>294</c:v>
                </c:pt>
                <c:pt idx="29">
                  <c:v>298.89999999999998</c:v>
                </c:pt>
                <c:pt idx="30">
                  <c:v>180</c:v>
                </c:pt>
                <c:pt idx="31">
                  <c:v>247.02699999999999</c:v>
                </c:pt>
                <c:pt idx="32">
                  <c:v>247.47</c:v>
                </c:pt>
                <c:pt idx="33">
                  <c:v>283.92</c:v>
                </c:pt>
                <c:pt idx="34">
                  <c:v>311.12599999999998</c:v>
                </c:pt>
                <c:pt idx="35">
                  <c:v>303.60000000000002</c:v>
                </c:pt>
                <c:pt idx="36">
                  <c:v>316</c:v>
                </c:pt>
                <c:pt idx="37">
                  <c:v>158.4</c:v>
                </c:pt>
                <c:pt idx="38">
                  <c:v>224</c:v>
                </c:pt>
                <c:pt idx="39">
                  <c:v>301.5</c:v>
                </c:pt>
                <c:pt idx="40">
                  <c:v>382</c:v>
                </c:pt>
                <c:pt idx="41">
                  <c:v>313.99439999999998</c:v>
                </c:pt>
                <c:pt idx="42">
                  <c:v>349</c:v>
                </c:pt>
                <c:pt idx="43">
                  <c:v>237.41</c:v>
                </c:pt>
                <c:pt idx="44">
                  <c:v>267</c:v>
                </c:pt>
                <c:pt idx="45">
                  <c:v>301.07</c:v>
                </c:pt>
                <c:pt idx="46">
                  <c:v>284.36</c:v>
                </c:pt>
                <c:pt idx="47">
                  <c:v>450</c:v>
                </c:pt>
                <c:pt idx="48">
                  <c:v>143</c:v>
                </c:pt>
                <c:pt idx="49">
                  <c:v>295</c:v>
                </c:pt>
                <c:pt idx="50">
                  <c:v>302.61</c:v>
                </c:pt>
                <c:pt idx="51">
                  <c:v>255</c:v>
                </c:pt>
                <c:pt idx="52">
                  <c:v>267.47199999999998</c:v>
                </c:pt>
                <c:pt idx="53">
                  <c:v>231.137</c:v>
                </c:pt>
                <c:pt idx="54">
                  <c:v>329.34500000000003</c:v>
                </c:pt>
                <c:pt idx="55">
                  <c:v>364.6</c:v>
                </c:pt>
                <c:pt idx="56">
                  <c:v>262.43</c:v>
                </c:pt>
                <c:pt idx="57">
                  <c:v>272.48</c:v>
                </c:pt>
                <c:pt idx="58">
                  <c:v>174.97</c:v>
                </c:pt>
                <c:pt idx="59">
                  <c:v>370</c:v>
                </c:pt>
                <c:pt idx="60">
                  <c:v>328.68</c:v>
                </c:pt>
                <c:pt idx="61">
                  <c:v>281.7</c:v>
                </c:pt>
                <c:pt idx="62">
                  <c:v>696.86400000000003</c:v>
                </c:pt>
                <c:pt idx="63">
                  <c:v>554.52</c:v>
                </c:pt>
                <c:pt idx="64">
                  <c:v>392.95</c:v>
                </c:pt>
                <c:pt idx="65">
                  <c:v>347.72399999999999</c:v>
                </c:pt>
                <c:pt idx="66">
                  <c:v>413.7</c:v>
                </c:pt>
                <c:pt idx="67">
                  <c:v>553</c:v>
                </c:pt>
                <c:pt idx="68">
                  <c:v>85.067999999999998</c:v>
                </c:pt>
                <c:pt idx="69">
                  <c:v>387.81</c:v>
                </c:pt>
                <c:pt idx="70">
                  <c:v>371.12400000000002</c:v>
                </c:pt>
                <c:pt idx="71">
                  <c:v>234.4</c:v>
                </c:pt>
                <c:pt idx="72">
                  <c:v>290</c:v>
                </c:pt>
                <c:pt idx="73">
                  <c:v>64.8</c:v>
                </c:pt>
                <c:pt idx="74">
                  <c:v>310</c:v>
                </c:pt>
                <c:pt idx="75">
                  <c:v>204.1</c:v>
                </c:pt>
                <c:pt idx="76">
                  <c:v>579.09</c:v>
                </c:pt>
                <c:pt idx="77">
                  <c:v>568</c:v>
                </c:pt>
                <c:pt idx="78">
                  <c:v>337.5</c:v>
                </c:pt>
                <c:pt idx="79">
                  <c:v>497.83020000000005</c:v>
                </c:pt>
                <c:pt idx="80">
                  <c:v>299</c:v>
                </c:pt>
                <c:pt idx="81">
                  <c:v>493.32</c:v>
                </c:pt>
                <c:pt idx="82">
                  <c:v>334.53</c:v>
                </c:pt>
                <c:pt idx="83">
                  <c:v>540</c:v>
                </c:pt>
                <c:pt idx="84">
                  <c:v>200</c:v>
                </c:pt>
              </c:numCache>
            </c:numRef>
          </c:val>
          <c:extLst>
            <c:ext xmlns:c16="http://schemas.microsoft.com/office/drawing/2014/chart" uri="{C3380CC4-5D6E-409C-BE32-E72D297353CC}">
              <c16:uniqueId val="{00000002-ABCF-4AE8-9020-0CDDBA3B96A6}"/>
            </c:ext>
          </c:extLst>
        </c:ser>
        <c:ser>
          <c:idx val="3"/>
          <c:order val="3"/>
          <c:tx>
            <c:strRef>
              <c:f>'Графики Нормативы в кг'!$E$1</c:f>
              <c:strCache>
                <c:ptCount val="1"/>
                <c:pt idx="0">
                  <c:v>Для жителя ИД, max по региону</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Нормативы в кг'!$A$2:$A$86</c:f>
              <c:strCache>
                <c:ptCount val="85"/>
                <c:pt idx="0">
                  <c:v>Кировская область</c:v>
                </c:pt>
                <c:pt idx="1">
                  <c:v>Нижегородская область </c:v>
                </c:pt>
                <c:pt idx="2">
                  <c:v>Самарская область</c:v>
                </c:pt>
                <c:pt idx="3">
                  <c:v>Ульяновская область</c:v>
                </c:pt>
                <c:pt idx="4">
                  <c:v>Курганская область </c:v>
                </c:pt>
                <c:pt idx="5">
                  <c:v>Челябинская область</c:v>
                </c:pt>
                <c:pt idx="6">
                  <c:v>ЯНАО</c:v>
                </c:pt>
                <c:pt idx="7">
                  <c:v>Белгородская область</c:v>
                </c:pt>
                <c:pt idx="8">
                  <c:v>Брянская область</c:v>
                </c:pt>
                <c:pt idx="9">
                  <c:v>Владимирская область</c:v>
                </c:pt>
                <c:pt idx="10">
                  <c:v>Ивановская область</c:v>
                </c:pt>
                <c:pt idx="11">
                  <c:v>Липецкая область</c:v>
                </c:pt>
                <c:pt idx="12">
                  <c:v>Тверская область</c:v>
                </c:pt>
                <c:pt idx="13">
                  <c:v>Республика Коми</c:v>
                </c:pt>
                <c:pt idx="14">
                  <c:v>Ненецкий автономный округ</c:v>
                </c:pt>
                <c:pt idx="15">
                  <c:v>Республика Ингушетия</c:v>
                </c:pt>
                <c:pt idx="16">
                  <c:v>Карачаево-Черкесская Республика</c:v>
                </c:pt>
                <c:pt idx="17">
                  <c:v>Ставропольский край</c:v>
                </c:pt>
                <c:pt idx="18">
                  <c:v>Астраханская область</c:v>
                </c:pt>
                <c:pt idx="19">
                  <c:v>Архангельская  область</c:v>
                </c:pt>
                <c:pt idx="20">
                  <c:v>Республика Тыва</c:v>
                </c:pt>
                <c:pt idx="21">
                  <c:v>Еврейская АО</c:v>
                </c:pt>
                <c:pt idx="22">
                  <c:v>Калининградская область</c:v>
                </c:pt>
                <c:pt idx="23">
                  <c:v>Приморский край</c:v>
                </c:pt>
                <c:pt idx="24">
                  <c:v>Республика Марий Эл</c:v>
                </c:pt>
                <c:pt idx="25">
                  <c:v>Удмуртская Республика</c:v>
                </c:pt>
                <c:pt idx="26">
                  <c:v>Чувашская Республика</c:v>
                </c:pt>
                <c:pt idx="27">
                  <c:v>Забайкальский край</c:v>
                </c:pt>
                <c:pt idx="28">
                  <c:v>Республика Бурятия</c:v>
                </c:pt>
                <c:pt idx="29">
                  <c:v>Республика Башкортостан</c:v>
                </c:pt>
                <c:pt idx="30">
                  <c:v>Чукотский АО</c:v>
                </c:pt>
                <c:pt idx="31">
                  <c:v>Кемеровская область</c:v>
                </c:pt>
                <c:pt idx="32">
                  <c:v>Смоленская область </c:v>
                </c:pt>
                <c:pt idx="33">
                  <c:v>ХМАО</c:v>
                </c:pt>
                <c:pt idx="34">
                  <c:v>Ярославская область</c:v>
                </c:pt>
                <c:pt idx="35">
                  <c:v>Республика Алтай</c:v>
                </c:pt>
                <c:pt idx="36">
                  <c:v>Республика Мордовия</c:v>
                </c:pt>
                <c:pt idx="37">
                  <c:v>Красноярский край</c:v>
                </c:pt>
                <c:pt idx="38">
                  <c:v>Пермский край</c:v>
                </c:pt>
                <c:pt idx="39">
                  <c:v>Орловская область</c:v>
                </c:pt>
                <c:pt idx="40">
                  <c:v>Севастополь</c:v>
                </c:pt>
                <c:pt idx="41">
                  <c:v>Хабаровский край</c:v>
                </c:pt>
                <c:pt idx="42">
                  <c:v>Республика Татарстан</c:v>
                </c:pt>
                <c:pt idx="43">
                  <c:v>Тюменская область</c:v>
                </c:pt>
                <c:pt idx="44">
                  <c:v>Республика Саха (Якутия)</c:v>
                </c:pt>
                <c:pt idx="45">
                  <c:v>Костромская область</c:v>
                </c:pt>
                <c:pt idx="46">
                  <c:v>Мурманская область</c:v>
                </c:pt>
                <c:pt idx="47">
                  <c:v>Курская область</c:v>
                </c:pt>
                <c:pt idx="48">
                  <c:v>Саратовская область</c:v>
                </c:pt>
                <c:pt idx="49">
                  <c:v>Псковская область</c:v>
                </c:pt>
                <c:pt idx="50">
                  <c:v>Рязанская область</c:v>
                </c:pt>
                <c:pt idx="51">
                  <c:v>Пензенская область</c:v>
                </c:pt>
                <c:pt idx="52">
                  <c:v>Омская область</c:v>
                </c:pt>
                <c:pt idx="53">
                  <c:v>Республика Карелия</c:v>
                </c:pt>
                <c:pt idx="54">
                  <c:v>Ленинградская область</c:v>
                </c:pt>
                <c:pt idx="55">
                  <c:v>Чеченская Республика</c:v>
                </c:pt>
                <c:pt idx="56">
                  <c:v>Вологодская область</c:v>
                </c:pt>
                <c:pt idx="57">
                  <c:v>Тамбовская область</c:v>
                </c:pt>
                <c:pt idx="58">
                  <c:v>Республика Адыгея</c:v>
                </c:pt>
                <c:pt idx="59">
                  <c:v>Москва</c:v>
                </c:pt>
                <c:pt idx="60">
                  <c:v>Оренбургская область</c:v>
                </c:pt>
                <c:pt idx="61">
                  <c:v>Новгородская область</c:v>
                </c:pt>
                <c:pt idx="62">
                  <c:v>Санкт-Петербург</c:v>
                </c:pt>
                <c:pt idx="63">
                  <c:v>Республика Хакасия</c:v>
                </c:pt>
                <c:pt idx="64">
                  <c:v>Новосибирская область</c:v>
                </c:pt>
                <c:pt idx="65">
                  <c:v>Свердловская область</c:v>
                </c:pt>
                <c:pt idx="66">
                  <c:v>Сахалинская область</c:v>
                </c:pt>
                <c:pt idx="67">
                  <c:v>Тульская область</c:v>
                </c:pt>
                <c:pt idx="68">
                  <c:v>Томская область</c:v>
                </c:pt>
                <c:pt idx="69">
                  <c:v>Воронежская область</c:v>
                </c:pt>
                <c:pt idx="70">
                  <c:v>Волгоградская область</c:v>
                </c:pt>
                <c:pt idx="71">
                  <c:v>Калужская область</c:v>
                </c:pt>
                <c:pt idx="72">
                  <c:v>Алтайский край</c:v>
                </c:pt>
                <c:pt idx="73">
                  <c:v>Республика Дагестан</c:v>
                </c:pt>
                <c:pt idx="74">
                  <c:v>Республика Калмыкия</c:v>
                </c:pt>
                <c:pt idx="75">
                  <c:v>Крым</c:v>
                </c:pt>
                <c:pt idx="76">
                  <c:v>Магаданская область</c:v>
                </c:pt>
                <c:pt idx="77">
                  <c:v>Кабардино-Балкарская Республика</c:v>
                </c:pt>
                <c:pt idx="78">
                  <c:v>Республика Северная Осетия - Алания</c:v>
                </c:pt>
                <c:pt idx="79">
                  <c:v>Московская область</c:v>
                </c:pt>
                <c:pt idx="80">
                  <c:v>Ростовская область</c:v>
                </c:pt>
                <c:pt idx="81">
                  <c:v>Камчатский край</c:v>
                </c:pt>
                <c:pt idx="82">
                  <c:v>Амурская область</c:v>
                </c:pt>
                <c:pt idx="83">
                  <c:v>Иркутская область</c:v>
                </c:pt>
                <c:pt idx="84">
                  <c:v>Краснодарский край</c:v>
                </c:pt>
              </c:strCache>
            </c:strRef>
          </c:cat>
          <c:val>
            <c:numRef>
              <c:f>'Графики Нормативы в кг'!$E$2:$E$86</c:f>
              <c:numCache>
                <c:formatCode>0.00</c:formatCode>
                <c:ptCount val="8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130.52000000000001</c:v>
                </c:pt>
                <c:pt idx="19">
                  <c:v>119.44</c:v>
                </c:pt>
                <c:pt idx="20">
                  <c:v>203.01499999999999</c:v>
                </c:pt>
                <c:pt idx="21">
                  <c:v>15.7761</c:v>
                </c:pt>
                <c:pt idx="22">
                  <c:v>450</c:v>
                </c:pt>
                <c:pt idx="23">
                  <c:v>312.00700000000001</c:v>
                </c:pt>
                <c:pt idx="24">
                  <c:v>211.2</c:v>
                </c:pt>
                <c:pt idx="25">
                  <c:v>199.75</c:v>
                </c:pt>
                <c:pt idx="26">
                  <c:v>215.84</c:v>
                </c:pt>
                <c:pt idx="27">
                  <c:v>554.58000000000004</c:v>
                </c:pt>
                <c:pt idx="28">
                  <c:v>294</c:v>
                </c:pt>
                <c:pt idx="29">
                  <c:v>298.89999999999998</c:v>
                </c:pt>
                <c:pt idx="30">
                  <c:v>180</c:v>
                </c:pt>
                <c:pt idx="31">
                  <c:v>247.02699999999999</c:v>
                </c:pt>
                <c:pt idx="32">
                  <c:v>247.47</c:v>
                </c:pt>
                <c:pt idx="33">
                  <c:v>551.13</c:v>
                </c:pt>
                <c:pt idx="34">
                  <c:v>311.12599999999998</c:v>
                </c:pt>
                <c:pt idx="35">
                  <c:v>303.60000000000002</c:v>
                </c:pt>
                <c:pt idx="36">
                  <c:v>419</c:v>
                </c:pt>
                <c:pt idx="37">
                  <c:v>266.39999999999998</c:v>
                </c:pt>
                <c:pt idx="38">
                  <c:v>224</c:v>
                </c:pt>
                <c:pt idx="39">
                  <c:v>335</c:v>
                </c:pt>
                <c:pt idx="40">
                  <c:v>382</c:v>
                </c:pt>
                <c:pt idx="41">
                  <c:v>313.99439999999998</c:v>
                </c:pt>
                <c:pt idx="42">
                  <c:v>349</c:v>
                </c:pt>
                <c:pt idx="43">
                  <c:v>237.41</c:v>
                </c:pt>
                <c:pt idx="44">
                  <c:v>295.5</c:v>
                </c:pt>
                <c:pt idx="45">
                  <c:v>382.51</c:v>
                </c:pt>
                <c:pt idx="46">
                  <c:v>284.36</c:v>
                </c:pt>
                <c:pt idx="47">
                  <c:v>450</c:v>
                </c:pt>
                <c:pt idx="48">
                  <c:v>390</c:v>
                </c:pt>
                <c:pt idx="49">
                  <c:v>295</c:v>
                </c:pt>
                <c:pt idx="50">
                  <c:v>302.61</c:v>
                </c:pt>
                <c:pt idx="51">
                  <c:v>318</c:v>
                </c:pt>
                <c:pt idx="52">
                  <c:v>722.7</c:v>
                </c:pt>
                <c:pt idx="53">
                  <c:v>231.137</c:v>
                </c:pt>
                <c:pt idx="54">
                  <c:v>329.34500000000003</c:v>
                </c:pt>
                <c:pt idx="55">
                  <c:v>370.8</c:v>
                </c:pt>
                <c:pt idx="56">
                  <c:v>338.91</c:v>
                </c:pt>
                <c:pt idx="57">
                  <c:v>484.70000000000005</c:v>
                </c:pt>
                <c:pt idx="58">
                  <c:v>232.35</c:v>
                </c:pt>
                <c:pt idx="59">
                  <c:v>370</c:v>
                </c:pt>
                <c:pt idx="60">
                  <c:v>432</c:v>
                </c:pt>
                <c:pt idx="61">
                  <c:v>376.4</c:v>
                </c:pt>
                <c:pt idx="62">
                  <c:v>696.86400000000003</c:v>
                </c:pt>
                <c:pt idx="63">
                  <c:v>554.52</c:v>
                </c:pt>
                <c:pt idx="64">
                  <c:v>392.95</c:v>
                </c:pt>
                <c:pt idx="65">
                  <c:v>362.952</c:v>
                </c:pt>
                <c:pt idx="66">
                  <c:v>413.7</c:v>
                </c:pt>
                <c:pt idx="67">
                  <c:v>553</c:v>
                </c:pt>
                <c:pt idx="68">
                  <c:v>469.8</c:v>
                </c:pt>
                <c:pt idx="69">
                  <c:v>462.15</c:v>
                </c:pt>
                <c:pt idx="70">
                  <c:v>371.12400000000002</c:v>
                </c:pt>
                <c:pt idx="71">
                  <c:v>366.25</c:v>
                </c:pt>
                <c:pt idx="72">
                  <c:v>432</c:v>
                </c:pt>
                <c:pt idx="73">
                  <c:v>450</c:v>
                </c:pt>
                <c:pt idx="74">
                  <c:v>510</c:v>
                </c:pt>
                <c:pt idx="75">
                  <c:v>461.7</c:v>
                </c:pt>
                <c:pt idx="76">
                  <c:v>579.09</c:v>
                </c:pt>
                <c:pt idx="77">
                  <c:v>568</c:v>
                </c:pt>
                <c:pt idx="78">
                  <c:v>495</c:v>
                </c:pt>
                <c:pt idx="79">
                  <c:v>497.83020000000005</c:v>
                </c:pt>
                <c:pt idx="80">
                  <c:v>592.79999999999995</c:v>
                </c:pt>
                <c:pt idx="81">
                  <c:v>601.79999999999995</c:v>
                </c:pt>
                <c:pt idx="82">
                  <c:v>334.53</c:v>
                </c:pt>
                <c:pt idx="83">
                  <c:v>780</c:v>
                </c:pt>
                <c:pt idx="84">
                  <c:v>1080</c:v>
                </c:pt>
              </c:numCache>
            </c:numRef>
          </c:val>
          <c:extLst>
            <c:ext xmlns:c16="http://schemas.microsoft.com/office/drawing/2014/chart" uri="{C3380CC4-5D6E-409C-BE32-E72D297353CC}">
              <c16:uniqueId val="{00000003-ABCF-4AE8-9020-0CDDBA3B96A6}"/>
            </c:ext>
          </c:extLst>
        </c:ser>
        <c:dLbls>
          <c:dLblPos val="inEnd"/>
          <c:showLegendKey val="0"/>
          <c:showVal val="1"/>
          <c:showCatName val="0"/>
          <c:showSerName val="0"/>
          <c:showPercent val="0"/>
          <c:showBubbleSize val="0"/>
        </c:dLbls>
        <c:gapWidth val="115"/>
        <c:overlap val="-20"/>
        <c:axId val="133323776"/>
        <c:axId val="133341952"/>
      </c:barChart>
      <c:catAx>
        <c:axId val="13332377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33341952"/>
        <c:crosses val="autoZero"/>
        <c:auto val="1"/>
        <c:lblAlgn val="ctr"/>
        <c:lblOffset val="100"/>
        <c:noMultiLvlLbl val="0"/>
      </c:catAx>
      <c:valAx>
        <c:axId val="13334195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33323776"/>
        <c:crosses val="autoZero"/>
        <c:crossBetween val="between"/>
      </c:valAx>
      <c:spPr>
        <a:noFill/>
        <a:ln>
          <a:noFill/>
        </a:ln>
        <a:effectLst/>
      </c:spPr>
    </c:plotArea>
    <c:legend>
      <c:legendPos val="b"/>
      <c:layout>
        <c:manualLayout>
          <c:xMode val="edge"/>
          <c:yMode val="edge"/>
          <c:x val="6.6460869346064252E-2"/>
          <c:y val="2.9159955763583875E-2"/>
          <c:w val="0.89999992799254003"/>
          <c:h val="3.277264389781215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paperSize="8"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ru-RU"/>
              <a:t>ПФО</a:t>
            </a:r>
          </a:p>
          <a:p>
            <a:pPr>
              <a:defRPr/>
            </a:pPr>
            <a:r>
              <a:rPr lang="ru-RU"/>
              <a:t>Единый тариф </a:t>
            </a:r>
          </a:p>
          <a:p>
            <a:pPr>
              <a:defRPr/>
            </a:pPr>
            <a:r>
              <a:rPr lang="ru-RU"/>
              <a:t>регоператора с НДС на 2019 год,  руб/куб.м.</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0.22172681089760898"/>
          <c:y val="0.17505195242820795"/>
          <c:w val="0.74513189966480531"/>
          <c:h val="0.77742633760885893"/>
        </c:manualLayout>
      </c:layout>
      <c:barChart>
        <c:barDir val="bar"/>
        <c:grouping val="clustered"/>
        <c:varyColors val="0"/>
        <c:ser>
          <c:idx val="0"/>
          <c:order val="0"/>
          <c:tx>
            <c:strRef>
              <c:f>'Графики Единый тариф'!$B$2</c:f>
              <c:strCache>
                <c:ptCount val="1"/>
                <c:pt idx="0">
                  <c:v>Min по региону</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Единый тариф'!$A$3:$A$16</c:f>
              <c:strCache>
                <c:ptCount val="14"/>
                <c:pt idx="0">
                  <c:v>Республика Башкортостан</c:v>
                </c:pt>
                <c:pt idx="1">
                  <c:v>Республика Марий Эл</c:v>
                </c:pt>
                <c:pt idx="2">
                  <c:v>Республика Мордовия</c:v>
                </c:pt>
                <c:pt idx="3">
                  <c:v>Республика Татарстан</c:v>
                </c:pt>
                <c:pt idx="4">
                  <c:v>Удмуртская Республика</c:v>
                </c:pt>
                <c:pt idx="5">
                  <c:v>Чувашская Республика</c:v>
                </c:pt>
                <c:pt idx="6">
                  <c:v>Пермский край</c:v>
                </c:pt>
                <c:pt idx="7">
                  <c:v>Кировская область</c:v>
                </c:pt>
                <c:pt idx="8">
                  <c:v>Нижегородская область </c:v>
                </c:pt>
                <c:pt idx="9">
                  <c:v>Оренбургская область</c:v>
                </c:pt>
                <c:pt idx="10">
                  <c:v>Пензенская область</c:v>
                </c:pt>
                <c:pt idx="11">
                  <c:v>Самарская область</c:v>
                </c:pt>
                <c:pt idx="12">
                  <c:v>Саратовская область</c:v>
                </c:pt>
                <c:pt idx="13">
                  <c:v>Ульяновская область</c:v>
                </c:pt>
              </c:strCache>
            </c:strRef>
          </c:cat>
          <c:val>
            <c:numRef>
              <c:f>'Графики Единый тариф'!$B$3:$B$16</c:f>
              <c:numCache>
                <c:formatCode>0.00</c:formatCode>
                <c:ptCount val="14"/>
                <c:pt idx="0">
                  <c:v>438.95</c:v>
                </c:pt>
                <c:pt idx="1">
                  <c:v>491.32</c:v>
                </c:pt>
                <c:pt idx="2">
                  <c:v>546.48</c:v>
                </c:pt>
                <c:pt idx="3">
                  <c:v>439.03</c:v>
                </c:pt>
                <c:pt idx="4">
                  <c:v>656.56</c:v>
                </c:pt>
                <c:pt idx="5">
                  <c:v>449.71</c:v>
                </c:pt>
                <c:pt idx="6">
                  <c:v>441.7</c:v>
                </c:pt>
                <c:pt idx="7">
                  <c:v>949.62</c:v>
                </c:pt>
                <c:pt idx="8">
                  <c:v>593.54</c:v>
                </c:pt>
                <c:pt idx="9">
                  <c:v>648.65</c:v>
                </c:pt>
                <c:pt idx="10">
                  <c:v>451.0324</c:v>
                </c:pt>
                <c:pt idx="11">
                  <c:v>598.16</c:v>
                </c:pt>
                <c:pt idx="12">
                  <c:v>562.62</c:v>
                </c:pt>
                <c:pt idx="13">
                  <c:v>527.35</c:v>
                </c:pt>
              </c:numCache>
            </c:numRef>
          </c:val>
          <c:extLst>
            <c:ext xmlns:c16="http://schemas.microsoft.com/office/drawing/2014/chart" uri="{C3380CC4-5D6E-409C-BE32-E72D297353CC}">
              <c16:uniqueId val="{00000000-D8FF-437E-BF82-5C003F57143E}"/>
            </c:ext>
          </c:extLst>
        </c:ser>
        <c:ser>
          <c:idx val="1"/>
          <c:order val="1"/>
          <c:tx>
            <c:strRef>
              <c:f>'Графики Единый тариф'!$C$2</c:f>
              <c:strCache>
                <c:ptCount val="1"/>
                <c:pt idx="0">
                  <c:v>Max по региону</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Единый тариф'!$A$3:$A$16</c:f>
              <c:strCache>
                <c:ptCount val="14"/>
                <c:pt idx="0">
                  <c:v>Республика Башкортостан</c:v>
                </c:pt>
                <c:pt idx="1">
                  <c:v>Республика Марий Эл</c:v>
                </c:pt>
                <c:pt idx="2">
                  <c:v>Республика Мордовия</c:v>
                </c:pt>
                <c:pt idx="3">
                  <c:v>Республика Татарстан</c:v>
                </c:pt>
                <c:pt idx="4">
                  <c:v>Удмуртская Республика</c:v>
                </c:pt>
                <c:pt idx="5">
                  <c:v>Чувашская Республика</c:v>
                </c:pt>
                <c:pt idx="6">
                  <c:v>Пермский край</c:v>
                </c:pt>
                <c:pt idx="7">
                  <c:v>Кировская область</c:v>
                </c:pt>
                <c:pt idx="8">
                  <c:v>Нижегородская область </c:v>
                </c:pt>
                <c:pt idx="9">
                  <c:v>Оренбургская область</c:v>
                </c:pt>
                <c:pt idx="10">
                  <c:v>Пензенская область</c:v>
                </c:pt>
                <c:pt idx="11">
                  <c:v>Самарская область</c:v>
                </c:pt>
                <c:pt idx="12">
                  <c:v>Саратовская область</c:v>
                </c:pt>
                <c:pt idx="13">
                  <c:v>Ульяновская область</c:v>
                </c:pt>
              </c:strCache>
            </c:strRef>
          </c:cat>
          <c:val>
            <c:numRef>
              <c:f>'Графики Единый тариф'!$C$3:$C$16</c:f>
              <c:numCache>
                <c:formatCode>0.00</c:formatCode>
                <c:ptCount val="14"/>
                <c:pt idx="0">
                  <c:v>618.02</c:v>
                </c:pt>
                <c:pt idx="1">
                  <c:v>536.62</c:v>
                </c:pt>
                <c:pt idx="2">
                  <c:v>546.48</c:v>
                </c:pt>
                <c:pt idx="3">
                  <c:v>439.03</c:v>
                </c:pt>
                <c:pt idx="4">
                  <c:v>656.56</c:v>
                </c:pt>
                <c:pt idx="5">
                  <c:v>449.71</c:v>
                </c:pt>
                <c:pt idx="6">
                  <c:v>441.7</c:v>
                </c:pt>
                <c:pt idx="7">
                  <c:v>949.62</c:v>
                </c:pt>
                <c:pt idx="8">
                  <c:v>744.72</c:v>
                </c:pt>
                <c:pt idx="9">
                  <c:v>648.65</c:v>
                </c:pt>
                <c:pt idx="10">
                  <c:v>629.7278</c:v>
                </c:pt>
                <c:pt idx="11">
                  <c:v>598.16</c:v>
                </c:pt>
                <c:pt idx="12">
                  <c:v>562.62</c:v>
                </c:pt>
                <c:pt idx="13">
                  <c:v>621.1</c:v>
                </c:pt>
              </c:numCache>
            </c:numRef>
          </c:val>
          <c:extLst>
            <c:ext xmlns:c16="http://schemas.microsoft.com/office/drawing/2014/chart" uri="{C3380CC4-5D6E-409C-BE32-E72D297353CC}">
              <c16:uniqueId val="{00000001-D8FF-437E-BF82-5C003F57143E}"/>
            </c:ext>
          </c:extLst>
        </c:ser>
        <c:dLbls>
          <c:dLblPos val="inEnd"/>
          <c:showLegendKey val="0"/>
          <c:showVal val="1"/>
          <c:showCatName val="0"/>
          <c:showSerName val="0"/>
          <c:showPercent val="0"/>
          <c:showBubbleSize val="0"/>
        </c:dLbls>
        <c:gapWidth val="115"/>
        <c:overlap val="-20"/>
        <c:axId val="148833792"/>
        <c:axId val="148835328"/>
      </c:barChart>
      <c:catAx>
        <c:axId val="14883379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48835328"/>
        <c:crosses val="autoZero"/>
        <c:auto val="1"/>
        <c:lblAlgn val="ctr"/>
        <c:lblOffset val="100"/>
        <c:noMultiLvlLbl val="0"/>
      </c:catAx>
      <c:valAx>
        <c:axId val="14883532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48833792"/>
        <c:crosses val="autoZero"/>
        <c:crossBetween val="between"/>
      </c:valAx>
      <c:spPr>
        <a:noFill/>
        <a:ln>
          <a:noFill/>
        </a:ln>
        <a:effectLst/>
      </c:spPr>
    </c:plotArea>
    <c:legend>
      <c:legendPos val="b"/>
      <c:layout>
        <c:manualLayout>
          <c:xMode val="edge"/>
          <c:yMode val="edge"/>
          <c:x val="0.29281423155438902"/>
          <c:y val="0.12589398056691678"/>
          <c:w val="0.43083258625593607"/>
          <c:h val="2.579105307123891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ru-RU"/>
              <a:t>ЦФО</a:t>
            </a:r>
          </a:p>
          <a:p>
            <a:pPr>
              <a:defRPr sz="1600" b="1" i="0" u="none" strike="noStrike" kern="1200" baseline="0">
                <a:solidFill>
                  <a:schemeClr val="tx1">
                    <a:lumMod val="65000"/>
                    <a:lumOff val="35000"/>
                  </a:schemeClr>
                </a:solidFill>
                <a:latin typeface="+mn-lt"/>
                <a:ea typeface="+mn-ea"/>
                <a:cs typeface="+mn-cs"/>
              </a:defRPr>
            </a:pPr>
            <a:r>
              <a:rPr lang="ru-RU"/>
              <a:t>Единый тариф </a:t>
            </a:r>
          </a:p>
          <a:p>
            <a:pPr>
              <a:defRPr sz="1600" b="1" i="0" u="none" strike="noStrike" kern="1200" baseline="0">
                <a:solidFill>
                  <a:schemeClr val="tx1">
                    <a:lumMod val="65000"/>
                    <a:lumOff val="35000"/>
                  </a:schemeClr>
                </a:solidFill>
                <a:latin typeface="+mn-lt"/>
                <a:ea typeface="+mn-ea"/>
                <a:cs typeface="+mn-cs"/>
              </a:defRPr>
            </a:pPr>
            <a:r>
              <a:rPr lang="ru-RU"/>
              <a:t>регоператора с НДС на 2019 год,  руб/куб.м.</a:t>
            </a:r>
          </a:p>
        </c:rich>
      </c:tx>
      <c:overlay val="0"/>
      <c:spPr>
        <a:noFill/>
        <a:ln>
          <a:noFill/>
        </a:ln>
        <a:effectLst/>
      </c:spPr>
    </c:title>
    <c:autoTitleDeleted val="0"/>
    <c:plotArea>
      <c:layout>
        <c:manualLayout>
          <c:layoutTarget val="inner"/>
          <c:xMode val="edge"/>
          <c:yMode val="edge"/>
          <c:x val="0.22172681089760898"/>
          <c:y val="0.16137984518867754"/>
          <c:w val="0.74513189966480531"/>
          <c:h val="0.79109853506616801"/>
        </c:manualLayout>
      </c:layout>
      <c:barChart>
        <c:barDir val="bar"/>
        <c:grouping val="clustered"/>
        <c:varyColors val="0"/>
        <c:ser>
          <c:idx val="0"/>
          <c:order val="0"/>
          <c:tx>
            <c:strRef>
              <c:f>'Графики Единый тариф'!$B$26</c:f>
              <c:strCache>
                <c:ptCount val="1"/>
                <c:pt idx="0">
                  <c:v>Min по региону</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Единый тариф'!$A$27:$A$44</c:f>
              <c:strCache>
                <c:ptCount val="18"/>
                <c:pt idx="0">
                  <c:v>Белгородская область</c:v>
                </c:pt>
                <c:pt idx="1">
                  <c:v>Брянская область</c:v>
                </c:pt>
                <c:pt idx="2">
                  <c:v>Владимирская область</c:v>
                </c:pt>
                <c:pt idx="3">
                  <c:v>Воронежская область</c:v>
                </c:pt>
                <c:pt idx="4">
                  <c:v>Ивановская область</c:v>
                </c:pt>
                <c:pt idx="5">
                  <c:v>Калужская область</c:v>
                </c:pt>
                <c:pt idx="6">
                  <c:v>Костромская область</c:v>
                </c:pt>
                <c:pt idx="7">
                  <c:v>Курская область</c:v>
                </c:pt>
                <c:pt idx="8">
                  <c:v>Липецкая область</c:v>
                </c:pt>
                <c:pt idx="9">
                  <c:v>Московская область</c:v>
                </c:pt>
                <c:pt idx="10">
                  <c:v>Орловская область</c:v>
                </c:pt>
                <c:pt idx="11">
                  <c:v>Рязанская область</c:v>
                </c:pt>
                <c:pt idx="12">
                  <c:v>Смоленская область </c:v>
                </c:pt>
                <c:pt idx="13">
                  <c:v>Тамбовская область</c:v>
                </c:pt>
                <c:pt idx="14">
                  <c:v>Тверская область</c:v>
                </c:pt>
                <c:pt idx="15">
                  <c:v>Тульская область</c:v>
                </c:pt>
                <c:pt idx="16">
                  <c:v>Ярославская область</c:v>
                </c:pt>
                <c:pt idx="17">
                  <c:v>Москва</c:v>
                </c:pt>
              </c:strCache>
            </c:strRef>
          </c:cat>
          <c:val>
            <c:numRef>
              <c:f>'Графики Единый тариф'!$B$27:$B$44</c:f>
              <c:numCache>
                <c:formatCode>0.00</c:formatCode>
                <c:ptCount val="18"/>
                <c:pt idx="0">
                  <c:v>533.27</c:v>
                </c:pt>
                <c:pt idx="1">
                  <c:v>526.76</c:v>
                </c:pt>
                <c:pt idx="2">
                  <c:v>580.54</c:v>
                </c:pt>
                <c:pt idx="3">
                  <c:v>591.14</c:v>
                </c:pt>
                <c:pt idx="4">
                  <c:v>488.95</c:v>
                </c:pt>
                <c:pt idx="5">
                  <c:v>496.75</c:v>
                </c:pt>
                <c:pt idx="6">
                  <c:v>582.14</c:v>
                </c:pt>
                <c:pt idx="7">
                  <c:v>557.72</c:v>
                </c:pt>
                <c:pt idx="8">
                  <c:v>492.38</c:v>
                </c:pt>
                <c:pt idx="9">
                  <c:v>739.67</c:v>
                </c:pt>
                <c:pt idx="10">
                  <c:v>469.42</c:v>
                </c:pt>
                <c:pt idx="11">
                  <c:v>300</c:v>
                </c:pt>
                <c:pt idx="12">
                  <c:v>608.29999999999995</c:v>
                </c:pt>
                <c:pt idx="13">
                  <c:v>580.28</c:v>
                </c:pt>
                <c:pt idx="14">
                  <c:v>641.52</c:v>
                </c:pt>
                <c:pt idx="15">
                  <c:v>621.9</c:v>
                </c:pt>
                <c:pt idx="16">
                  <c:v>415.03</c:v>
                </c:pt>
                <c:pt idx="17">
                  <c:v>348.58</c:v>
                </c:pt>
              </c:numCache>
            </c:numRef>
          </c:val>
          <c:extLst>
            <c:ext xmlns:c16="http://schemas.microsoft.com/office/drawing/2014/chart" uri="{C3380CC4-5D6E-409C-BE32-E72D297353CC}">
              <c16:uniqueId val="{00000000-FAE3-400C-8A5E-817452EA6A53}"/>
            </c:ext>
          </c:extLst>
        </c:ser>
        <c:ser>
          <c:idx val="1"/>
          <c:order val="1"/>
          <c:tx>
            <c:strRef>
              <c:f>'Графики Единый тариф'!$C$26</c:f>
              <c:strCache>
                <c:ptCount val="1"/>
                <c:pt idx="0">
                  <c:v>Max по региону</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Единый тариф'!$A$27:$A$44</c:f>
              <c:strCache>
                <c:ptCount val="18"/>
                <c:pt idx="0">
                  <c:v>Белгородская область</c:v>
                </c:pt>
                <c:pt idx="1">
                  <c:v>Брянская область</c:v>
                </c:pt>
                <c:pt idx="2">
                  <c:v>Владимирская область</c:v>
                </c:pt>
                <c:pt idx="3">
                  <c:v>Воронежская область</c:v>
                </c:pt>
                <c:pt idx="4">
                  <c:v>Ивановская область</c:v>
                </c:pt>
                <c:pt idx="5">
                  <c:v>Калужская область</c:v>
                </c:pt>
                <c:pt idx="6">
                  <c:v>Костромская область</c:v>
                </c:pt>
                <c:pt idx="7">
                  <c:v>Курская область</c:v>
                </c:pt>
                <c:pt idx="8">
                  <c:v>Липецкая область</c:v>
                </c:pt>
                <c:pt idx="9">
                  <c:v>Московская область</c:v>
                </c:pt>
                <c:pt idx="10">
                  <c:v>Орловская область</c:v>
                </c:pt>
                <c:pt idx="11">
                  <c:v>Рязанская область</c:v>
                </c:pt>
                <c:pt idx="12">
                  <c:v>Смоленская область </c:v>
                </c:pt>
                <c:pt idx="13">
                  <c:v>Тамбовская область</c:v>
                </c:pt>
                <c:pt idx="14">
                  <c:v>Тверская область</c:v>
                </c:pt>
                <c:pt idx="15">
                  <c:v>Тульская область</c:v>
                </c:pt>
                <c:pt idx="16">
                  <c:v>Ярославская область</c:v>
                </c:pt>
                <c:pt idx="17">
                  <c:v>Москва</c:v>
                </c:pt>
              </c:strCache>
            </c:strRef>
          </c:cat>
          <c:val>
            <c:numRef>
              <c:f>'Графики Единый тариф'!$C$27:$C$44</c:f>
              <c:numCache>
                <c:formatCode>0.00</c:formatCode>
                <c:ptCount val="18"/>
                <c:pt idx="0">
                  <c:v>533.27</c:v>
                </c:pt>
                <c:pt idx="1">
                  <c:v>526.76</c:v>
                </c:pt>
                <c:pt idx="2">
                  <c:v>580.54</c:v>
                </c:pt>
                <c:pt idx="3">
                  <c:v>591.14</c:v>
                </c:pt>
                <c:pt idx="4">
                  <c:v>488.95</c:v>
                </c:pt>
                <c:pt idx="5">
                  <c:v>496.75</c:v>
                </c:pt>
                <c:pt idx="6">
                  <c:v>598.79999999999995</c:v>
                </c:pt>
                <c:pt idx="7">
                  <c:v>570.11</c:v>
                </c:pt>
                <c:pt idx="8">
                  <c:v>548.66</c:v>
                </c:pt>
                <c:pt idx="9">
                  <c:v>949.55</c:v>
                </c:pt>
                <c:pt idx="10">
                  <c:v>469.42</c:v>
                </c:pt>
                <c:pt idx="11">
                  <c:v>500</c:v>
                </c:pt>
                <c:pt idx="12">
                  <c:v>608.29999999999995</c:v>
                </c:pt>
                <c:pt idx="13">
                  <c:v>580.28</c:v>
                </c:pt>
                <c:pt idx="14">
                  <c:v>641.52</c:v>
                </c:pt>
                <c:pt idx="15">
                  <c:v>747.62</c:v>
                </c:pt>
                <c:pt idx="16">
                  <c:v>415.03</c:v>
                </c:pt>
                <c:pt idx="17">
                  <c:v>348.58</c:v>
                </c:pt>
              </c:numCache>
            </c:numRef>
          </c:val>
          <c:extLst>
            <c:ext xmlns:c16="http://schemas.microsoft.com/office/drawing/2014/chart" uri="{C3380CC4-5D6E-409C-BE32-E72D297353CC}">
              <c16:uniqueId val="{00000001-FAE3-400C-8A5E-817452EA6A53}"/>
            </c:ext>
          </c:extLst>
        </c:ser>
        <c:dLbls>
          <c:dLblPos val="inEnd"/>
          <c:showLegendKey val="0"/>
          <c:showVal val="1"/>
          <c:showCatName val="0"/>
          <c:showSerName val="0"/>
          <c:showPercent val="0"/>
          <c:showBubbleSize val="0"/>
        </c:dLbls>
        <c:gapWidth val="115"/>
        <c:overlap val="-20"/>
        <c:axId val="148870656"/>
        <c:axId val="148872192"/>
      </c:barChart>
      <c:catAx>
        <c:axId val="14887065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48872192"/>
        <c:crosses val="autoZero"/>
        <c:auto val="1"/>
        <c:lblAlgn val="ctr"/>
        <c:lblOffset val="100"/>
        <c:noMultiLvlLbl val="0"/>
      </c:catAx>
      <c:valAx>
        <c:axId val="14887219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48870656"/>
        <c:crosses val="autoZero"/>
        <c:crossBetween val="between"/>
      </c:valAx>
      <c:spPr>
        <a:noFill/>
        <a:ln>
          <a:noFill/>
        </a:ln>
        <a:effectLst/>
      </c:spPr>
    </c:plotArea>
    <c:legend>
      <c:legendPos val="b"/>
      <c:layout>
        <c:manualLayout>
          <c:xMode val="edge"/>
          <c:yMode val="edge"/>
          <c:x val="0.29882912004420498"/>
          <c:y val="0.10262616106849723"/>
          <c:w val="0.43083258625593607"/>
          <c:h val="2.579105307123891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ru-RU" sz="1800" b="1" i="0" baseline="0">
                <a:effectLst/>
              </a:rPr>
              <a:t>ЮФО</a:t>
            </a:r>
            <a:endParaRPr lang="ru-RU">
              <a:effectLst/>
            </a:endParaRPr>
          </a:p>
          <a:p>
            <a:pPr>
              <a:defRPr/>
            </a:pPr>
            <a:r>
              <a:rPr lang="ru-RU" sz="1800" b="1" i="0" baseline="0">
                <a:effectLst/>
              </a:rPr>
              <a:t>Единый тариф </a:t>
            </a:r>
            <a:endParaRPr lang="ru-RU">
              <a:effectLst/>
            </a:endParaRPr>
          </a:p>
          <a:p>
            <a:pPr>
              <a:defRPr/>
            </a:pPr>
            <a:r>
              <a:rPr lang="ru-RU" sz="1800" b="1" i="0" baseline="0">
                <a:effectLst/>
              </a:rPr>
              <a:t>регоператора с НДС на 2019 год,  руб/куб.м</a:t>
            </a:r>
            <a:endParaRPr lang="ru-RU"/>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ru-RU"/>
        </a:p>
      </c:txPr>
    </c:title>
    <c:autoTitleDeleted val="0"/>
    <c:plotArea>
      <c:layout/>
      <c:barChart>
        <c:barDir val="bar"/>
        <c:grouping val="clustered"/>
        <c:varyColors val="0"/>
        <c:ser>
          <c:idx val="0"/>
          <c:order val="0"/>
          <c:tx>
            <c:strRef>
              <c:f>'Графики Единый тариф'!$B$59</c:f>
              <c:strCache>
                <c:ptCount val="1"/>
                <c:pt idx="0">
                  <c:v>Min по региону</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'Графики Единый тариф'!$A$60:$A$67</c:f>
              <c:strCache>
                <c:ptCount val="8"/>
                <c:pt idx="0">
                  <c:v>Республика Адыгея</c:v>
                </c:pt>
                <c:pt idx="1">
                  <c:v>Республика Калмыкия</c:v>
                </c:pt>
                <c:pt idx="2">
                  <c:v>Крым</c:v>
                </c:pt>
                <c:pt idx="3">
                  <c:v>Краснодарский край</c:v>
                </c:pt>
                <c:pt idx="4">
                  <c:v>Астраханская область</c:v>
                </c:pt>
                <c:pt idx="5">
                  <c:v>Волгоградская область</c:v>
                </c:pt>
                <c:pt idx="6">
                  <c:v>Ростовская область</c:v>
                </c:pt>
                <c:pt idx="7">
                  <c:v>Севастополь</c:v>
                </c:pt>
              </c:strCache>
            </c:strRef>
          </c:cat>
          <c:val>
            <c:numRef>
              <c:f>'Графики Единый тариф'!$B$60:$B$67</c:f>
              <c:numCache>
                <c:formatCode>0.00</c:formatCode>
                <c:ptCount val="8"/>
                <c:pt idx="0">
                  <c:v>608.04</c:v>
                </c:pt>
                <c:pt idx="1">
                  <c:v>308.88</c:v>
                </c:pt>
                <c:pt idx="2">
                  <c:v>383.83</c:v>
                </c:pt>
                <c:pt idx="3">
                  <c:v>552.20000000000005</c:v>
                </c:pt>
                <c:pt idx="4">
                  <c:v>365.72</c:v>
                </c:pt>
                <c:pt idx="5">
                  <c:v>557.86</c:v>
                </c:pt>
                <c:pt idx="6">
                  <c:v>446.84</c:v>
                </c:pt>
                <c:pt idx="7">
                  <c:v>377.05</c:v>
                </c:pt>
              </c:numCache>
            </c:numRef>
          </c:val>
          <c:extLst>
            <c:ext xmlns:c16="http://schemas.microsoft.com/office/drawing/2014/chart" uri="{C3380CC4-5D6E-409C-BE32-E72D297353CC}">
              <c16:uniqueId val="{00000000-15E3-49BF-BAA6-F4FC79C64ADF}"/>
            </c:ext>
          </c:extLst>
        </c:ser>
        <c:ser>
          <c:idx val="1"/>
          <c:order val="1"/>
          <c:tx>
            <c:strRef>
              <c:f>'Графики Единый тариф'!$C$59</c:f>
              <c:strCache>
                <c:ptCount val="1"/>
                <c:pt idx="0">
                  <c:v>Max по региону</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'Графики Единый тариф'!$A$60:$A$67</c:f>
              <c:strCache>
                <c:ptCount val="8"/>
                <c:pt idx="0">
                  <c:v>Республика Адыгея</c:v>
                </c:pt>
                <c:pt idx="1">
                  <c:v>Республика Калмыкия</c:v>
                </c:pt>
                <c:pt idx="2">
                  <c:v>Крым</c:v>
                </c:pt>
                <c:pt idx="3">
                  <c:v>Краснодарский край</c:v>
                </c:pt>
                <c:pt idx="4">
                  <c:v>Астраханская область</c:v>
                </c:pt>
                <c:pt idx="5">
                  <c:v>Волгоградская область</c:v>
                </c:pt>
                <c:pt idx="6">
                  <c:v>Ростовская область</c:v>
                </c:pt>
                <c:pt idx="7">
                  <c:v>Севастополь</c:v>
                </c:pt>
              </c:strCache>
            </c:strRef>
          </c:cat>
          <c:val>
            <c:numRef>
              <c:f>'Графики Единый тариф'!$C$60:$C$67</c:f>
              <c:numCache>
                <c:formatCode>0.00</c:formatCode>
                <c:ptCount val="8"/>
                <c:pt idx="0">
                  <c:v>608.04</c:v>
                </c:pt>
                <c:pt idx="1">
                  <c:v>699.57</c:v>
                </c:pt>
                <c:pt idx="2">
                  <c:v>639.88</c:v>
                </c:pt>
                <c:pt idx="3">
                  <c:v>696.22</c:v>
                </c:pt>
                <c:pt idx="4">
                  <c:v>533.4</c:v>
                </c:pt>
                <c:pt idx="5">
                  <c:v>557.86</c:v>
                </c:pt>
                <c:pt idx="6">
                  <c:v>590.88</c:v>
                </c:pt>
                <c:pt idx="7">
                  <c:v>377.05</c:v>
                </c:pt>
              </c:numCache>
            </c:numRef>
          </c:val>
          <c:extLst>
            <c:ext xmlns:c16="http://schemas.microsoft.com/office/drawing/2014/chart" uri="{C3380CC4-5D6E-409C-BE32-E72D297353CC}">
              <c16:uniqueId val="{00000001-15E3-49BF-BAA6-F4FC79C64ADF}"/>
            </c:ext>
          </c:extLst>
        </c:ser>
        <c:dLbls>
          <c:showLegendKey val="0"/>
          <c:showVal val="1"/>
          <c:showCatName val="0"/>
          <c:showSerName val="0"/>
          <c:showPercent val="0"/>
          <c:showBubbleSize val="0"/>
        </c:dLbls>
        <c:gapWidth val="150"/>
        <c:overlap val="-25"/>
        <c:axId val="148923904"/>
        <c:axId val="148925440"/>
      </c:barChart>
      <c:catAx>
        <c:axId val="148923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ru-RU"/>
          </a:p>
        </c:txPr>
        <c:crossAx val="148925440"/>
        <c:crosses val="autoZero"/>
        <c:auto val="1"/>
        <c:lblAlgn val="ctr"/>
        <c:lblOffset val="100"/>
        <c:noMultiLvlLbl val="0"/>
      </c:catAx>
      <c:valAx>
        <c:axId val="148925440"/>
        <c:scaling>
          <c:orientation val="minMax"/>
        </c:scaling>
        <c:delete val="1"/>
        <c:axPos val="b"/>
        <c:numFmt formatCode="0.00" sourceLinked="1"/>
        <c:majorTickMark val="none"/>
        <c:minorTickMark val="none"/>
        <c:tickLblPos val="nextTo"/>
        <c:crossAx val="1489239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ru-RU" sz="1800"/>
              <a:t>СФО</a:t>
            </a:r>
          </a:p>
          <a:p>
            <a:pPr>
              <a:defRPr sz="1600" b="1" i="0" u="none" strike="noStrike" kern="1200" baseline="0">
                <a:solidFill>
                  <a:schemeClr val="tx1">
                    <a:lumMod val="65000"/>
                    <a:lumOff val="35000"/>
                  </a:schemeClr>
                </a:solidFill>
                <a:latin typeface="+mn-lt"/>
                <a:ea typeface="+mn-ea"/>
                <a:cs typeface="+mn-cs"/>
              </a:defRPr>
            </a:pPr>
            <a:r>
              <a:rPr lang="ru-RU" sz="1800"/>
              <a:t>Единый тариф </a:t>
            </a:r>
          </a:p>
          <a:p>
            <a:pPr>
              <a:defRPr sz="1600" b="1" i="0" u="none" strike="noStrike" kern="1200" baseline="0">
                <a:solidFill>
                  <a:schemeClr val="tx1">
                    <a:lumMod val="65000"/>
                    <a:lumOff val="35000"/>
                  </a:schemeClr>
                </a:solidFill>
                <a:latin typeface="+mn-lt"/>
                <a:ea typeface="+mn-ea"/>
                <a:cs typeface="+mn-cs"/>
              </a:defRPr>
            </a:pPr>
            <a:r>
              <a:rPr lang="ru-RU" sz="1800"/>
              <a:t>регоператора с НДС на 2019 год,  руб/куб.м</a:t>
            </a:r>
            <a:r>
              <a:rPr lang="ru-RU"/>
              <a:t>.</a:t>
            </a:r>
          </a:p>
        </c:rich>
      </c:tx>
      <c:overlay val="0"/>
      <c:spPr>
        <a:noFill/>
        <a:ln>
          <a:noFill/>
        </a:ln>
        <a:effectLst/>
      </c:spPr>
    </c:title>
    <c:autoTitleDeleted val="0"/>
    <c:plotArea>
      <c:layout/>
      <c:barChart>
        <c:barDir val="bar"/>
        <c:grouping val="clustered"/>
        <c:varyColors val="0"/>
        <c:ser>
          <c:idx val="0"/>
          <c:order val="0"/>
          <c:tx>
            <c:strRef>
              <c:f>'Графики Единый тариф'!$B$78</c:f>
              <c:strCache>
                <c:ptCount val="1"/>
                <c:pt idx="0">
                  <c:v>Min по региону</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'Графики Единый тариф'!$A$79:$A$88</c:f>
              <c:strCache>
                <c:ptCount val="10"/>
                <c:pt idx="0">
                  <c:v>Республика Алтай</c:v>
                </c:pt>
                <c:pt idx="1">
                  <c:v>Республика Тыва</c:v>
                </c:pt>
                <c:pt idx="2">
                  <c:v>Республика Хакасия</c:v>
                </c:pt>
                <c:pt idx="3">
                  <c:v>Алтайский край</c:v>
                </c:pt>
                <c:pt idx="4">
                  <c:v>Красноярский край</c:v>
                </c:pt>
                <c:pt idx="5">
                  <c:v>Иркутская область</c:v>
                </c:pt>
                <c:pt idx="6">
                  <c:v>Кемеровская область</c:v>
                </c:pt>
                <c:pt idx="7">
                  <c:v>Новосибирская область</c:v>
                </c:pt>
                <c:pt idx="8">
                  <c:v>Омская область</c:v>
                </c:pt>
                <c:pt idx="9">
                  <c:v>Томская область</c:v>
                </c:pt>
              </c:strCache>
            </c:strRef>
          </c:cat>
          <c:val>
            <c:numRef>
              <c:f>'Графики Единый тариф'!$B$79:$B$88</c:f>
              <c:numCache>
                <c:formatCode>0.00</c:formatCode>
                <c:ptCount val="10"/>
                <c:pt idx="0">
                  <c:v>451.47</c:v>
                </c:pt>
                <c:pt idx="1">
                  <c:v>684.29</c:v>
                </c:pt>
                <c:pt idx="2">
                  <c:v>362.48</c:v>
                </c:pt>
                <c:pt idx="3">
                  <c:v>280.31</c:v>
                </c:pt>
                <c:pt idx="4">
                  <c:v>905.54</c:v>
                </c:pt>
                <c:pt idx="5">
                  <c:v>522.89</c:v>
                </c:pt>
                <c:pt idx="6">
                  <c:v>493.64</c:v>
                </c:pt>
                <c:pt idx="7">
                  <c:v>466</c:v>
                </c:pt>
                <c:pt idx="8">
                  <c:v>123.66</c:v>
                </c:pt>
                <c:pt idx="9">
                  <c:v>342.62400000000002</c:v>
                </c:pt>
              </c:numCache>
            </c:numRef>
          </c:val>
          <c:extLst>
            <c:ext xmlns:c16="http://schemas.microsoft.com/office/drawing/2014/chart" uri="{C3380CC4-5D6E-409C-BE32-E72D297353CC}">
              <c16:uniqueId val="{00000000-20DE-42C8-9911-7B1E25524271}"/>
            </c:ext>
          </c:extLst>
        </c:ser>
        <c:ser>
          <c:idx val="1"/>
          <c:order val="1"/>
          <c:tx>
            <c:strRef>
              <c:f>'Графики Единый тариф'!$C$78</c:f>
              <c:strCache>
                <c:ptCount val="1"/>
                <c:pt idx="0">
                  <c:v>Max по региону</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'Графики Единый тариф'!$A$79:$A$88</c:f>
              <c:strCache>
                <c:ptCount val="10"/>
                <c:pt idx="0">
                  <c:v>Республика Алтай</c:v>
                </c:pt>
                <c:pt idx="1">
                  <c:v>Республика Тыва</c:v>
                </c:pt>
                <c:pt idx="2">
                  <c:v>Республика Хакасия</c:v>
                </c:pt>
                <c:pt idx="3">
                  <c:v>Алтайский край</c:v>
                </c:pt>
                <c:pt idx="4">
                  <c:v>Красноярский край</c:v>
                </c:pt>
                <c:pt idx="5">
                  <c:v>Иркутская область</c:v>
                </c:pt>
                <c:pt idx="6">
                  <c:v>Кемеровская область</c:v>
                </c:pt>
                <c:pt idx="7">
                  <c:v>Новосибирская область</c:v>
                </c:pt>
                <c:pt idx="8">
                  <c:v>Омская область</c:v>
                </c:pt>
                <c:pt idx="9">
                  <c:v>Томская область</c:v>
                </c:pt>
              </c:strCache>
            </c:strRef>
          </c:cat>
          <c:val>
            <c:numRef>
              <c:f>'Графики Единый тариф'!$C$79:$C$88</c:f>
              <c:numCache>
                <c:formatCode>0.00</c:formatCode>
                <c:ptCount val="10"/>
                <c:pt idx="0">
                  <c:v>774.2</c:v>
                </c:pt>
                <c:pt idx="1">
                  <c:v>684.29</c:v>
                </c:pt>
                <c:pt idx="2">
                  <c:v>901.61</c:v>
                </c:pt>
                <c:pt idx="3">
                  <c:v>681.31</c:v>
                </c:pt>
                <c:pt idx="4">
                  <c:v>2487.85</c:v>
                </c:pt>
                <c:pt idx="5">
                  <c:v>595.33000000000004</c:v>
                </c:pt>
                <c:pt idx="6">
                  <c:v>493.64</c:v>
                </c:pt>
                <c:pt idx="7">
                  <c:v>466</c:v>
                </c:pt>
                <c:pt idx="8">
                  <c:v>317.58999999999997</c:v>
                </c:pt>
                <c:pt idx="9">
                  <c:v>761.24400000000003</c:v>
                </c:pt>
              </c:numCache>
            </c:numRef>
          </c:val>
          <c:extLst>
            <c:ext xmlns:c16="http://schemas.microsoft.com/office/drawing/2014/chart" uri="{C3380CC4-5D6E-409C-BE32-E72D297353CC}">
              <c16:uniqueId val="{00000001-20DE-42C8-9911-7B1E25524271}"/>
            </c:ext>
          </c:extLst>
        </c:ser>
        <c:dLbls>
          <c:showLegendKey val="0"/>
          <c:showVal val="1"/>
          <c:showCatName val="0"/>
          <c:showSerName val="0"/>
          <c:showPercent val="0"/>
          <c:showBubbleSize val="0"/>
        </c:dLbls>
        <c:gapWidth val="150"/>
        <c:overlap val="-25"/>
        <c:axId val="149239296"/>
        <c:axId val="149240832"/>
      </c:barChart>
      <c:catAx>
        <c:axId val="14923929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ru-RU"/>
          </a:p>
        </c:txPr>
        <c:crossAx val="149240832"/>
        <c:crosses val="autoZero"/>
        <c:auto val="1"/>
        <c:lblAlgn val="ctr"/>
        <c:lblOffset val="100"/>
        <c:noMultiLvlLbl val="0"/>
      </c:catAx>
      <c:valAx>
        <c:axId val="149240832"/>
        <c:scaling>
          <c:orientation val="minMax"/>
        </c:scaling>
        <c:delete val="1"/>
        <c:axPos val="b"/>
        <c:numFmt formatCode="0.00" sourceLinked="1"/>
        <c:majorTickMark val="none"/>
        <c:minorTickMark val="none"/>
        <c:tickLblPos val="nextTo"/>
        <c:crossAx val="1492392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ru-RU"/>
              <a:t>УФО</a:t>
            </a:r>
          </a:p>
          <a:p>
            <a:pPr>
              <a:defRPr/>
            </a:pPr>
            <a:r>
              <a:rPr lang="ru-RU"/>
              <a:t>Единый тариф </a:t>
            </a:r>
          </a:p>
          <a:p>
            <a:pPr>
              <a:defRPr/>
            </a:pPr>
            <a:r>
              <a:rPr lang="ru-RU"/>
              <a:t>регоператора с НДС на 2019 год,  руб/куб.м.</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0.22172681089760898"/>
          <c:y val="0.27250482163650852"/>
          <c:w val="0.74513189966480531"/>
          <c:h val="0.67997343587402204"/>
        </c:manualLayout>
      </c:layout>
      <c:barChart>
        <c:barDir val="bar"/>
        <c:grouping val="clustered"/>
        <c:varyColors val="0"/>
        <c:ser>
          <c:idx val="0"/>
          <c:order val="0"/>
          <c:tx>
            <c:strRef>
              <c:f>'Графики Единый тариф'!$B$18</c:f>
              <c:strCache>
                <c:ptCount val="1"/>
                <c:pt idx="0">
                  <c:v>Min по региону</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Единый тариф'!$A$19:$A$24</c:f>
              <c:strCache>
                <c:ptCount val="6"/>
                <c:pt idx="0">
                  <c:v>Курганская область </c:v>
                </c:pt>
                <c:pt idx="1">
                  <c:v>Свердловская область</c:v>
                </c:pt>
                <c:pt idx="2">
                  <c:v>Тюменская область</c:v>
                </c:pt>
                <c:pt idx="3">
                  <c:v>Челябинская область</c:v>
                </c:pt>
                <c:pt idx="4">
                  <c:v>ХМАО</c:v>
                </c:pt>
                <c:pt idx="5">
                  <c:v>ЯНАО</c:v>
                </c:pt>
              </c:strCache>
            </c:strRef>
          </c:cat>
          <c:val>
            <c:numRef>
              <c:f>'Графики Единый тариф'!$B$19:$B$24</c:f>
              <c:numCache>
                <c:formatCode>0.00</c:formatCode>
                <c:ptCount val="6"/>
                <c:pt idx="0">
                  <c:v>246</c:v>
                </c:pt>
                <c:pt idx="1">
                  <c:v>697.76</c:v>
                </c:pt>
                <c:pt idx="2">
                  <c:v>609.02</c:v>
                </c:pt>
                <c:pt idx="3">
                  <c:v>388.43</c:v>
                </c:pt>
                <c:pt idx="4">
                  <c:v>731.8</c:v>
                </c:pt>
                <c:pt idx="5">
                  <c:v>746.9</c:v>
                </c:pt>
              </c:numCache>
            </c:numRef>
          </c:val>
          <c:extLst>
            <c:ext xmlns:c16="http://schemas.microsoft.com/office/drawing/2014/chart" uri="{C3380CC4-5D6E-409C-BE32-E72D297353CC}">
              <c16:uniqueId val="{00000000-0F74-4186-B93A-F7471E1188D2}"/>
            </c:ext>
          </c:extLst>
        </c:ser>
        <c:ser>
          <c:idx val="1"/>
          <c:order val="1"/>
          <c:tx>
            <c:strRef>
              <c:f>'Графики Единый тариф'!$C$18</c:f>
              <c:strCache>
                <c:ptCount val="1"/>
                <c:pt idx="0">
                  <c:v>Max по региону</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Единый тариф'!$A$19:$A$24</c:f>
              <c:strCache>
                <c:ptCount val="6"/>
                <c:pt idx="0">
                  <c:v>Курганская область </c:v>
                </c:pt>
                <c:pt idx="1">
                  <c:v>Свердловская область</c:v>
                </c:pt>
                <c:pt idx="2">
                  <c:v>Тюменская область</c:v>
                </c:pt>
                <c:pt idx="3">
                  <c:v>Челябинская область</c:v>
                </c:pt>
                <c:pt idx="4">
                  <c:v>ХМАО</c:v>
                </c:pt>
                <c:pt idx="5">
                  <c:v>ЯНАО</c:v>
                </c:pt>
              </c:strCache>
            </c:strRef>
          </c:cat>
          <c:val>
            <c:numRef>
              <c:f>'Графики Единый тариф'!$C$19:$C$24</c:f>
              <c:numCache>
                <c:formatCode>0.00</c:formatCode>
                <c:ptCount val="6"/>
                <c:pt idx="0">
                  <c:v>246</c:v>
                </c:pt>
                <c:pt idx="1">
                  <c:v>845.87</c:v>
                </c:pt>
                <c:pt idx="2">
                  <c:v>556.76</c:v>
                </c:pt>
                <c:pt idx="3">
                  <c:v>444.23</c:v>
                </c:pt>
                <c:pt idx="4">
                  <c:v>731.8</c:v>
                </c:pt>
                <c:pt idx="5">
                  <c:v>746.9</c:v>
                </c:pt>
              </c:numCache>
            </c:numRef>
          </c:val>
          <c:extLst>
            <c:ext xmlns:c16="http://schemas.microsoft.com/office/drawing/2014/chart" uri="{C3380CC4-5D6E-409C-BE32-E72D297353CC}">
              <c16:uniqueId val="{00000001-0F74-4186-B93A-F7471E1188D2}"/>
            </c:ext>
          </c:extLst>
        </c:ser>
        <c:dLbls>
          <c:dLblPos val="inEnd"/>
          <c:showLegendKey val="0"/>
          <c:showVal val="1"/>
          <c:showCatName val="0"/>
          <c:showSerName val="0"/>
          <c:showPercent val="0"/>
          <c:showBubbleSize val="0"/>
        </c:dLbls>
        <c:gapWidth val="115"/>
        <c:overlap val="-20"/>
        <c:axId val="151533056"/>
        <c:axId val="151534592"/>
      </c:barChart>
      <c:catAx>
        <c:axId val="15153305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1534592"/>
        <c:crosses val="autoZero"/>
        <c:auto val="1"/>
        <c:lblAlgn val="ctr"/>
        <c:lblOffset val="100"/>
        <c:noMultiLvlLbl val="0"/>
      </c:catAx>
      <c:valAx>
        <c:axId val="15153459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1533056"/>
        <c:crosses val="autoZero"/>
        <c:crossBetween val="between"/>
      </c:valAx>
      <c:spPr>
        <a:noFill/>
        <a:ln>
          <a:noFill/>
        </a:ln>
        <a:effectLst/>
      </c:spPr>
    </c:plotArea>
    <c:legend>
      <c:legendPos val="b"/>
      <c:layout>
        <c:manualLayout>
          <c:xMode val="edge"/>
          <c:yMode val="edge"/>
          <c:x val="0.29281423155438902"/>
          <c:y val="0.1724055723974455"/>
          <c:w val="0.43083258625593607"/>
          <c:h val="2.579105307123891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ru-RU"/>
              <a:t>СЗФО</a:t>
            </a:r>
          </a:p>
          <a:p>
            <a:pPr>
              <a:defRPr/>
            </a:pPr>
            <a:r>
              <a:rPr lang="ru-RU"/>
              <a:t>Единый тариф </a:t>
            </a:r>
          </a:p>
          <a:p>
            <a:pPr>
              <a:defRPr/>
            </a:pPr>
            <a:r>
              <a:rPr lang="ru-RU"/>
              <a:t>регоператора с НДС на 2019 год,  руб/куб.м.</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0.22172681089760898"/>
          <c:y val="0.196061861498082"/>
          <c:w val="0.74513189966480531"/>
          <c:h val="0.75641655562285481"/>
        </c:manualLayout>
      </c:layout>
      <c:barChart>
        <c:barDir val="bar"/>
        <c:grouping val="clustered"/>
        <c:varyColors val="0"/>
        <c:ser>
          <c:idx val="0"/>
          <c:order val="0"/>
          <c:tx>
            <c:strRef>
              <c:f>'Графики Единый тариф'!$B$46</c:f>
              <c:strCache>
                <c:ptCount val="1"/>
                <c:pt idx="0">
                  <c:v>Min по региону</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Единый тариф'!$A$47:$A$57</c:f>
              <c:strCache>
                <c:ptCount val="11"/>
                <c:pt idx="0">
                  <c:v>Республика Карелия</c:v>
                </c:pt>
                <c:pt idx="1">
                  <c:v>Республика Коми</c:v>
                </c:pt>
                <c:pt idx="2">
                  <c:v>Архангельская  область</c:v>
                </c:pt>
                <c:pt idx="3">
                  <c:v>Вологодская область</c:v>
                </c:pt>
                <c:pt idx="4">
                  <c:v>Калининградская область</c:v>
                </c:pt>
                <c:pt idx="5">
                  <c:v>Ленинградская область</c:v>
                </c:pt>
                <c:pt idx="6">
                  <c:v>Мурманская область</c:v>
                </c:pt>
                <c:pt idx="7">
                  <c:v>Псковская область</c:v>
                </c:pt>
                <c:pt idx="8">
                  <c:v>Санкт-Петербург</c:v>
                </c:pt>
                <c:pt idx="9">
                  <c:v>Новгородская область</c:v>
                </c:pt>
                <c:pt idx="10">
                  <c:v>Ненецкий автономный округ</c:v>
                </c:pt>
              </c:strCache>
            </c:strRef>
          </c:cat>
          <c:val>
            <c:numRef>
              <c:f>'Графики Единый тариф'!$B$47:$B$57</c:f>
              <c:numCache>
                <c:formatCode>0.00</c:formatCode>
                <c:ptCount val="11"/>
                <c:pt idx="0">
                  <c:v>538.03</c:v>
                </c:pt>
                <c:pt idx="1">
                  <c:v>1059.8</c:v>
                </c:pt>
                <c:pt idx="2">
                  <c:v>315</c:v>
                </c:pt>
                <c:pt idx="3">
                  <c:v>643.72</c:v>
                </c:pt>
                <c:pt idx="4">
                  <c:v>510.75</c:v>
                </c:pt>
                <c:pt idx="5">
                  <c:v>1066.72</c:v>
                </c:pt>
                <c:pt idx="6">
                  <c:v>890.42</c:v>
                </c:pt>
                <c:pt idx="7">
                  <c:v>768.21</c:v>
                </c:pt>
                <c:pt idx="8">
                  <c:v>808.7274000000001</c:v>
                </c:pt>
                <c:pt idx="9">
                  <c:v>266.52999999999997</c:v>
                </c:pt>
                <c:pt idx="10">
                  <c:v>0</c:v>
                </c:pt>
              </c:numCache>
            </c:numRef>
          </c:val>
          <c:extLst>
            <c:ext xmlns:c16="http://schemas.microsoft.com/office/drawing/2014/chart" uri="{C3380CC4-5D6E-409C-BE32-E72D297353CC}">
              <c16:uniqueId val="{00000000-2547-4B14-A638-CEF4E8CBBAC2}"/>
            </c:ext>
          </c:extLst>
        </c:ser>
        <c:ser>
          <c:idx val="1"/>
          <c:order val="1"/>
          <c:tx>
            <c:strRef>
              <c:f>'Графики Единый тариф'!$C$46</c:f>
              <c:strCache>
                <c:ptCount val="1"/>
                <c:pt idx="0">
                  <c:v>Max по региону</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Единый тариф'!$A$47:$A$57</c:f>
              <c:strCache>
                <c:ptCount val="11"/>
                <c:pt idx="0">
                  <c:v>Республика Карелия</c:v>
                </c:pt>
                <c:pt idx="1">
                  <c:v>Республика Коми</c:v>
                </c:pt>
                <c:pt idx="2">
                  <c:v>Архангельская  область</c:v>
                </c:pt>
                <c:pt idx="3">
                  <c:v>Вологодская область</c:v>
                </c:pt>
                <c:pt idx="4">
                  <c:v>Калининградская область</c:v>
                </c:pt>
                <c:pt idx="5">
                  <c:v>Ленинградская область</c:v>
                </c:pt>
                <c:pt idx="6">
                  <c:v>Мурманская область</c:v>
                </c:pt>
                <c:pt idx="7">
                  <c:v>Псковская область</c:v>
                </c:pt>
                <c:pt idx="8">
                  <c:v>Санкт-Петербург</c:v>
                </c:pt>
                <c:pt idx="9">
                  <c:v>Новгородская область</c:v>
                </c:pt>
                <c:pt idx="10">
                  <c:v>Ненецкий автономный округ</c:v>
                </c:pt>
              </c:strCache>
            </c:strRef>
          </c:cat>
          <c:val>
            <c:numRef>
              <c:f>'Графики Единый тариф'!$C$47:$C$57</c:f>
              <c:numCache>
                <c:formatCode>0.00</c:formatCode>
                <c:ptCount val="11"/>
                <c:pt idx="0">
                  <c:v>538.03</c:v>
                </c:pt>
                <c:pt idx="1">
                  <c:v>1059.8</c:v>
                </c:pt>
                <c:pt idx="2">
                  <c:v>315</c:v>
                </c:pt>
                <c:pt idx="3">
                  <c:v>800.93</c:v>
                </c:pt>
                <c:pt idx="4">
                  <c:v>510.75</c:v>
                </c:pt>
                <c:pt idx="5">
                  <c:v>1066.72</c:v>
                </c:pt>
                <c:pt idx="6">
                  <c:v>890.42</c:v>
                </c:pt>
                <c:pt idx="7">
                  <c:v>791.18</c:v>
                </c:pt>
                <c:pt idx="8">
                  <c:v>808.7274000000001</c:v>
                </c:pt>
                <c:pt idx="9">
                  <c:v>392.02</c:v>
                </c:pt>
                <c:pt idx="10">
                  <c:v>0</c:v>
                </c:pt>
              </c:numCache>
            </c:numRef>
          </c:val>
          <c:extLst>
            <c:ext xmlns:c16="http://schemas.microsoft.com/office/drawing/2014/chart" uri="{C3380CC4-5D6E-409C-BE32-E72D297353CC}">
              <c16:uniqueId val="{00000001-2547-4B14-A638-CEF4E8CBBAC2}"/>
            </c:ext>
          </c:extLst>
        </c:ser>
        <c:dLbls>
          <c:dLblPos val="inEnd"/>
          <c:showLegendKey val="0"/>
          <c:showVal val="1"/>
          <c:showCatName val="0"/>
          <c:showSerName val="0"/>
          <c:showPercent val="0"/>
          <c:showBubbleSize val="0"/>
        </c:dLbls>
        <c:gapWidth val="115"/>
        <c:overlap val="-20"/>
        <c:axId val="151574016"/>
        <c:axId val="151575552"/>
      </c:barChart>
      <c:catAx>
        <c:axId val="15157401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1575552"/>
        <c:crosses val="autoZero"/>
        <c:auto val="1"/>
        <c:lblAlgn val="ctr"/>
        <c:lblOffset val="100"/>
        <c:noMultiLvlLbl val="0"/>
      </c:catAx>
      <c:valAx>
        <c:axId val="15157555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1574016"/>
        <c:crosses val="autoZero"/>
        <c:crossBetween val="between"/>
      </c:valAx>
      <c:spPr>
        <a:noFill/>
        <a:ln>
          <a:noFill/>
        </a:ln>
        <a:effectLst/>
      </c:spPr>
    </c:plotArea>
    <c:legend>
      <c:legendPos val="b"/>
      <c:layout>
        <c:manualLayout>
          <c:xMode val="edge"/>
          <c:yMode val="edge"/>
          <c:x val="0.29882912004420498"/>
          <c:y val="0.14570304865737935"/>
          <c:w val="0.43083258625593607"/>
          <c:h val="2.579105307123891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ru-RU"/>
              <a:t>СКФО</a:t>
            </a:r>
          </a:p>
          <a:p>
            <a:pPr>
              <a:defRPr/>
            </a:pPr>
            <a:r>
              <a:rPr lang="ru-RU"/>
              <a:t>Единый тариф </a:t>
            </a:r>
          </a:p>
          <a:p>
            <a:pPr>
              <a:defRPr/>
            </a:pPr>
            <a:r>
              <a:rPr lang="ru-RU"/>
              <a:t>регоператора с НДС на 2019 год,  руб/куб.м.</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ru-RU"/>
        </a:p>
      </c:txPr>
    </c:title>
    <c:autoTitleDeleted val="0"/>
    <c:plotArea>
      <c:layout/>
      <c:barChart>
        <c:barDir val="bar"/>
        <c:grouping val="clustered"/>
        <c:varyColors val="0"/>
        <c:ser>
          <c:idx val="0"/>
          <c:order val="0"/>
          <c:tx>
            <c:strRef>
              <c:f>'Графики Единый тариф'!$B$69</c:f>
              <c:strCache>
                <c:ptCount val="1"/>
                <c:pt idx="0">
                  <c:v>Min по региону</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Единый тариф'!$A$70:$A$76</c:f>
              <c:strCache>
                <c:ptCount val="7"/>
                <c:pt idx="0">
                  <c:v>Республика Дагестан</c:v>
                </c:pt>
                <c:pt idx="1">
                  <c:v>Республика Ингушетия</c:v>
                </c:pt>
                <c:pt idx="2">
                  <c:v>Кабардино-Балкарская Республика</c:v>
                </c:pt>
                <c:pt idx="3">
                  <c:v>Карачаево-Черкесская Республика</c:v>
                </c:pt>
                <c:pt idx="4">
                  <c:v>Республика Северная Осетия - Алания</c:v>
                </c:pt>
                <c:pt idx="5">
                  <c:v>Чеченская Республика</c:v>
                </c:pt>
                <c:pt idx="6">
                  <c:v>Ставропольский край</c:v>
                </c:pt>
              </c:strCache>
            </c:strRef>
          </c:cat>
          <c:val>
            <c:numRef>
              <c:f>'Графики Единый тариф'!$B$70:$B$76</c:f>
              <c:numCache>
                <c:formatCode>0.00</c:formatCode>
                <c:ptCount val="7"/>
                <c:pt idx="0">
                  <c:v>93.48</c:v>
                </c:pt>
                <c:pt idx="1">
                  <c:v>550.1</c:v>
                </c:pt>
                <c:pt idx="2">
                  <c:v>341.32</c:v>
                </c:pt>
                <c:pt idx="3">
                  <c:v>433.84</c:v>
                </c:pt>
                <c:pt idx="4">
                  <c:v>367.56</c:v>
                </c:pt>
                <c:pt idx="5">
                  <c:v>554.14</c:v>
                </c:pt>
                <c:pt idx="6">
                  <c:v>668.29</c:v>
                </c:pt>
              </c:numCache>
            </c:numRef>
          </c:val>
          <c:extLst>
            <c:ext xmlns:c16="http://schemas.microsoft.com/office/drawing/2014/chart" uri="{C3380CC4-5D6E-409C-BE32-E72D297353CC}">
              <c16:uniqueId val="{00000000-C32D-4E16-B6AF-E15A277BAF2C}"/>
            </c:ext>
          </c:extLst>
        </c:ser>
        <c:ser>
          <c:idx val="1"/>
          <c:order val="1"/>
          <c:tx>
            <c:strRef>
              <c:f>'Графики Единый тариф'!$C$69</c:f>
              <c:strCache>
                <c:ptCount val="1"/>
                <c:pt idx="0">
                  <c:v>Max по региону</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Единый тариф'!$A$70:$A$76</c:f>
              <c:strCache>
                <c:ptCount val="7"/>
                <c:pt idx="0">
                  <c:v>Республика Дагестан</c:v>
                </c:pt>
                <c:pt idx="1">
                  <c:v>Республика Ингушетия</c:v>
                </c:pt>
                <c:pt idx="2">
                  <c:v>Кабардино-Балкарская Республика</c:v>
                </c:pt>
                <c:pt idx="3">
                  <c:v>Карачаево-Черкесская Республика</c:v>
                </c:pt>
                <c:pt idx="4">
                  <c:v>Республика Северная Осетия - Алания</c:v>
                </c:pt>
                <c:pt idx="5">
                  <c:v>Чеченская Республика</c:v>
                </c:pt>
                <c:pt idx="6">
                  <c:v>Ставропольский край</c:v>
                </c:pt>
              </c:strCache>
            </c:strRef>
          </c:cat>
          <c:val>
            <c:numRef>
              <c:f>'Графики Единый тариф'!$C$70:$C$76</c:f>
              <c:numCache>
                <c:formatCode>0.00</c:formatCode>
                <c:ptCount val="7"/>
                <c:pt idx="0">
                  <c:v>386.72</c:v>
                </c:pt>
                <c:pt idx="1">
                  <c:v>550.1</c:v>
                </c:pt>
                <c:pt idx="2">
                  <c:v>377.15</c:v>
                </c:pt>
                <c:pt idx="3">
                  <c:v>433.84</c:v>
                </c:pt>
                <c:pt idx="4">
                  <c:v>367.56</c:v>
                </c:pt>
                <c:pt idx="5">
                  <c:v>554.14</c:v>
                </c:pt>
                <c:pt idx="6">
                  <c:v>745.98</c:v>
                </c:pt>
              </c:numCache>
            </c:numRef>
          </c:val>
          <c:extLst>
            <c:ext xmlns:c16="http://schemas.microsoft.com/office/drawing/2014/chart" uri="{C3380CC4-5D6E-409C-BE32-E72D297353CC}">
              <c16:uniqueId val="{00000001-C32D-4E16-B6AF-E15A277BAF2C}"/>
            </c:ext>
          </c:extLst>
        </c:ser>
        <c:dLbls>
          <c:showLegendKey val="0"/>
          <c:showVal val="1"/>
          <c:showCatName val="0"/>
          <c:showSerName val="0"/>
          <c:showPercent val="0"/>
          <c:showBubbleSize val="0"/>
        </c:dLbls>
        <c:gapWidth val="150"/>
        <c:overlap val="-25"/>
        <c:axId val="149075456"/>
        <c:axId val="149076992"/>
      </c:barChart>
      <c:catAx>
        <c:axId val="14907545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49076992"/>
        <c:crosses val="autoZero"/>
        <c:auto val="1"/>
        <c:lblAlgn val="ctr"/>
        <c:lblOffset val="100"/>
        <c:noMultiLvlLbl val="0"/>
      </c:catAx>
      <c:valAx>
        <c:axId val="149076992"/>
        <c:scaling>
          <c:orientation val="minMax"/>
        </c:scaling>
        <c:delete val="1"/>
        <c:axPos val="b"/>
        <c:numFmt formatCode="0.00" sourceLinked="1"/>
        <c:majorTickMark val="none"/>
        <c:minorTickMark val="none"/>
        <c:tickLblPos val="nextTo"/>
        <c:crossAx val="1490754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ru-RU"/>
              <a:t>ДФО</a:t>
            </a:r>
          </a:p>
          <a:p>
            <a:pPr>
              <a:defRPr/>
            </a:pPr>
            <a:r>
              <a:rPr lang="ru-RU"/>
              <a:t>Единый тариф </a:t>
            </a:r>
          </a:p>
          <a:p>
            <a:pPr>
              <a:defRPr/>
            </a:pPr>
            <a:r>
              <a:rPr lang="ru-RU"/>
              <a:t>регоператора с НДС на 2019 год,  руб/куб.м.</a:t>
            </a:r>
          </a:p>
        </c:rich>
      </c:tx>
      <c:layout>
        <c:manualLayout>
          <c:xMode val="edge"/>
          <c:yMode val="edge"/>
          <c:x val="0.21456336476458965"/>
          <c:y val="1.35192226446979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0.22172681089760898"/>
          <c:y val="0.22349351900632675"/>
          <c:w val="0.74513189966480531"/>
          <c:h val="0.72898482626380567"/>
        </c:manualLayout>
      </c:layout>
      <c:barChart>
        <c:barDir val="bar"/>
        <c:grouping val="clustered"/>
        <c:varyColors val="0"/>
        <c:ser>
          <c:idx val="0"/>
          <c:order val="0"/>
          <c:tx>
            <c:strRef>
              <c:f>'Графики Единый тариф'!$B$90</c:f>
              <c:strCache>
                <c:ptCount val="1"/>
                <c:pt idx="0">
                  <c:v>Min по региону</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Единый тариф'!$A$91:$A$101</c:f>
              <c:strCache>
                <c:ptCount val="11"/>
                <c:pt idx="0">
                  <c:v>Республика Бурятия</c:v>
                </c:pt>
                <c:pt idx="1">
                  <c:v>Республика Саха (Якутия)</c:v>
                </c:pt>
                <c:pt idx="2">
                  <c:v>Забайкальский край</c:v>
                </c:pt>
                <c:pt idx="3">
                  <c:v>Камчатский край</c:v>
                </c:pt>
                <c:pt idx="4">
                  <c:v>Приморский край</c:v>
                </c:pt>
                <c:pt idx="5">
                  <c:v>Хабаровский край</c:v>
                </c:pt>
                <c:pt idx="6">
                  <c:v>Амурская область</c:v>
                </c:pt>
                <c:pt idx="7">
                  <c:v>Магаданская область</c:v>
                </c:pt>
                <c:pt idx="8">
                  <c:v>Сахалинская область</c:v>
                </c:pt>
                <c:pt idx="9">
                  <c:v>Еврейская АО</c:v>
                </c:pt>
                <c:pt idx="10">
                  <c:v>Чукотский АО</c:v>
                </c:pt>
              </c:strCache>
            </c:strRef>
          </c:cat>
          <c:val>
            <c:numRef>
              <c:f>'Графики Единый тариф'!$B$91:$B$101</c:f>
              <c:numCache>
                <c:formatCode>0.00</c:formatCode>
                <c:ptCount val="11"/>
                <c:pt idx="0">
                  <c:v>566.1708542713568</c:v>
                </c:pt>
                <c:pt idx="1">
                  <c:v>600.66999999999996</c:v>
                </c:pt>
                <c:pt idx="2">
                  <c:v>1023.6</c:v>
                </c:pt>
                <c:pt idx="3">
                  <c:v>452.92</c:v>
                </c:pt>
                <c:pt idx="4">
                  <c:v>812</c:v>
                </c:pt>
                <c:pt idx="5">
                  <c:v>49.35</c:v>
                </c:pt>
                <c:pt idx="6">
                  <c:v>596.16</c:v>
                </c:pt>
                <c:pt idx="7">
                  <c:v>425</c:v>
                </c:pt>
                <c:pt idx="8">
                  <c:v>400</c:v>
                </c:pt>
                <c:pt idx="9">
                  <c:v>730.8</c:v>
                </c:pt>
                <c:pt idx="10">
                  <c:v>723.45</c:v>
                </c:pt>
              </c:numCache>
            </c:numRef>
          </c:val>
          <c:extLst>
            <c:ext xmlns:c16="http://schemas.microsoft.com/office/drawing/2014/chart" uri="{C3380CC4-5D6E-409C-BE32-E72D297353CC}">
              <c16:uniqueId val="{00000000-D5CB-4A89-8181-404D39115C7D}"/>
            </c:ext>
          </c:extLst>
        </c:ser>
        <c:ser>
          <c:idx val="1"/>
          <c:order val="1"/>
          <c:tx>
            <c:strRef>
              <c:f>'Графики Единый тариф'!$C$90</c:f>
              <c:strCache>
                <c:ptCount val="1"/>
                <c:pt idx="0">
                  <c:v>Max по региону</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Единый тариф'!$A$91:$A$101</c:f>
              <c:strCache>
                <c:ptCount val="11"/>
                <c:pt idx="0">
                  <c:v>Республика Бурятия</c:v>
                </c:pt>
                <c:pt idx="1">
                  <c:v>Республика Саха (Якутия)</c:v>
                </c:pt>
                <c:pt idx="2">
                  <c:v>Забайкальский край</c:v>
                </c:pt>
                <c:pt idx="3">
                  <c:v>Камчатский край</c:v>
                </c:pt>
                <c:pt idx="4">
                  <c:v>Приморский край</c:v>
                </c:pt>
                <c:pt idx="5">
                  <c:v>Хабаровский край</c:v>
                </c:pt>
                <c:pt idx="6">
                  <c:v>Амурская область</c:v>
                </c:pt>
                <c:pt idx="7">
                  <c:v>Магаданская область</c:v>
                </c:pt>
                <c:pt idx="8">
                  <c:v>Сахалинская область</c:v>
                </c:pt>
                <c:pt idx="9">
                  <c:v>Еврейская АО</c:v>
                </c:pt>
                <c:pt idx="10">
                  <c:v>Чукотский АО</c:v>
                </c:pt>
              </c:strCache>
            </c:strRef>
          </c:cat>
          <c:val>
            <c:numRef>
              <c:f>'Графики Единый тариф'!$C$91:$C$101</c:f>
              <c:numCache>
                <c:formatCode>0.00</c:formatCode>
                <c:ptCount val="11"/>
                <c:pt idx="0">
                  <c:v>889.5330396475772</c:v>
                </c:pt>
                <c:pt idx="1">
                  <c:v>949.53</c:v>
                </c:pt>
                <c:pt idx="2">
                  <c:v>1023.6</c:v>
                </c:pt>
                <c:pt idx="3">
                  <c:v>1453.68</c:v>
                </c:pt>
                <c:pt idx="4">
                  <c:v>812</c:v>
                </c:pt>
                <c:pt idx="5">
                  <c:v>570.26</c:v>
                </c:pt>
                <c:pt idx="6">
                  <c:v>615.94000000000005</c:v>
                </c:pt>
                <c:pt idx="7">
                  <c:v>425</c:v>
                </c:pt>
                <c:pt idx="8">
                  <c:v>400</c:v>
                </c:pt>
                <c:pt idx="9">
                  <c:v>730.8</c:v>
                </c:pt>
                <c:pt idx="10">
                  <c:v>2056.02</c:v>
                </c:pt>
              </c:numCache>
            </c:numRef>
          </c:val>
          <c:extLst>
            <c:ext xmlns:c16="http://schemas.microsoft.com/office/drawing/2014/chart" uri="{C3380CC4-5D6E-409C-BE32-E72D297353CC}">
              <c16:uniqueId val="{00000001-D5CB-4A89-8181-404D39115C7D}"/>
            </c:ext>
          </c:extLst>
        </c:ser>
        <c:dLbls>
          <c:dLblPos val="inEnd"/>
          <c:showLegendKey val="0"/>
          <c:showVal val="1"/>
          <c:showCatName val="0"/>
          <c:showSerName val="0"/>
          <c:showPercent val="0"/>
          <c:showBubbleSize val="0"/>
        </c:dLbls>
        <c:gapWidth val="115"/>
        <c:overlap val="-20"/>
        <c:axId val="149128704"/>
        <c:axId val="149130240"/>
      </c:barChart>
      <c:catAx>
        <c:axId val="14912870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49130240"/>
        <c:crosses val="autoZero"/>
        <c:auto val="1"/>
        <c:lblAlgn val="ctr"/>
        <c:lblOffset val="100"/>
        <c:noMultiLvlLbl val="0"/>
      </c:catAx>
      <c:valAx>
        <c:axId val="14913024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49128704"/>
        <c:crosses val="autoZero"/>
        <c:crossBetween val="between"/>
      </c:valAx>
      <c:spPr>
        <a:noFill/>
        <a:ln>
          <a:noFill/>
        </a:ln>
        <a:effectLst/>
      </c:spPr>
    </c:plotArea>
    <c:legend>
      <c:legendPos val="b"/>
      <c:layout>
        <c:manualLayout>
          <c:xMode val="edge"/>
          <c:yMode val="edge"/>
          <c:x val="0.29700013814062715"/>
          <c:y val="0.17699895108048203"/>
          <c:w val="0.43083258625593607"/>
          <c:h val="2.579105307123891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ru-RU"/>
              <a:t>ПФО</a:t>
            </a:r>
          </a:p>
          <a:p>
            <a:pPr>
              <a:defRPr/>
            </a:pPr>
            <a:r>
              <a:rPr lang="ru-RU"/>
              <a:t>Платеж</a:t>
            </a:r>
            <a:r>
              <a:rPr lang="ru-RU" baseline="0"/>
              <a:t> населения</a:t>
            </a:r>
            <a:r>
              <a:rPr lang="ru-RU"/>
              <a:t>, руб. с 1 человека</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0.22172681089760898"/>
          <c:y val="0.13099677594256115"/>
          <c:w val="0.74513189966480531"/>
          <c:h val="0.8214814405549028"/>
        </c:manualLayout>
      </c:layout>
      <c:barChart>
        <c:barDir val="bar"/>
        <c:grouping val="clustered"/>
        <c:varyColors val="0"/>
        <c:ser>
          <c:idx val="0"/>
          <c:order val="0"/>
          <c:tx>
            <c:strRef>
              <c:f>'Графики Платеж населения'!$B$2</c:f>
              <c:strCache>
                <c:ptCount val="1"/>
                <c:pt idx="0">
                  <c:v>МКД, min по региону</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Платеж населения'!$A$3:$A$16</c:f>
              <c:strCache>
                <c:ptCount val="14"/>
                <c:pt idx="0">
                  <c:v>Республика Башкортостан</c:v>
                </c:pt>
                <c:pt idx="1">
                  <c:v>Республика Марий Эл</c:v>
                </c:pt>
                <c:pt idx="2">
                  <c:v>Республика Мордовия</c:v>
                </c:pt>
                <c:pt idx="3">
                  <c:v>Республика Татарстан</c:v>
                </c:pt>
                <c:pt idx="4">
                  <c:v>Удмуртская Республика</c:v>
                </c:pt>
                <c:pt idx="5">
                  <c:v>Чувашская Республика</c:v>
                </c:pt>
                <c:pt idx="6">
                  <c:v>Пермский край</c:v>
                </c:pt>
                <c:pt idx="7">
                  <c:v>Кировская область</c:v>
                </c:pt>
                <c:pt idx="8">
                  <c:v>Нижегородская область </c:v>
                </c:pt>
                <c:pt idx="9">
                  <c:v>Оренбургская область</c:v>
                </c:pt>
                <c:pt idx="10">
                  <c:v>Пензенская область</c:v>
                </c:pt>
                <c:pt idx="11">
                  <c:v>Самарская область</c:v>
                </c:pt>
                <c:pt idx="12">
                  <c:v>Саратовская область</c:v>
                </c:pt>
                <c:pt idx="13">
                  <c:v>Ульяновская область</c:v>
                </c:pt>
              </c:strCache>
            </c:strRef>
          </c:cat>
          <c:val>
            <c:numRef>
              <c:f>'Графики Платеж населения'!$B$3:$B$16</c:f>
              <c:numCache>
                <c:formatCode>0.00</c:formatCode>
                <c:ptCount val="14"/>
                <c:pt idx="0">
                  <c:v>59.5</c:v>
                </c:pt>
                <c:pt idx="1">
                  <c:v>75.75</c:v>
                </c:pt>
                <c:pt idx="2">
                  <c:v>92.44619999999999</c:v>
                </c:pt>
                <c:pt idx="3">
                  <c:v>86.342566666666656</c:v>
                </c:pt>
                <c:pt idx="4">
                  <c:v>98.483999999999995</c:v>
                </c:pt>
                <c:pt idx="5">
                  <c:v>75.701183333333333</c:v>
                </c:pt>
                <c:pt idx="6">
                  <c:v>85.427999999999997</c:v>
                </c:pt>
                <c:pt idx="7">
                  <c:v>114.74575</c:v>
                </c:pt>
                <c:pt idx="8">
                  <c:v>124.64339999999999</c:v>
                </c:pt>
                <c:pt idx="9">
                  <c:v>79.181164141414129</c:v>
                </c:pt>
                <c:pt idx="10">
                  <c:v>78.178949333333335</c:v>
                </c:pt>
                <c:pt idx="11">
                  <c:v>97.200999999999979</c:v>
                </c:pt>
                <c:pt idx="12">
                  <c:v>103.14700000000001</c:v>
                </c:pt>
                <c:pt idx="13">
                  <c:v>101.07541666666667</c:v>
                </c:pt>
              </c:numCache>
            </c:numRef>
          </c:val>
          <c:extLst>
            <c:ext xmlns:c16="http://schemas.microsoft.com/office/drawing/2014/chart" uri="{C3380CC4-5D6E-409C-BE32-E72D297353CC}">
              <c16:uniqueId val="{00000000-5540-4D57-831D-4221FB8F4077}"/>
            </c:ext>
          </c:extLst>
        </c:ser>
        <c:ser>
          <c:idx val="1"/>
          <c:order val="1"/>
          <c:tx>
            <c:strRef>
              <c:f>'Графики Платеж населения'!$C$2</c:f>
              <c:strCache>
                <c:ptCount val="1"/>
                <c:pt idx="0">
                  <c:v>МКД, max по региону</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Платеж населения'!$A$3:$A$16</c:f>
              <c:strCache>
                <c:ptCount val="14"/>
                <c:pt idx="0">
                  <c:v>Республика Башкортостан</c:v>
                </c:pt>
                <c:pt idx="1">
                  <c:v>Республика Марий Эл</c:v>
                </c:pt>
                <c:pt idx="2">
                  <c:v>Республика Мордовия</c:v>
                </c:pt>
                <c:pt idx="3">
                  <c:v>Республика Татарстан</c:v>
                </c:pt>
                <c:pt idx="4">
                  <c:v>Удмуртская Республика</c:v>
                </c:pt>
                <c:pt idx="5">
                  <c:v>Чувашская Республика</c:v>
                </c:pt>
                <c:pt idx="6">
                  <c:v>Пермский край</c:v>
                </c:pt>
                <c:pt idx="7">
                  <c:v>Кировская область</c:v>
                </c:pt>
                <c:pt idx="8">
                  <c:v>Нижегородская область </c:v>
                </c:pt>
                <c:pt idx="9">
                  <c:v>Оренбургская область</c:v>
                </c:pt>
                <c:pt idx="10">
                  <c:v>Пензенская область</c:v>
                </c:pt>
                <c:pt idx="11">
                  <c:v>Самарская область</c:v>
                </c:pt>
                <c:pt idx="12">
                  <c:v>Саратовская область</c:v>
                </c:pt>
                <c:pt idx="13">
                  <c:v>Ульяновская область</c:v>
                </c:pt>
              </c:strCache>
            </c:strRef>
          </c:cat>
          <c:val>
            <c:numRef>
              <c:f>'Графики Платеж населения'!$C$3:$C$16</c:f>
              <c:numCache>
                <c:formatCode>0.00</c:formatCode>
                <c:ptCount val="14"/>
                <c:pt idx="0">
                  <c:v>83.7</c:v>
                </c:pt>
                <c:pt idx="1">
                  <c:v>85.86</c:v>
                </c:pt>
                <c:pt idx="2">
                  <c:v>92.44619999999999</c:v>
                </c:pt>
                <c:pt idx="3">
                  <c:v>86.342566666666656</c:v>
                </c:pt>
                <c:pt idx="4">
                  <c:v>98.483999999999995</c:v>
                </c:pt>
                <c:pt idx="5">
                  <c:v>75.7</c:v>
                </c:pt>
                <c:pt idx="6">
                  <c:v>85.427999999999997</c:v>
                </c:pt>
                <c:pt idx="7">
                  <c:v>137.06181999999998</c:v>
                </c:pt>
                <c:pt idx="8">
                  <c:v>156.3912</c:v>
                </c:pt>
                <c:pt idx="9">
                  <c:v>101.55631313131313</c:v>
                </c:pt>
                <c:pt idx="10">
                  <c:v>121.74737466666666</c:v>
                </c:pt>
                <c:pt idx="11">
                  <c:v>114.14886666666666</c:v>
                </c:pt>
                <c:pt idx="12">
                  <c:v>112.524</c:v>
                </c:pt>
                <c:pt idx="13">
                  <c:v>119.04416666666667</c:v>
                </c:pt>
              </c:numCache>
            </c:numRef>
          </c:val>
          <c:extLst>
            <c:ext xmlns:c16="http://schemas.microsoft.com/office/drawing/2014/chart" uri="{C3380CC4-5D6E-409C-BE32-E72D297353CC}">
              <c16:uniqueId val="{00000001-5540-4D57-831D-4221FB8F4077}"/>
            </c:ext>
          </c:extLst>
        </c:ser>
        <c:ser>
          <c:idx val="2"/>
          <c:order val="2"/>
          <c:tx>
            <c:strRef>
              <c:f>'Графики Платеж населения'!$D$2</c:f>
              <c:strCache>
                <c:ptCount val="1"/>
                <c:pt idx="0">
                  <c:v>ИД, min по региону</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Платеж населения'!$A$3:$A$16</c:f>
              <c:strCache>
                <c:ptCount val="14"/>
                <c:pt idx="0">
                  <c:v>Республика Башкортостан</c:v>
                </c:pt>
                <c:pt idx="1">
                  <c:v>Республика Марий Эл</c:v>
                </c:pt>
                <c:pt idx="2">
                  <c:v>Республика Мордовия</c:v>
                </c:pt>
                <c:pt idx="3">
                  <c:v>Республика Татарстан</c:v>
                </c:pt>
                <c:pt idx="4">
                  <c:v>Удмуртская Республика</c:v>
                </c:pt>
                <c:pt idx="5">
                  <c:v>Чувашская Республика</c:v>
                </c:pt>
                <c:pt idx="6">
                  <c:v>Пермский край</c:v>
                </c:pt>
                <c:pt idx="7">
                  <c:v>Кировская область</c:v>
                </c:pt>
                <c:pt idx="8">
                  <c:v>Нижегородская область </c:v>
                </c:pt>
                <c:pt idx="9">
                  <c:v>Оренбургская область</c:v>
                </c:pt>
                <c:pt idx="10">
                  <c:v>Пензенская область</c:v>
                </c:pt>
                <c:pt idx="11">
                  <c:v>Самарская область</c:v>
                </c:pt>
                <c:pt idx="12">
                  <c:v>Саратовская область</c:v>
                </c:pt>
                <c:pt idx="13">
                  <c:v>Ульяновская область</c:v>
                </c:pt>
              </c:strCache>
            </c:strRef>
          </c:cat>
          <c:val>
            <c:numRef>
              <c:f>'Графики Платеж населения'!$D$3:$D$16</c:f>
              <c:numCache>
                <c:formatCode>0.00</c:formatCode>
                <c:ptCount val="14"/>
                <c:pt idx="0">
                  <c:v>58.5</c:v>
                </c:pt>
                <c:pt idx="1">
                  <c:v>75.75</c:v>
                </c:pt>
                <c:pt idx="2">
                  <c:v>100.188</c:v>
                </c:pt>
                <c:pt idx="3">
                  <c:v>93.659733333333335</c:v>
                </c:pt>
                <c:pt idx="4">
                  <c:v>95.201199999999986</c:v>
                </c:pt>
                <c:pt idx="5">
                  <c:v>75.7</c:v>
                </c:pt>
                <c:pt idx="6">
                  <c:v>71.7</c:v>
                </c:pt>
                <c:pt idx="7">
                  <c:v>114.74575</c:v>
                </c:pt>
                <c:pt idx="8">
                  <c:v>116.72953333333332</c:v>
                </c:pt>
                <c:pt idx="9">
                  <c:v>89.729916666666668</c:v>
                </c:pt>
                <c:pt idx="10">
                  <c:v>79.306530333333328</c:v>
                </c:pt>
                <c:pt idx="11">
                  <c:v>114.14886666666666</c:v>
                </c:pt>
                <c:pt idx="12">
                  <c:v>60.950500000000005</c:v>
                </c:pt>
                <c:pt idx="13">
                  <c:v>102.39379166666667</c:v>
                </c:pt>
              </c:numCache>
            </c:numRef>
          </c:val>
          <c:extLst>
            <c:ext xmlns:c16="http://schemas.microsoft.com/office/drawing/2014/chart" uri="{C3380CC4-5D6E-409C-BE32-E72D297353CC}">
              <c16:uniqueId val="{00000002-5540-4D57-831D-4221FB8F4077}"/>
            </c:ext>
          </c:extLst>
        </c:ser>
        <c:ser>
          <c:idx val="3"/>
          <c:order val="3"/>
          <c:tx>
            <c:strRef>
              <c:f>'Графики Платеж населения'!$E$2</c:f>
              <c:strCache>
                <c:ptCount val="1"/>
                <c:pt idx="0">
                  <c:v>ИД, max по региону</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Платеж населения'!$A$3:$A$16</c:f>
              <c:strCache>
                <c:ptCount val="14"/>
                <c:pt idx="0">
                  <c:v>Республика Башкортостан</c:v>
                </c:pt>
                <c:pt idx="1">
                  <c:v>Республика Марий Эл</c:v>
                </c:pt>
                <c:pt idx="2">
                  <c:v>Республика Мордовия</c:v>
                </c:pt>
                <c:pt idx="3">
                  <c:v>Республика Татарстан</c:v>
                </c:pt>
                <c:pt idx="4">
                  <c:v>Удмуртская Республика</c:v>
                </c:pt>
                <c:pt idx="5">
                  <c:v>Чувашская Республика</c:v>
                </c:pt>
                <c:pt idx="6">
                  <c:v>Пермский край</c:v>
                </c:pt>
                <c:pt idx="7">
                  <c:v>Кировская область</c:v>
                </c:pt>
                <c:pt idx="8">
                  <c:v>Нижегородская область </c:v>
                </c:pt>
                <c:pt idx="9">
                  <c:v>Оренбургская область</c:v>
                </c:pt>
                <c:pt idx="10">
                  <c:v>Пензенская область</c:v>
                </c:pt>
                <c:pt idx="11">
                  <c:v>Самарская область</c:v>
                </c:pt>
                <c:pt idx="12">
                  <c:v>Саратовская область</c:v>
                </c:pt>
                <c:pt idx="13">
                  <c:v>Ульяновская область</c:v>
                </c:pt>
              </c:strCache>
            </c:strRef>
          </c:cat>
          <c:val>
            <c:numRef>
              <c:f>'Графики Платеж населения'!$E$3:$E$16</c:f>
              <c:numCache>
                <c:formatCode>0.00</c:formatCode>
                <c:ptCount val="14"/>
                <c:pt idx="0">
                  <c:v>82.4</c:v>
                </c:pt>
                <c:pt idx="1">
                  <c:v>85.86</c:v>
                </c:pt>
                <c:pt idx="2">
                  <c:v>113.85000000000001</c:v>
                </c:pt>
                <c:pt idx="3">
                  <c:v>93.659733333333335</c:v>
                </c:pt>
                <c:pt idx="4">
                  <c:v>95.2</c:v>
                </c:pt>
                <c:pt idx="5">
                  <c:v>75.7</c:v>
                </c:pt>
                <c:pt idx="6">
                  <c:v>71.7</c:v>
                </c:pt>
                <c:pt idx="7">
                  <c:v>137.06181999999998</c:v>
                </c:pt>
                <c:pt idx="8">
                  <c:v>178.11220000000003</c:v>
                </c:pt>
                <c:pt idx="9">
                  <c:v>117.93636363636362</c:v>
                </c:pt>
                <c:pt idx="10">
                  <c:v>116.49964300000001</c:v>
                </c:pt>
                <c:pt idx="11">
                  <c:v>117.13966666666666</c:v>
                </c:pt>
                <c:pt idx="12">
                  <c:v>140.655</c:v>
                </c:pt>
                <c:pt idx="13">
                  <c:v>120.59691666666667</c:v>
                </c:pt>
              </c:numCache>
            </c:numRef>
          </c:val>
          <c:extLst>
            <c:ext xmlns:c16="http://schemas.microsoft.com/office/drawing/2014/chart" uri="{C3380CC4-5D6E-409C-BE32-E72D297353CC}">
              <c16:uniqueId val="{00000003-5540-4D57-831D-4221FB8F4077}"/>
            </c:ext>
          </c:extLst>
        </c:ser>
        <c:dLbls>
          <c:dLblPos val="inEnd"/>
          <c:showLegendKey val="0"/>
          <c:showVal val="1"/>
          <c:showCatName val="0"/>
          <c:showSerName val="0"/>
          <c:showPercent val="0"/>
          <c:showBubbleSize val="0"/>
        </c:dLbls>
        <c:gapWidth val="115"/>
        <c:overlap val="-20"/>
        <c:axId val="151716992"/>
        <c:axId val="151718528"/>
      </c:barChart>
      <c:catAx>
        <c:axId val="15171699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1718528"/>
        <c:crosses val="autoZero"/>
        <c:auto val="1"/>
        <c:lblAlgn val="ctr"/>
        <c:lblOffset val="100"/>
        <c:noMultiLvlLbl val="0"/>
      </c:catAx>
      <c:valAx>
        <c:axId val="15171852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1716992"/>
        <c:crosses val="autoZero"/>
        <c:crossBetween val="between"/>
      </c:valAx>
      <c:spPr>
        <a:noFill/>
        <a:ln>
          <a:noFill/>
        </a:ln>
        <a:effectLst/>
      </c:spPr>
    </c:plotArea>
    <c:legend>
      <c:legendPos val="b"/>
      <c:layout>
        <c:manualLayout>
          <c:xMode val="edge"/>
          <c:yMode val="edge"/>
          <c:x val="0.15381095881533327"/>
          <c:y val="7.4601455784128981E-2"/>
          <c:w val="0.77385178704513791"/>
          <c:h val="2.326800405703209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ru-RU"/>
              <a:t>ЦФО </a:t>
            </a:r>
          </a:p>
          <a:p>
            <a:pPr>
              <a:defRPr/>
            </a:pPr>
            <a:r>
              <a:rPr lang="ru-RU"/>
              <a:t>Платеж</a:t>
            </a:r>
            <a:r>
              <a:rPr lang="ru-RU" baseline="0"/>
              <a:t> населения</a:t>
            </a:r>
            <a:r>
              <a:rPr lang="ru-RU"/>
              <a:t>, руб. с 1 человека</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0.22172681089760898"/>
          <c:y val="0.13099677594256115"/>
          <c:w val="0.74513189966480531"/>
          <c:h val="0.8214814405549028"/>
        </c:manualLayout>
      </c:layout>
      <c:barChart>
        <c:barDir val="bar"/>
        <c:grouping val="clustered"/>
        <c:varyColors val="0"/>
        <c:ser>
          <c:idx val="0"/>
          <c:order val="0"/>
          <c:tx>
            <c:strRef>
              <c:f>'Графики Платеж населения'!$B$26</c:f>
              <c:strCache>
                <c:ptCount val="1"/>
                <c:pt idx="0">
                  <c:v>МКД, min по региону</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Платеж населения'!$A$27:$A$44</c:f>
              <c:strCache>
                <c:ptCount val="18"/>
                <c:pt idx="0">
                  <c:v>Белгородская область</c:v>
                </c:pt>
                <c:pt idx="1">
                  <c:v>Брянская область</c:v>
                </c:pt>
                <c:pt idx="2">
                  <c:v>Владимирская область</c:v>
                </c:pt>
                <c:pt idx="3">
                  <c:v>Воронежская область</c:v>
                </c:pt>
                <c:pt idx="4">
                  <c:v>Ивановская область</c:v>
                </c:pt>
                <c:pt idx="5">
                  <c:v>Калужская область</c:v>
                </c:pt>
                <c:pt idx="6">
                  <c:v>Костромская область</c:v>
                </c:pt>
                <c:pt idx="7">
                  <c:v>Курская область</c:v>
                </c:pt>
                <c:pt idx="8">
                  <c:v>Липецкая область</c:v>
                </c:pt>
                <c:pt idx="9">
                  <c:v>Московская область</c:v>
                </c:pt>
                <c:pt idx="10">
                  <c:v>Орловская область</c:v>
                </c:pt>
                <c:pt idx="11">
                  <c:v>Рязанская область</c:v>
                </c:pt>
                <c:pt idx="12">
                  <c:v>Смоленская область </c:v>
                </c:pt>
                <c:pt idx="13">
                  <c:v>Тамбовская область</c:v>
                </c:pt>
                <c:pt idx="14">
                  <c:v>Тверская область</c:v>
                </c:pt>
                <c:pt idx="15">
                  <c:v>Тульская область</c:v>
                </c:pt>
                <c:pt idx="16">
                  <c:v>Ярославская область</c:v>
                </c:pt>
                <c:pt idx="17">
                  <c:v>Москва</c:v>
                </c:pt>
              </c:strCache>
            </c:strRef>
          </c:cat>
          <c:val>
            <c:numRef>
              <c:f>'Графики Платеж населения'!$B$27:$B$44</c:f>
              <c:numCache>
                <c:formatCode>0.00</c:formatCode>
                <c:ptCount val="18"/>
                <c:pt idx="0">
                  <c:v>111.09791666666666</c:v>
                </c:pt>
                <c:pt idx="1">
                  <c:v>89.11</c:v>
                </c:pt>
                <c:pt idx="2">
                  <c:v>118.04</c:v>
                </c:pt>
                <c:pt idx="3">
                  <c:v>152.71116666666668</c:v>
                </c:pt>
                <c:pt idx="4">
                  <c:v>88.01100000000001</c:v>
                </c:pt>
                <c:pt idx="5">
                  <c:v>127.08520833333331</c:v>
                </c:pt>
                <c:pt idx="6">
                  <c:v>95.567983333333316</c:v>
                </c:pt>
                <c:pt idx="7">
                  <c:v>51.12433333333334</c:v>
                </c:pt>
                <c:pt idx="8">
                  <c:v>83.704599999999999</c:v>
                </c:pt>
                <c:pt idx="9">
                  <c:v>176.90440833333332</c:v>
                </c:pt>
                <c:pt idx="10">
                  <c:v>78.236666666666665</c:v>
                </c:pt>
                <c:pt idx="11">
                  <c:v>59.75</c:v>
                </c:pt>
                <c:pt idx="12">
                  <c:v>92.258833333333328</c:v>
                </c:pt>
                <c:pt idx="13">
                  <c:v>99.131166666666658</c:v>
                </c:pt>
                <c:pt idx="14">
                  <c:v>96.495299999999986</c:v>
                </c:pt>
                <c:pt idx="15">
                  <c:v>119.19749999999999</c:v>
                </c:pt>
                <c:pt idx="16">
                  <c:v>73.94</c:v>
                </c:pt>
                <c:pt idx="17">
                  <c:v>58.967999999999996</c:v>
                </c:pt>
              </c:numCache>
            </c:numRef>
          </c:val>
          <c:extLst>
            <c:ext xmlns:c16="http://schemas.microsoft.com/office/drawing/2014/chart" uri="{C3380CC4-5D6E-409C-BE32-E72D297353CC}">
              <c16:uniqueId val="{00000000-0CC7-477B-A5A6-D534E7162E46}"/>
            </c:ext>
          </c:extLst>
        </c:ser>
        <c:ser>
          <c:idx val="1"/>
          <c:order val="1"/>
          <c:tx>
            <c:strRef>
              <c:f>'Графики Платеж населения'!$C$26</c:f>
              <c:strCache>
                <c:ptCount val="1"/>
                <c:pt idx="0">
                  <c:v>МКД, max по региону</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Платеж населения'!$A$27:$A$44</c:f>
              <c:strCache>
                <c:ptCount val="18"/>
                <c:pt idx="0">
                  <c:v>Белгородская область</c:v>
                </c:pt>
                <c:pt idx="1">
                  <c:v>Брянская область</c:v>
                </c:pt>
                <c:pt idx="2">
                  <c:v>Владимирская область</c:v>
                </c:pt>
                <c:pt idx="3">
                  <c:v>Воронежская область</c:v>
                </c:pt>
                <c:pt idx="4">
                  <c:v>Ивановская область</c:v>
                </c:pt>
                <c:pt idx="5">
                  <c:v>Калужская область</c:v>
                </c:pt>
                <c:pt idx="6">
                  <c:v>Костромская область</c:v>
                </c:pt>
                <c:pt idx="7">
                  <c:v>Курская область</c:v>
                </c:pt>
                <c:pt idx="8">
                  <c:v>Липецкая область</c:v>
                </c:pt>
                <c:pt idx="9">
                  <c:v>Московская область</c:v>
                </c:pt>
                <c:pt idx="10">
                  <c:v>Орловская область</c:v>
                </c:pt>
                <c:pt idx="11">
                  <c:v>Рязанская область</c:v>
                </c:pt>
                <c:pt idx="12">
                  <c:v>Смоленская область </c:v>
                </c:pt>
                <c:pt idx="13">
                  <c:v>Тамбовская область</c:v>
                </c:pt>
                <c:pt idx="14">
                  <c:v>Тверская область</c:v>
                </c:pt>
                <c:pt idx="15">
                  <c:v>Тульская область</c:v>
                </c:pt>
                <c:pt idx="16">
                  <c:v>Ярославская область</c:v>
                </c:pt>
                <c:pt idx="17">
                  <c:v>Москва</c:v>
                </c:pt>
              </c:strCache>
            </c:strRef>
          </c:cat>
          <c:val>
            <c:numRef>
              <c:f>'Графики Платеж населения'!$C$27:$C$44</c:f>
              <c:numCache>
                <c:formatCode>0.00</c:formatCode>
                <c:ptCount val="18"/>
                <c:pt idx="0">
                  <c:v>111.09791666666666</c:v>
                </c:pt>
                <c:pt idx="1">
                  <c:v>89.11</c:v>
                </c:pt>
                <c:pt idx="2">
                  <c:v>118.04</c:v>
                </c:pt>
                <c:pt idx="3">
                  <c:v>165.51919999999998</c:v>
                </c:pt>
                <c:pt idx="4">
                  <c:v>88.01100000000001</c:v>
                </c:pt>
                <c:pt idx="5">
                  <c:v>127.08520833333331</c:v>
                </c:pt>
                <c:pt idx="6">
                  <c:v>108.782</c:v>
                </c:pt>
                <c:pt idx="7">
                  <c:v>71.263750000000002</c:v>
                </c:pt>
                <c:pt idx="8">
                  <c:v>93.272199999999998</c:v>
                </c:pt>
                <c:pt idx="9">
                  <c:v>227.10070833333336</c:v>
                </c:pt>
                <c:pt idx="10">
                  <c:v>78.236666666666665</c:v>
                </c:pt>
                <c:pt idx="11">
                  <c:v>99.58</c:v>
                </c:pt>
                <c:pt idx="12">
                  <c:v>92.26</c:v>
                </c:pt>
                <c:pt idx="13">
                  <c:v>132.49726666666666</c:v>
                </c:pt>
                <c:pt idx="14">
                  <c:v>96.495299999999986</c:v>
                </c:pt>
                <c:pt idx="15">
                  <c:v>143.29383333333331</c:v>
                </c:pt>
                <c:pt idx="16">
                  <c:v>73.94</c:v>
                </c:pt>
                <c:pt idx="17">
                  <c:v>58.967999999999996</c:v>
                </c:pt>
              </c:numCache>
            </c:numRef>
          </c:val>
          <c:extLst>
            <c:ext xmlns:c16="http://schemas.microsoft.com/office/drawing/2014/chart" uri="{C3380CC4-5D6E-409C-BE32-E72D297353CC}">
              <c16:uniqueId val="{00000001-0CC7-477B-A5A6-D534E7162E46}"/>
            </c:ext>
          </c:extLst>
        </c:ser>
        <c:ser>
          <c:idx val="2"/>
          <c:order val="2"/>
          <c:tx>
            <c:strRef>
              <c:f>'Графики Платеж населения'!$D$26</c:f>
              <c:strCache>
                <c:ptCount val="1"/>
                <c:pt idx="0">
                  <c:v>ИД, min по региону</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Платеж населения'!$A$27:$A$44</c:f>
              <c:strCache>
                <c:ptCount val="18"/>
                <c:pt idx="0">
                  <c:v>Белгородская область</c:v>
                </c:pt>
                <c:pt idx="1">
                  <c:v>Брянская область</c:v>
                </c:pt>
                <c:pt idx="2">
                  <c:v>Владимирская область</c:v>
                </c:pt>
                <c:pt idx="3">
                  <c:v>Воронежская область</c:v>
                </c:pt>
                <c:pt idx="4">
                  <c:v>Ивановская область</c:v>
                </c:pt>
                <c:pt idx="5">
                  <c:v>Калужская область</c:v>
                </c:pt>
                <c:pt idx="6">
                  <c:v>Костромская область</c:v>
                </c:pt>
                <c:pt idx="7">
                  <c:v>Курская область</c:v>
                </c:pt>
                <c:pt idx="8">
                  <c:v>Липецкая область</c:v>
                </c:pt>
                <c:pt idx="9">
                  <c:v>Московская область</c:v>
                </c:pt>
                <c:pt idx="10">
                  <c:v>Орловская область</c:v>
                </c:pt>
                <c:pt idx="11">
                  <c:v>Рязанская область</c:v>
                </c:pt>
                <c:pt idx="12">
                  <c:v>Смоленская область </c:v>
                </c:pt>
                <c:pt idx="13">
                  <c:v>Тамбовская область</c:v>
                </c:pt>
                <c:pt idx="14">
                  <c:v>Тверская область</c:v>
                </c:pt>
                <c:pt idx="15">
                  <c:v>Тульская область</c:v>
                </c:pt>
                <c:pt idx="16">
                  <c:v>Ярославская область</c:v>
                </c:pt>
                <c:pt idx="17">
                  <c:v>Москва</c:v>
                </c:pt>
              </c:strCache>
            </c:strRef>
          </c:cat>
          <c:val>
            <c:numRef>
              <c:f>'Графики Платеж населения'!$D$27:$D$44</c:f>
              <c:numCache>
                <c:formatCode>0.00</c:formatCode>
                <c:ptCount val="18"/>
                <c:pt idx="0">
                  <c:v>88.87833333333333</c:v>
                </c:pt>
                <c:pt idx="1">
                  <c:v>89.11</c:v>
                </c:pt>
                <c:pt idx="2">
                  <c:v>123.36</c:v>
                </c:pt>
                <c:pt idx="3">
                  <c:v>152.71116666666668</c:v>
                </c:pt>
                <c:pt idx="4">
                  <c:v>88.01100000000001</c:v>
                </c:pt>
                <c:pt idx="5">
                  <c:v>66.233333333333334</c:v>
                </c:pt>
                <c:pt idx="6">
                  <c:v>127.58568333333334</c:v>
                </c:pt>
                <c:pt idx="7">
                  <c:v>69.715000000000003</c:v>
                </c:pt>
                <c:pt idx="8">
                  <c:v>83.704599999999999</c:v>
                </c:pt>
                <c:pt idx="9">
                  <c:v>176.90440833333332</c:v>
                </c:pt>
                <c:pt idx="10">
                  <c:v>88.016249999999999</c:v>
                </c:pt>
                <c:pt idx="11">
                  <c:v>59.75</c:v>
                </c:pt>
                <c:pt idx="12">
                  <c:v>92.26</c:v>
                </c:pt>
                <c:pt idx="13">
                  <c:v>100.58186666666667</c:v>
                </c:pt>
                <c:pt idx="14">
                  <c:v>96.495299999999986</c:v>
                </c:pt>
                <c:pt idx="15">
                  <c:v>137.33624999999998</c:v>
                </c:pt>
                <c:pt idx="16">
                  <c:v>83.8</c:v>
                </c:pt>
                <c:pt idx="17">
                  <c:v>58.967999999999996</c:v>
                </c:pt>
              </c:numCache>
            </c:numRef>
          </c:val>
          <c:extLst>
            <c:ext xmlns:c16="http://schemas.microsoft.com/office/drawing/2014/chart" uri="{C3380CC4-5D6E-409C-BE32-E72D297353CC}">
              <c16:uniqueId val="{00000002-0CC7-477B-A5A6-D534E7162E46}"/>
            </c:ext>
          </c:extLst>
        </c:ser>
        <c:ser>
          <c:idx val="3"/>
          <c:order val="3"/>
          <c:tx>
            <c:strRef>
              <c:f>'Графики Платеж населения'!$E$26</c:f>
              <c:strCache>
                <c:ptCount val="1"/>
                <c:pt idx="0">
                  <c:v>ИД, max по региону</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Платеж населения'!$A$27:$A$44</c:f>
              <c:strCache>
                <c:ptCount val="18"/>
                <c:pt idx="0">
                  <c:v>Белгородская область</c:v>
                </c:pt>
                <c:pt idx="1">
                  <c:v>Брянская область</c:v>
                </c:pt>
                <c:pt idx="2">
                  <c:v>Владимирская область</c:v>
                </c:pt>
                <c:pt idx="3">
                  <c:v>Воронежская область</c:v>
                </c:pt>
                <c:pt idx="4">
                  <c:v>Ивановская область</c:v>
                </c:pt>
                <c:pt idx="5">
                  <c:v>Калужская область</c:v>
                </c:pt>
                <c:pt idx="6">
                  <c:v>Костромская область</c:v>
                </c:pt>
                <c:pt idx="7">
                  <c:v>Курская область</c:v>
                </c:pt>
                <c:pt idx="8">
                  <c:v>Липецкая область</c:v>
                </c:pt>
                <c:pt idx="9">
                  <c:v>Московская область</c:v>
                </c:pt>
                <c:pt idx="10">
                  <c:v>Орловская область</c:v>
                </c:pt>
                <c:pt idx="11">
                  <c:v>Рязанская область</c:v>
                </c:pt>
                <c:pt idx="12">
                  <c:v>Смоленская область </c:v>
                </c:pt>
                <c:pt idx="13">
                  <c:v>Тамбовская область</c:v>
                </c:pt>
                <c:pt idx="14">
                  <c:v>Тверская область</c:v>
                </c:pt>
                <c:pt idx="15">
                  <c:v>Тульская область</c:v>
                </c:pt>
                <c:pt idx="16">
                  <c:v>Ярославская область</c:v>
                </c:pt>
                <c:pt idx="17">
                  <c:v>Москва</c:v>
                </c:pt>
              </c:strCache>
            </c:strRef>
          </c:cat>
          <c:val>
            <c:numRef>
              <c:f>'Графики Платеж населения'!$E$27:$E$44</c:f>
              <c:numCache>
                <c:formatCode>0.00</c:formatCode>
                <c:ptCount val="18"/>
                <c:pt idx="0">
                  <c:v>124.42966666666666</c:v>
                </c:pt>
                <c:pt idx="1">
                  <c:v>89.11</c:v>
                </c:pt>
                <c:pt idx="2">
                  <c:v>123.36</c:v>
                </c:pt>
                <c:pt idx="3">
                  <c:v>158.62256666666667</c:v>
                </c:pt>
                <c:pt idx="4">
                  <c:v>88.01100000000001</c:v>
                </c:pt>
                <c:pt idx="5">
                  <c:v>103.48958333333333</c:v>
                </c:pt>
                <c:pt idx="6">
                  <c:v>143.71199999999999</c:v>
                </c:pt>
                <c:pt idx="7">
                  <c:v>71.263750000000002</c:v>
                </c:pt>
                <c:pt idx="8">
                  <c:v>93.272199999999998</c:v>
                </c:pt>
                <c:pt idx="9">
                  <c:v>227.10070833333336</c:v>
                </c:pt>
                <c:pt idx="10">
                  <c:v>97.795833333333334</c:v>
                </c:pt>
                <c:pt idx="11">
                  <c:v>99.58</c:v>
                </c:pt>
                <c:pt idx="12">
                  <c:v>92.26</c:v>
                </c:pt>
                <c:pt idx="13">
                  <c:v>178.91966666666667</c:v>
                </c:pt>
                <c:pt idx="14">
                  <c:v>96.495299999999986</c:v>
                </c:pt>
                <c:pt idx="15">
                  <c:v>165.09941666666666</c:v>
                </c:pt>
                <c:pt idx="16">
                  <c:v>83.8</c:v>
                </c:pt>
                <c:pt idx="17">
                  <c:v>58.967999999999996</c:v>
                </c:pt>
              </c:numCache>
            </c:numRef>
          </c:val>
          <c:extLst>
            <c:ext xmlns:c16="http://schemas.microsoft.com/office/drawing/2014/chart" uri="{C3380CC4-5D6E-409C-BE32-E72D297353CC}">
              <c16:uniqueId val="{00000003-0CC7-477B-A5A6-D534E7162E46}"/>
            </c:ext>
          </c:extLst>
        </c:ser>
        <c:dLbls>
          <c:dLblPos val="inEnd"/>
          <c:showLegendKey val="0"/>
          <c:showVal val="1"/>
          <c:showCatName val="0"/>
          <c:showSerName val="0"/>
          <c:showPercent val="0"/>
          <c:showBubbleSize val="0"/>
        </c:dLbls>
        <c:gapWidth val="115"/>
        <c:overlap val="-20"/>
        <c:axId val="154935680"/>
        <c:axId val="154937216"/>
      </c:barChart>
      <c:catAx>
        <c:axId val="15493568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4937216"/>
        <c:crosses val="autoZero"/>
        <c:auto val="1"/>
        <c:lblAlgn val="ctr"/>
        <c:lblOffset val="100"/>
        <c:noMultiLvlLbl val="0"/>
      </c:catAx>
      <c:valAx>
        <c:axId val="15493721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4935680"/>
        <c:crosses val="autoZero"/>
        <c:crossBetween val="between"/>
      </c:valAx>
      <c:spPr>
        <a:noFill/>
        <a:ln>
          <a:noFill/>
        </a:ln>
        <a:effectLst/>
      </c:spPr>
    </c:plotArea>
    <c:legend>
      <c:legendPos val="b"/>
      <c:layout>
        <c:manualLayout>
          <c:xMode val="edge"/>
          <c:yMode val="edge"/>
          <c:x val="0.15381095881533327"/>
          <c:y val="7.4601455784128981E-2"/>
          <c:w val="0.77385178704513791"/>
          <c:h val="2.18873149593344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ru-RU"/>
              <a:t>ПФО</a:t>
            </a:r>
            <a:r>
              <a:rPr lang="ru-RU" baseline="0"/>
              <a:t> </a:t>
            </a:r>
          </a:p>
          <a:p>
            <a:pPr>
              <a:defRPr/>
            </a:pPr>
            <a:r>
              <a:rPr lang="ru-RU"/>
              <a:t>Норматив накопления ТКО </a:t>
            </a:r>
          </a:p>
          <a:p>
            <a:pPr>
              <a:defRPr/>
            </a:pPr>
            <a:r>
              <a:rPr lang="ru-RU"/>
              <a:t>с одного человека, </a:t>
            </a:r>
          </a:p>
          <a:p>
            <a:pPr>
              <a:defRPr/>
            </a:pPr>
            <a:r>
              <a:rPr lang="ru-RU"/>
              <a:t>м.куб. в год</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0.22004414057296337"/>
          <c:y val="0.21899163912477645"/>
          <c:w val="0.75441855776258415"/>
          <c:h val="0.75215656901389105"/>
        </c:manualLayout>
      </c:layout>
      <c:barChart>
        <c:barDir val="bar"/>
        <c:grouping val="clustered"/>
        <c:varyColors val="0"/>
        <c:ser>
          <c:idx val="0"/>
          <c:order val="0"/>
          <c:tx>
            <c:strRef>
              <c:f>'Графики Нормативы'!$B$2</c:f>
              <c:strCache>
                <c:ptCount val="1"/>
                <c:pt idx="0">
                  <c:v>Для жителя 
МКД, min по региону</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Нормативы'!$A$3:$A$16</c:f>
              <c:strCache>
                <c:ptCount val="14"/>
                <c:pt idx="0">
                  <c:v>Республика Башкортостан</c:v>
                </c:pt>
                <c:pt idx="1">
                  <c:v>Республика Марий Эл</c:v>
                </c:pt>
                <c:pt idx="2">
                  <c:v>Республика Мордовия</c:v>
                </c:pt>
                <c:pt idx="3">
                  <c:v>Республика Татарстан</c:v>
                </c:pt>
                <c:pt idx="4">
                  <c:v>Удмуртская Республика</c:v>
                </c:pt>
                <c:pt idx="5">
                  <c:v>Чувашская Республика</c:v>
                </c:pt>
                <c:pt idx="6">
                  <c:v>Пермский край</c:v>
                </c:pt>
                <c:pt idx="7">
                  <c:v>Кировская область</c:v>
                </c:pt>
                <c:pt idx="8">
                  <c:v>Нижегородская область </c:v>
                </c:pt>
                <c:pt idx="9">
                  <c:v>Оренбургская область</c:v>
                </c:pt>
                <c:pt idx="10">
                  <c:v>Пензенская область</c:v>
                </c:pt>
                <c:pt idx="11">
                  <c:v>Самарская область</c:v>
                </c:pt>
                <c:pt idx="12">
                  <c:v>Саратовская область</c:v>
                </c:pt>
                <c:pt idx="13">
                  <c:v>Ульяновская область</c:v>
                </c:pt>
              </c:strCache>
            </c:strRef>
          </c:cat>
          <c:val>
            <c:numRef>
              <c:f>'Графики Нормативы'!$B$3:$B$16</c:f>
              <c:numCache>
                <c:formatCode>0.00</c:formatCode>
                <c:ptCount val="14"/>
                <c:pt idx="0">
                  <c:v>1.92</c:v>
                </c:pt>
                <c:pt idx="1">
                  <c:v>1.85</c:v>
                </c:pt>
                <c:pt idx="2">
                  <c:v>2.0299999999999998</c:v>
                </c:pt>
                <c:pt idx="3">
                  <c:v>2.36</c:v>
                </c:pt>
                <c:pt idx="4">
                  <c:v>1.8</c:v>
                </c:pt>
                <c:pt idx="5">
                  <c:v>2.02</c:v>
                </c:pt>
                <c:pt idx="6">
                  <c:v>2.3199999999999998</c:v>
                </c:pt>
                <c:pt idx="7">
                  <c:v>1.45</c:v>
                </c:pt>
                <c:pt idx="8">
                  <c:v>2.52</c:v>
                </c:pt>
                <c:pt idx="9">
                  <c:v>1.4648484848484848</c:v>
                </c:pt>
                <c:pt idx="10">
                  <c:v>2.08</c:v>
                </c:pt>
                <c:pt idx="11">
                  <c:v>1.95</c:v>
                </c:pt>
                <c:pt idx="12">
                  <c:v>2.2000000000000002</c:v>
                </c:pt>
                <c:pt idx="13">
                  <c:v>2.2999999999999998</c:v>
                </c:pt>
              </c:numCache>
            </c:numRef>
          </c:val>
          <c:extLst>
            <c:ext xmlns:c16="http://schemas.microsoft.com/office/drawing/2014/chart" uri="{C3380CC4-5D6E-409C-BE32-E72D297353CC}">
              <c16:uniqueId val="{00000000-ABCF-4AE8-9020-0CDDBA3B96A6}"/>
            </c:ext>
          </c:extLst>
        </c:ser>
        <c:ser>
          <c:idx val="1"/>
          <c:order val="1"/>
          <c:tx>
            <c:strRef>
              <c:f>'Графики Нормативы'!$C$2</c:f>
              <c:strCache>
                <c:ptCount val="1"/>
                <c:pt idx="0">
                  <c:v>Для жителя 
МКД, max по региону</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Нормативы'!$A$3:$A$16</c:f>
              <c:strCache>
                <c:ptCount val="14"/>
                <c:pt idx="0">
                  <c:v>Республика Башкортостан</c:v>
                </c:pt>
                <c:pt idx="1">
                  <c:v>Республика Марий Эл</c:v>
                </c:pt>
                <c:pt idx="2">
                  <c:v>Республика Мордовия</c:v>
                </c:pt>
                <c:pt idx="3">
                  <c:v>Республика Татарстан</c:v>
                </c:pt>
                <c:pt idx="4">
                  <c:v>Удмуртская Республика</c:v>
                </c:pt>
                <c:pt idx="5">
                  <c:v>Чувашская Республика</c:v>
                </c:pt>
                <c:pt idx="6">
                  <c:v>Пермский край</c:v>
                </c:pt>
                <c:pt idx="7">
                  <c:v>Кировская область</c:v>
                </c:pt>
                <c:pt idx="8">
                  <c:v>Нижегородская область </c:v>
                </c:pt>
                <c:pt idx="9">
                  <c:v>Оренбургская область</c:v>
                </c:pt>
                <c:pt idx="10">
                  <c:v>Пензенская область</c:v>
                </c:pt>
                <c:pt idx="11">
                  <c:v>Самарская область</c:v>
                </c:pt>
                <c:pt idx="12">
                  <c:v>Саратовская область</c:v>
                </c:pt>
                <c:pt idx="13">
                  <c:v>Ульяновская область</c:v>
                </c:pt>
              </c:strCache>
            </c:strRef>
          </c:cat>
          <c:val>
            <c:numRef>
              <c:f>'Графики Нормативы'!$C$3:$C$16</c:f>
              <c:numCache>
                <c:formatCode>0.00</c:formatCode>
                <c:ptCount val="14"/>
                <c:pt idx="0">
                  <c:v>1.92</c:v>
                </c:pt>
                <c:pt idx="1">
                  <c:v>1.92</c:v>
                </c:pt>
                <c:pt idx="2">
                  <c:v>2.0299999999999998</c:v>
                </c:pt>
                <c:pt idx="3">
                  <c:v>2.36</c:v>
                </c:pt>
                <c:pt idx="4">
                  <c:v>1.8</c:v>
                </c:pt>
                <c:pt idx="5">
                  <c:v>2.02</c:v>
                </c:pt>
                <c:pt idx="6">
                  <c:v>2.3199999999999998</c:v>
                </c:pt>
                <c:pt idx="7">
                  <c:v>1.732</c:v>
                </c:pt>
                <c:pt idx="8">
                  <c:v>2.52</c:v>
                </c:pt>
                <c:pt idx="9">
                  <c:v>1.8787878787878789</c:v>
                </c:pt>
                <c:pt idx="10">
                  <c:v>2.3199999999999998</c:v>
                </c:pt>
                <c:pt idx="11">
                  <c:v>2.29</c:v>
                </c:pt>
                <c:pt idx="12">
                  <c:v>2.4</c:v>
                </c:pt>
                <c:pt idx="13">
                  <c:v>2.2999999999999998</c:v>
                </c:pt>
              </c:numCache>
            </c:numRef>
          </c:val>
          <c:extLst>
            <c:ext xmlns:c16="http://schemas.microsoft.com/office/drawing/2014/chart" uri="{C3380CC4-5D6E-409C-BE32-E72D297353CC}">
              <c16:uniqueId val="{00000001-ABCF-4AE8-9020-0CDDBA3B96A6}"/>
            </c:ext>
          </c:extLst>
        </c:ser>
        <c:ser>
          <c:idx val="2"/>
          <c:order val="2"/>
          <c:tx>
            <c:strRef>
              <c:f>'Графики Нормативы'!$D$2</c:f>
              <c:strCache>
                <c:ptCount val="1"/>
                <c:pt idx="0">
                  <c:v>Для жителя ИД, min по региону</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Нормативы'!$A$3:$A$16</c:f>
              <c:strCache>
                <c:ptCount val="14"/>
                <c:pt idx="0">
                  <c:v>Республика Башкортостан</c:v>
                </c:pt>
                <c:pt idx="1">
                  <c:v>Республика Марий Эл</c:v>
                </c:pt>
                <c:pt idx="2">
                  <c:v>Республика Мордовия</c:v>
                </c:pt>
                <c:pt idx="3">
                  <c:v>Республика Татарстан</c:v>
                </c:pt>
                <c:pt idx="4">
                  <c:v>Удмуртская Республика</c:v>
                </c:pt>
                <c:pt idx="5">
                  <c:v>Чувашская Республика</c:v>
                </c:pt>
                <c:pt idx="6">
                  <c:v>Пермский край</c:v>
                </c:pt>
                <c:pt idx="7">
                  <c:v>Кировская область</c:v>
                </c:pt>
                <c:pt idx="8">
                  <c:v>Нижегородская область </c:v>
                </c:pt>
                <c:pt idx="9">
                  <c:v>Оренбургская область</c:v>
                </c:pt>
                <c:pt idx="10">
                  <c:v>Пензенская область</c:v>
                </c:pt>
                <c:pt idx="11">
                  <c:v>Самарская область</c:v>
                </c:pt>
                <c:pt idx="12">
                  <c:v>Саратовская область</c:v>
                </c:pt>
                <c:pt idx="13">
                  <c:v>Ульяновская область</c:v>
                </c:pt>
              </c:strCache>
            </c:strRef>
          </c:cat>
          <c:val>
            <c:numRef>
              <c:f>'Графики Нормативы'!$D$3:$D$16</c:f>
              <c:numCache>
                <c:formatCode>0.00</c:formatCode>
                <c:ptCount val="14"/>
                <c:pt idx="0">
                  <c:v>1.95</c:v>
                </c:pt>
                <c:pt idx="1">
                  <c:v>1.85</c:v>
                </c:pt>
                <c:pt idx="2">
                  <c:v>2.2000000000000002</c:v>
                </c:pt>
                <c:pt idx="3">
                  <c:v>2.56</c:v>
                </c:pt>
                <c:pt idx="4">
                  <c:v>1.74</c:v>
                </c:pt>
                <c:pt idx="5">
                  <c:v>2.02</c:v>
                </c:pt>
                <c:pt idx="6">
                  <c:v>1.95</c:v>
                </c:pt>
                <c:pt idx="7">
                  <c:v>1.45</c:v>
                </c:pt>
                <c:pt idx="8">
                  <c:v>2.36</c:v>
                </c:pt>
                <c:pt idx="9">
                  <c:v>1.6600000000000001</c:v>
                </c:pt>
                <c:pt idx="10">
                  <c:v>2.11</c:v>
                </c:pt>
                <c:pt idx="11">
                  <c:v>2.29</c:v>
                </c:pt>
                <c:pt idx="12">
                  <c:v>1.3</c:v>
                </c:pt>
                <c:pt idx="13">
                  <c:v>2.33</c:v>
                </c:pt>
              </c:numCache>
            </c:numRef>
          </c:val>
          <c:extLst>
            <c:ext xmlns:c16="http://schemas.microsoft.com/office/drawing/2014/chart" uri="{C3380CC4-5D6E-409C-BE32-E72D297353CC}">
              <c16:uniqueId val="{00000002-ABCF-4AE8-9020-0CDDBA3B96A6}"/>
            </c:ext>
          </c:extLst>
        </c:ser>
        <c:ser>
          <c:idx val="3"/>
          <c:order val="3"/>
          <c:tx>
            <c:strRef>
              <c:f>'Графики Нормативы'!$E$2</c:f>
              <c:strCache>
                <c:ptCount val="1"/>
                <c:pt idx="0">
                  <c:v>Для жителя ИД, max по региону</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Нормативы'!$A$3:$A$16</c:f>
              <c:strCache>
                <c:ptCount val="14"/>
                <c:pt idx="0">
                  <c:v>Республика Башкортостан</c:v>
                </c:pt>
                <c:pt idx="1">
                  <c:v>Республика Марий Эл</c:v>
                </c:pt>
                <c:pt idx="2">
                  <c:v>Республика Мордовия</c:v>
                </c:pt>
                <c:pt idx="3">
                  <c:v>Республика Татарстан</c:v>
                </c:pt>
                <c:pt idx="4">
                  <c:v>Удмуртская Республика</c:v>
                </c:pt>
                <c:pt idx="5">
                  <c:v>Чувашская Республика</c:v>
                </c:pt>
                <c:pt idx="6">
                  <c:v>Пермский край</c:v>
                </c:pt>
                <c:pt idx="7">
                  <c:v>Кировская область</c:v>
                </c:pt>
                <c:pt idx="8">
                  <c:v>Нижегородская область </c:v>
                </c:pt>
                <c:pt idx="9">
                  <c:v>Оренбургская область</c:v>
                </c:pt>
                <c:pt idx="10">
                  <c:v>Пензенская область</c:v>
                </c:pt>
                <c:pt idx="11">
                  <c:v>Самарская область</c:v>
                </c:pt>
                <c:pt idx="12">
                  <c:v>Саратовская область</c:v>
                </c:pt>
                <c:pt idx="13">
                  <c:v>Ульяновская область</c:v>
                </c:pt>
              </c:strCache>
            </c:strRef>
          </c:cat>
          <c:val>
            <c:numRef>
              <c:f>'Графики Нормативы'!$E$3:$E$16</c:f>
              <c:numCache>
                <c:formatCode>0.00</c:formatCode>
                <c:ptCount val="14"/>
                <c:pt idx="0">
                  <c:v>1.95</c:v>
                </c:pt>
                <c:pt idx="1">
                  <c:v>1.92</c:v>
                </c:pt>
                <c:pt idx="2">
                  <c:v>2.5</c:v>
                </c:pt>
                <c:pt idx="3">
                  <c:v>2.56</c:v>
                </c:pt>
                <c:pt idx="4">
                  <c:v>1.74</c:v>
                </c:pt>
                <c:pt idx="5">
                  <c:v>2.02</c:v>
                </c:pt>
                <c:pt idx="6">
                  <c:v>1.95</c:v>
                </c:pt>
                <c:pt idx="7">
                  <c:v>1.732</c:v>
                </c:pt>
                <c:pt idx="8">
                  <c:v>2.87</c:v>
                </c:pt>
                <c:pt idx="9">
                  <c:v>2.1818181818181817</c:v>
                </c:pt>
                <c:pt idx="10">
                  <c:v>2.2200000000000002</c:v>
                </c:pt>
                <c:pt idx="11">
                  <c:v>2.35</c:v>
                </c:pt>
                <c:pt idx="12">
                  <c:v>3</c:v>
                </c:pt>
                <c:pt idx="13">
                  <c:v>2.33</c:v>
                </c:pt>
              </c:numCache>
            </c:numRef>
          </c:val>
          <c:extLst>
            <c:ext xmlns:c16="http://schemas.microsoft.com/office/drawing/2014/chart" uri="{C3380CC4-5D6E-409C-BE32-E72D297353CC}">
              <c16:uniqueId val="{00000003-ABCF-4AE8-9020-0CDDBA3B96A6}"/>
            </c:ext>
          </c:extLst>
        </c:ser>
        <c:dLbls>
          <c:dLblPos val="inEnd"/>
          <c:showLegendKey val="0"/>
          <c:showVal val="1"/>
          <c:showCatName val="0"/>
          <c:showSerName val="0"/>
          <c:showPercent val="0"/>
          <c:showBubbleSize val="0"/>
        </c:dLbls>
        <c:gapWidth val="115"/>
        <c:overlap val="-20"/>
        <c:axId val="147212928"/>
        <c:axId val="147231104"/>
      </c:barChart>
      <c:catAx>
        <c:axId val="14721292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47231104"/>
        <c:crosses val="autoZero"/>
        <c:auto val="1"/>
        <c:lblAlgn val="ctr"/>
        <c:lblOffset val="100"/>
        <c:noMultiLvlLbl val="0"/>
      </c:catAx>
      <c:valAx>
        <c:axId val="14723110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47212928"/>
        <c:crosses val="autoZero"/>
        <c:crossBetween val="between"/>
      </c:valAx>
      <c:spPr>
        <a:noFill/>
        <a:ln>
          <a:noFill/>
        </a:ln>
        <a:effectLst/>
      </c:spPr>
    </c:plotArea>
    <c:legend>
      <c:legendPos val="b"/>
      <c:layout>
        <c:manualLayout>
          <c:xMode val="edge"/>
          <c:yMode val="edge"/>
          <c:x val="5.5486932446201419E-2"/>
          <c:y val="0.15702166836755393"/>
          <c:w val="0.89999992799254003"/>
          <c:h val="3.277264389781215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ru-RU"/>
              <a:t>ЮФО </a:t>
            </a:r>
          </a:p>
          <a:p>
            <a:pPr>
              <a:defRPr/>
            </a:pPr>
            <a:r>
              <a:rPr lang="ru-RU"/>
              <a:t>Платеж</a:t>
            </a:r>
            <a:r>
              <a:rPr lang="ru-RU" baseline="0"/>
              <a:t> населения</a:t>
            </a:r>
            <a:r>
              <a:rPr lang="ru-RU"/>
              <a:t>, руб. с 1 человека</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0.22172681089760898"/>
          <c:y val="0.17727771631851805"/>
          <c:w val="0.74513189966480531"/>
          <c:h val="0.77520036441725781"/>
        </c:manualLayout>
      </c:layout>
      <c:barChart>
        <c:barDir val="bar"/>
        <c:grouping val="clustered"/>
        <c:varyColors val="0"/>
        <c:ser>
          <c:idx val="0"/>
          <c:order val="0"/>
          <c:tx>
            <c:strRef>
              <c:f>'Графики Платеж населения'!$B$59</c:f>
              <c:strCache>
                <c:ptCount val="1"/>
                <c:pt idx="0">
                  <c:v>МКД, min по региону</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Платеж населения'!$A$60:$A$67</c:f>
              <c:strCache>
                <c:ptCount val="8"/>
                <c:pt idx="0">
                  <c:v>Республика Адыгея</c:v>
                </c:pt>
                <c:pt idx="1">
                  <c:v>Республика Калмыкия</c:v>
                </c:pt>
                <c:pt idx="2">
                  <c:v>Крым</c:v>
                </c:pt>
                <c:pt idx="3">
                  <c:v>Краснодарский край</c:v>
                </c:pt>
                <c:pt idx="4">
                  <c:v>Астраханская область</c:v>
                </c:pt>
                <c:pt idx="5">
                  <c:v>Волгоградская область</c:v>
                </c:pt>
                <c:pt idx="6">
                  <c:v>Ростовская область</c:v>
                </c:pt>
                <c:pt idx="7">
                  <c:v>Севастополь</c:v>
                </c:pt>
              </c:strCache>
            </c:strRef>
          </c:cat>
          <c:val>
            <c:numRef>
              <c:f>'Графики Платеж населения'!$B$60:$B$67</c:f>
              <c:numCache>
                <c:formatCode>0.00</c:formatCode>
                <c:ptCount val="8"/>
                <c:pt idx="0">
                  <c:v>90.699299999999994</c:v>
                </c:pt>
                <c:pt idx="1">
                  <c:v>61.78</c:v>
                </c:pt>
                <c:pt idx="2">
                  <c:v>50.377687500000008</c:v>
                </c:pt>
                <c:pt idx="3">
                  <c:v>57.520833333333336</c:v>
                </c:pt>
                <c:pt idx="4">
                  <c:v>43.27686666666667</c:v>
                </c:pt>
                <c:pt idx="5">
                  <c:v>114.82618333333335</c:v>
                </c:pt>
                <c:pt idx="6">
                  <c:v>75.218066666666672</c:v>
                </c:pt>
                <c:pt idx="7">
                  <c:v>91.434624999999997</c:v>
                </c:pt>
              </c:numCache>
            </c:numRef>
          </c:val>
          <c:extLst>
            <c:ext xmlns:c16="http://schemas.microsoft.com/office/drawing/2014/chart" uri="{C3380CC4-5D6E-409C-BE32-E72D297353CC}">
              <c16:uniqueId val="{00000000-7721-4C51-9F49-CD4D5733F48D}"/>
            </c:ext>
          </c:extLst>
        </c:ser>
        <c:ser>
          <c:idx val="1"/>
          <c:order val="1"/>
          <c:tx>
            <c:strRef>
              <c:f>'Графики Платеж населения'!$C$59</c:f>
              <c:strCache>
                <c:ptCount val="1"/>
                <c:pt idx="0">
                  <c:v>МКД, max по региону</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Платеж населения'!$A$60:$A$67</c:f>
              <c:strCache>
                <c:ptCount val="8"/>
                <c:pt idx="0">
                  <c:v>Республика Адыгея</c:v>
                </c:pt>
                <c:pt idx="1">
                  <c:v>Республика Калмыкия</c:v>
                </c:pt>
                <c:pt idx="2">
                  <c:v>Крым</c:v>
                </c:pt>
                <c:pt idx="3">
                  <c:v>Краснодарский край</c:v>
                </c:pt>
                <c:pt idx="4">
                  <c:v>Астраханская область</c:v>
                </c:pt>
                <c:pt idx="5">
                  <c:v>Волгоградская область</c:v>
                </c:pt>
                <c:pt idx="6">
                  <c:v>Ростовская область</c:v>
                </c:pt>
                <c:pt idx="7">
                  <c:v>Севастополь</c:v>
                </c:pt>
              </c:strCache>
            </c:strRef>
          </c:cat>
          <c:val>
            <c:numRef>
              <c:f>'Графики Платеж населения'!$C$60:$C$67</c:f>
              <c:numCache>
                <c:formatCode>0.00</c:formatCode>
                <c:ptCount val="8"/>
                <c:pt idx="0">
                  <c:v>98.806499999999986</c:v>
                </c:pt>
                <c:pt idx="1">
                  <c:v>87.45</c:v>
                </c:pt>
                <c:pt idx="2">
                  <c:v>164.04923500000001</c:v>
                </c:pt>
                <c:pt idx="3">
                  <c:v>214.66783333333333</c:v>
                </c:pt>
                <c:pt idx="4">
                  <c:v>96.456499999999991</c:v>
                </c:pt>
                <c:pt idx="5">
                  <c:v>114.82618333333335</c:v>
                </c:pt>
                <c:pt idx="6">
                  <c:v>151.6592</c:v>
                </c:pt>
                <c:pt idx="7">
                  <c:v>91.434624999999997</c:v>
                </c:pt>
              </c:numCache>
            </c:numRef>
          </c:val>
          <c:extLst>
            <c:ext xmlns:c16="http://schemas.microsoft.com/office/drawing/2014/chart" uri="{C3380CC4-5D6E-409C-BE32-E72D297353CC}">
              <c16:uniqueId val="{00000001-7721-4C51-9F49-CD4D5733F48D}"/>
            </c:ext>
          </c:extLst>
        </c:ser>
        <c:ser>
          <c:idx val="2"/>
          <c:order val="2"/>
          <c:tx>
            <c:strRef>
              <c:f>'Графики Платеж населения'!$D$59</c:f>
              <c:strCache>
                <c:ptCount val="1"/>
                <c:pt idx="0">
                  <c:v>ИД, min по региону</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Платеж населения'!$A$60:$A$67</c:f>
              <c:strCache>
                <c:ptCount val="8"/>
                <c:pt idx="0">
                  <c:v>Республика Адыгея</c:v>
                </c:pt>
                <c:pt idx="1">
                  <c:v>Республика Калмыкия</c:v>
                </c:pt>
                <c:pt idx="2">
                  <c:v>Крым</c:v>
                </c:pt>
                <c:pt idx="3">
                  <c:v>Краснодарский край</c:v>
                </c:pt>
                <c:pt idx="4">
                  <c:v>Астраханская область</c:v>
                </c:pt>
                <c:pt idx="5">
                  <c:v>Волгоградская область</c:v>
                </c:pt>
                <c:pt idx="6">
                  <c:v>Ростовская область</c:v>
                </c:pt>
                <c:pt idx="7">
                  <c:v>Севастополь</c:v>
                </c:pt>
              </c:strCache>
            </c:strRef>
          </c:cat>
          <c:val>
            <c:numRef>
              <c:f>'Графики Платеж населения'!$D$60:$D$67</c:f>
              <c:numCache>
                <c:formatCode>0.00</c:formatCode>
                <c:ptCount val="8"/>
                <c:pt idx="0">
                  <c:v>101.33999999999999</c:v>
                </c:pt>
                <c:pt idx="1">
                  <c:v>66.92</c:v>
                </c:pt>
                <c:pt idx="2">
                  <c:v>50.377687500000008</c:v>
                </c:pt>
                <c:pt idx="3">
                  <c:v>55.22</c:v>
                </c:pt>
                <c:pt idx="4">
                  <c:v>43.27686666666667</c:v>
                </c:pt>
                <c:pt idx="5">
                  <c:v>113.43153333333333</c:v>
                </c:pt>
                <c:pt idx="6">
                  <c:v>69.260199999999998</c:v>
                </c:pt>
                <c:pt idx="7">
                  <c:v>97.718791666666675</c:v>
                </c:pt>
              </c:numCache>
            </c:numRef>
          </c:val>
          <c:extLst>
            <c:ext xmlns:c16="http://schemas.microsoft.com/office/drawing/2014/chart" uri="{C3380CC4-5D6E-409C-BE32-E72D297353CC}">
              <c16:uniqueId val="{00000002-7721-4C51-9F49-CD4D5733F48D}"/>
            </c:ext>
          </c:extLst>
        </c:ser>
        <c:ser>
          <c:idx val="3"/>
          <c:order val="3"/>
          <c:tx>
            <c:strRef>
              <c:f>'Графики Платеж населения'!$E$59</c:f>
              <c:strCache>
                <c:ptCount val="1"/>
                <c:pt idx="0">
                  <c:v>ИД, max по региону</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Платеж населения'!$A$60:$A$67</c:f>
              <c:strCache>
                <c:ptCount val="8"/>
                <c:pt idx="0">
                  <c:v>Республика Адыгея</c:v>
                </c:pt>
                <c:pt idx="1">
                  <c:v>Республика Калмыкия</c:v>
                </c:pt>
                <c:pt idx="2">
                  <c:v>Крым</c:v>
                </c:pt>
                <c:pt idx="3">
                  <c:v>Краснодарский край</c:v>
                </c:pt>
                <c:pt idx="4">
                  <c:v>Астраханская область</c:v>
                </c:pt>
                <c:pt idx="5">
                  <c:v>Волгоградская область</c:v>
                </c:pt>
                <c:pt idx="6">
                  <c:v>Ростовская область</c:v>
                </c:pt>
                <c:pt idx="7">
                  <c:v>Севастополь</c:v>
                </c:pt>
              </c:strCache>
            </c:strRef>
          </c:cat>
          <c:val>
            <c:numRef>
              <c:f>'Графики Платеж населения'!$E$60:$E$67</c:f>
              <c:numCache>
                <c:formatCode>0.00</c:formatCode>
                <c:ptCount val="8"/>
                <c:pt idx="0">
                  <c:v>113.50080000000001</c:v>
                </c:pt>
                <c:pt idx="1">
                  <c:v>81.62</c:v>
                </c:pt>
                <c:pt idx="2">
                  <c:v>164.04923500000001</c:v>
                </c:pt>
                <c:pt idx="3">
                  <c:v>237.87516666666667</c:v>
                </c:pt>
                <c:pt idx="4">
                  <c:v>96.456499999999991</c:v>
                </c:pt>
                <c:pt idx="5">
                  <c:v>113.43153333333333</c:v>
                </c:pt>
                <c:pt idx="6">
                  <c:v>153.62880000000001</c:v>
                </c:pt>
                <c:pt idx="7">
                  <c:v>97.718791666666675</c:v>
                </c:pt>
              </c:numCache>
            </c:numRef>
          </c:val>
          <c:extLst>
            <c:ext xmlns:c16="http://schemas.microsoft.com/office/drawing/2014/chart" uri="{C3380CC4-5D6E-409C-BE32-E72D297353CC}">
              <c16:uniqueId val="{00000003-7721-4C51-9F49-CD4D5733F48D}"/>
            </c:ext>
          </c:extLst>
        </c:ser>
        <c:dLbls>
          <c:dLblPos val="inEnd"/>
          <c:showLegendKey val="0"/>
          <c:showVal val="1"/>
          <c:showCatName val="0"/>
          <c:showSerName val="0"/>
          <c:showPercent val="0"/>
          <c:showBubbleSize val="0"/>
        </c:dLbls>
        <c:gapWidth val="115"/>
        <c:overlap val="-20"/>
        <c:axId val="155270528"/>
        <c:axId val="155280512"/>
      </c:barChart>
      <c:catAx>
        <c:axId val="15527052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5280512"/>
        <c:crosses val="autoZero"/>
        <c:auto val="1"/>
        <c:lblAlgn val="ctr"/>
        <c:lblOffset val="100"/>
        <c:noMultiLvlLbl val="0"/>
      </c:catAx>
      <c:valAx>
        <c:axId val="15528051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5270528"/>
        <c:crosses val="autoZero"/>
        <c:crossBetween val="between"/>
      </c:valAx>
      <c:spPr>
        <a:noFill/>
        <a:ln>
          <a:noFill/>
        </a:ln>
        <a:effectLst/>
      </c:spPr>
    </c:plotArea>
    <c:legend>
      <c:legendPos val="b"/>
      <c:layout>
        <c:manualLayout>
          <c:xMode val="edge"/>
          <c:yMode val="edge"/>
          <c:x val="0.1574689377819542"/>
          <c:y val="0.131973362833778"/>
          <c:w val="0.77385178704513791"/>
          <c:h val="2.18873149593344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ru-RU"/>
              <a:t>СФО </a:t>
            </a:r>
          </a:p>
          <a:p>
            <a:pPr>
              <a:defRPr/>
            </a:pPr>
            <a:r>
              <a:rPr lang="ru-RU"/>
              <a:t>Платеж</a:t>
            </a:r>
            <a:r>
              <a:rPr lang="ru-RU" baseline="0"/>
              <a:t> населения</a:t>
            </a:r>
            <a:r>
              <a:rPr lang="ru-RU"/>
              <a:t>, руб. с 1 человека</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ru-RU"/>
        </a:p>
      </c:txPr>
    </c:title>
    <c:autoTitleDeleted val="0"/>
    <c:plotArea>
      <c:layout/>
      <c:barChart>
        <c:barDir val="bar"/>
        <c:grouping val="clustered"/>
        <c:varyColors val="0"/>
        <c:ser>
          <c:idx val="0"/>
          <c:order val="0"/>
          <c:tx>
            <c:strRef>
              <c:f>'Графики Платеж населения'!$B$78</c:f>
              <c:strCache>
                <c:ptCount val="1"/>
                <c:pt idx="0">
                  <c:v>МКД, min по региону</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Платеж населения'!$A$79:$A$88</c:f>
              <c:strCache>
                <c:ptCount val="10"/>
                <c:pt idx="0">
                  <c:v>Республика Алтай</c:v>
                </c:pt>
                <c:pt idx="1">
                  <c:v>Республика Тыва</c:v>
                </c:pt>
                <c:pt idx="2">
                  <c:v>Республика Хакасия</c:v>
                </c:pt>
                <c:pt idx="3">
                  <c:v>Алтайский край</c:v>
                </c:pt>
                <c:pt idx="4">
                  <c:v>Красноярский край</c:v>
                </c:pt>
                <c:pt idx="5">
                  <c:v>Иркутская область</c:v>
                </c:pt>
                <c:pt idx="6">
                  <c:v>Кемеровская область</c:v>
                </c:pt>
                <c:pt idx="7">
                  <c:v>Новосибирская область</c:v>
                </c:pt>
                <c:pt idx="8">
                  <c:v>Омская область</c:v>
                </c:pt>
                <c:pt idx="9">
                  <c:v>Томская область</c:v>
                </c:pt>
              </c:strCache>
            </c:strRef>
          </c:cat>
          <c:val>
            <c:numRef>
              <c:f>'Графики Платеж населения'!$B$79:$B$88</c:f>
              <c:numCache>
                <c:formatCode>0.00</c:formatCode>
                <c:ptCount val="10"/>
                <c:pt idx="0">
                  <c:v>53.679783000000008</c:v>
                </c:pt>
                <c:pt idx="1">
                  <c:v>79.833833333333317</c:v>
                </c:pt>
                <c:pt idx="2">
                  <c:v>55.882333333333342</c:v>
                </c:pt>
                <c:pt idx="3">
                  <c:v>33.870791666666669</c:v>
                </c:pt>
                <c:pt idx="4">
                  <c:v>81.498599999999996</c:v>
                </c:pt>
                <c:pt idx="5">
                  <c:v>67.975700000000003</c:v>
                </c:pt>
                <c:pt idx="6">
                  <c:v>85.152899999999988</c:v>
                </c:pt>
                <c:pt idx="7">
                  <c:v>92.423333333333332</c:v>
                </c:pt>
                <c:pt idx="8">
                  <c:v>57.959999999999994</c:v>
                </c:pt>
                <c:pt idx="9">
                  <c:v>69.866744000000011</c:v>
                </c:pt>
              </c:numCache>
            </c:numRef>
          </c:val>
          <c:extLst>
            <c:ext xmlns:c16="http://schemas.microsoft.com/office/drawing/2014/chart" uri="{C3380CC4-5D6E-409C-BE32-E72D297353CC}">
              <c16:uniqueId val="{00000000-1219-41D2-B82C-4310FCB81C8B}"/>
            </c:ext>
          </c:extLst>
        </c:ser>
        <c:ser>
          <c:idx val="1"/>
          <c:order val="1"/>
          <c:tx>
            <c:strRef>
              <c:f>'Графики Платеж населения'!$C$78</c:f>
              <c:strCache>
                <c:ptCount val="1"/>
                <c:pt idx="0">
                  <c:v>МКД, max по региону</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Платеж населения'!$A$79:$A$88</c:f>
              <c:strCache>
                <c:ptCount val="10"/>
                <c:pt idx="0">
                  <c:v>Республика Алтай</c:v>
                </c:pt>
                <c:pt idx="1">
                  <c:v>Республика Тыва</c:v>
                </c:pt>
                <c:pt idx="2">
                  <c:v>Республика Хакасия</c:v>
                </c:pt>
                <c:pt idx="3">
                  <c:v>Алтайский край</c:v>
                </c:pt>
                <c:pt idx="4">
                  <c:v>Красноярский край</c:v>
                </c:pt>
                <c:pt idx="5">
                  <c:v>Иркутская область</c:v>
                </c:pt>
                <c:pt idx="6">
                  <c:v>Кемеровская область</c:v>
                </c:pt>
                <c:pt idx="7">
                  <c:v>Новосибирская область</c:v>
                </c:pt>
                <c:pt idx="8">
                  <c:v>Омская область</c:v>
                </c:pt>
                <c:pt idx="9">
                  <c:v>Томская область</c:v>
                </c:pt>
              </c:strCache>
            </c:strRef>
          </c:cat>
          <c:val>
            <c:numRef>
              <c:f>'Графики Платеж населения'!$C$79:$C$88</c:f>
              <c:numCache>
                <c:formatCode>0.00</c:formatCode>
                <c:ptCount val="10"/>
                <c:pt idx="0">
                  <c:v>92.052380000000014</c:v>
                </c:pt>
                <c:pt idx="1">
                  <c:v>79.83</c:v>
                </c:pt>
                <c:pt idx="2">
                  <c:v>138.99820833333334</c:v>
                </c:pt>
                <c:pt idx="3">
                  <c:v>122.6358</c:v>
                </c:pt>
                <c:pt idx="4">
                  <c:v>124.39249999999998</c:v>
                </c:pt>
                <c:pt idx="5">
                  <c:v>154.78580000000002</c:v>
                </c:pt>
                <c:pt idx="6">
                  <c:v>85.152899999999988</c:v>
                </c:pt>
                <c:pt idx="7">
                  <c:v>92.42</c:v>
                </c:pt>
                <c:pt idx="8">
                  <c:v>57.959999999999994</c:v>
                </c:pt>
                <c:pt idx="9">
                  <c:v>198.55781000000002</c:v>
                </c:pt>
              </c:numCache>
            </c:numRef>
          </c:val>
          <c:extLst>
            <c:ext xmlns:c16="http://schemas.microsoft.com/office/drawing/2014/chart" uri="{C3380CC4-5D6E-409C-BE32-E72D297353CC}">
              <c16:uniqueId val="{00000001-1219-41D2-B82C-4310FCB81C8B}"/>
            </c:ext>
          </c:extLst>
        </c:ser>
        <c:ser>
          <c:idx val="2"/>
          <c:order val="2"/>
          <c:tx>
            <c:strRef>
              <c:f>'Графики Платеж населения'!$D$78</c:f>
              <c:strCache>
                <c:ptCount val="1"/>
                <c:pt idx="0">
                  <c:v>ИД, min по региону</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Платеж населения'!$A$79:$A$88</c:f>
              <c:strCache>
                <c:ptCount val="10"/>
                <c:pt idx="0">
                  <c:v>Республика Алтай</c:v>
                </c:pt>
                <c:pt idx="1">
                  <c:v>Республика Тыва</c:v>
                </c:pt>
                <c:pt idx="2">
                  <c:v>Республика Хакасия</c:v>
                </c:pt>
                <c:pt idx="3">
                  <c:v>Алтайский край</c:v>
                </c:pt>
                <c:pt idx="4">
                  <c:v>Красноярский край</c:v>
                </c:pt>
                <c:pt idx="5">
                  <c:v>Иркутская область</c:v>
                </c:pt>
                <c:pt idx="6">
                  <c:v>Кемеровская область</c:v>
                </c:pt>
                <c:pt idx="7">
                  <c:v>Новосибирская область</c:v>
                </c:pt>
                <c:pt idx="8">
                  <c:v>Омская область</c:v>
                </c:pt>
                <c:pt idx="9">
                  <c:v>Томская область</c:v>
                </c:pt>
              </c:strCache>
            </c:strRef>
          </c:cat>
          <c:val>
            <c:numRef>
              <c:f>'Графики Платеж населения'!$D$79:$D$88</c:f>
              <c:numCache>
                <c:formatCode>0.00</c:formatCode>
                <c:ptCount val="10"/>
                <c:pt idx="0">
                  <c:v>61.729493100000006</c:v>
                </c:pt>
                <c:pt idx="1">
                  <c:v>108.34591666666665</c:v>
                </c:pt>
                <c:pt idx="2">
                  <c:v>55.882333333333342</c:v>
                </c:pt>
                <c:pt idx="3">
                  <c:v>33.870791666666669</c:v>
                </c:pt>
                <c:pt idx="4">
                  <c:v>81.498599999999996</c:v>
                </c:pt>
                <c:pt idx="5">
                  <c:v>94.120200000000011</c:v>
                </c:pt>
                <c:pt idx="6">
                  <c:v>85.152899999999988</c:v>
                </c:pt>
                <c:pt idx="7">
                  <c:v>92.42</c:v>
                </c:pt>
                <c:pt idx="8">
                  <c:v>30.09</c:v>
                </c:pt>
                <c:pt idx="9">
                  <c:v>23.070016000000006</c:v>
                </c:pt>
              </c:numCache>
            </c:numRef>
          </c:val>
          <c:extLst>
            <c:ext xmlns:c16="http://schemas.microsoft.com/office/drawing/2014/chart" uri="{C3380CC4-5D6E-409C-BE32-E72D297353CC}">
              <c16:uniqueId val="{00000002-1219-41D2-B82C-4310FCB81C8B}"/>
            </c:ext>
          </c:extLst>
        </c:ser>
        <c:ser>
          <c:idx val="3"/>
          <c:order val="3"/>
          <c:tx>
            <c:strRef>
              <c:f>'Графики Платеж населения'!$E$78</c:f>
              <c:strCache>
                <c:ptCount val="1"/>
                <c:pt idx="0">
                  <c:v>ИД, max по региону</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Платеж населения'!$A$79:$A$88</c:f>
              <c:strCache>
                <c:ptCount val="10"/>
                <c:pt idx="0">
                  <c:v>Республика Алтай</c:v>
                </c:pt>
                <c:pt idx="1">
                  <c:v>Республика Тыва</c:v>
                </c:pt>
                <c:pt idx="2">
                  <c:v>Республика Хакасия</c:v>
                </c:pt>
                <c:pt idx="3">
                  <c:v>Алтайский край</c:v>
                </c:pt>
                <c:pt idx="4">
                  <c:v>Красноярский край</c:v>
                </c:pt>
                <c:pt idx="5">
                  <c:v>Иркутская область</c:v>
                </c:pt>
                <c:pt idx="6">
                  <c:v>Кемеровская область</c:v>
                </c:pt>
                <c:pt idx="7">
                  <c:v>Новосибирская область</c:v>
                </c:pt>
                <c:pt idx="8">
                  <c:v>Омская область</c:v>
                </c:pt>
                <c:pt idx="9">
                  <c:v>Томская область</c:v>
                </c:pt>
              </c:strCache>
            </c:strRef>
          </c:cat>
          <c:val>
            <c:numRef>
              <c:f>'Графики Платеж населения'!$E$79:$E$88</c:f>
              <c:numCache>
                <c:formatCode>0.00</c:formatCode>
                <c:ptCount val="10"/>
                <c:pt idx="0">
                  <c:v>105.85636599999999</c:v>
                </c:pt>
                <c:pt idx="1">
                  <c:v>108.35</c:v>
                </c:pt>
                <c:pt idx="2">
                  <c:v>138.99820833333334</c:v>
                </c:pt>
                <c:pt idx="3">
                  <c:v>122.6358</c:v>
                </c:pt>
                <c:pt idx="4">
                  <c:v>124.39249999999998</c:v>
                </c:pt>
                <c:pt idx="5">
                  <c:v>154.78580000000002</c:v>
                </c:pt>
                <c:pt idx="6">
                  <c:v>85.152899999999988</c:v>
                </c:pt>
                <c:pt idx="7">
                  <c:v>92.42</c:v>
                </c:pt>
                <c:pt idx="8">
                  <c:v>30.09</c:v>
                </c:pt>
                <c:pt idx="9">
                  <c:v>195.38596000000004</c:v>
                </c:pt>
              </c:numCache>
            </c:numRef>
          </c:val>
          <c:extLst>
            <c:ext xmlns:c16="http://schemas.microsoft.com/office/drawing/2014/chart" uri="{C3380CC4-5D6E-409C-BE32-E72D297353CC}">
              <c16:uniqueId val="{00000003-1219-41D2-B82C-4310FCB81C8B}"/>
            </c:ext>
          </c:extLst>
        </c:ser>
        <c:dLbls>
          <c:showLegendKey val="0"/>
          <c:showVal val="1"/>
          <c:showCatName val="0"/>
          <c:showSerName val="0"/>
          <c:showPercent val="0"/>
          <c:showBubbleSize val="0"/>
        </c:dLbls>
        <c:gapWidth val="150"/>
        <c:overlap val="-25"/>
        <c:axId val="155073152"/>
        <c:axId val="155103616"/>
      </c:barChart>
      <c:catAx>
        <c:axId val="15507315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5103616"/>
        <c:crosses val="autoZero"/>
        <c:auto val="1"/>
        <c:lblAlgn val="ctr"/>
        <c:lblOffset val="100"/>
        <c:noMultiLvlLbl val="0"/>
      </c:catAx>
      <c:valAx>
        <c:axId val="155103616"/>
        <c:scaling>
          <c:orientation val="minMax"/>
        </c:scaling>
        <c:delete val="1"/>
        <c:axPos val="b"/>
        <c:numFmt formatCode="0.00" sourceLinked="1"/>
        <c:majorTickMark val="none"/>
        <c:minorTickMark val="none"/>
        <c:tickLblPos val="nextTo"/>
        <c:crossAx val="1550731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ru-RU"/>
              <a:t>УФО</a:t>
            </a:r>
          </a:p>
          <a:p>
            <a:pPr>
              <a:defRPr/>
            </a:pPr>
            <a:r>
              <a:rPr lang="ru-RU"/>
              <a:t>Платеж</a:t>
            </a:r>
            <a:r>
              <a:rPr lang="ru-RU" baseline="0"/>
              <a:t> населения</a:t>
            </a:r>
            <a:r>
              <a:rPr lang="ru-RU"/>
              <a:t>,  с 1 человека</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0.22172681089760898"/>
          <c:y val="0.23093581309648908"/>
          <c:w val="0.74513189966480531"/>
          <c:h val="0.72154236661916349"/>
        </c:manualLayout>
      </c:layout>
      <c:barChart>
        <c:barDir val="bar"/>
        <c:grouping val="clustered"/>
        <c:varyColors val="0"/>
        <c:ser>
          <c:idx val="0"/>
          <c:order val="0"/>
          <c:tx>
            <c:strRef>
              <c:f>'Графики Платеж населения'!$B$18</c:f>
              <c:strCache>
                <c:ptCount val="1"/>
                <c:pt idx="0">
                  <c:v>МКД, min по региону</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Платеж населения'!$A$19:$A$24</c:f>
              <c:strCache>
                <c:ptCount val="6"/>
                <c:pt idx="0">
                  <c:v>Курганская область </c:v>
                </c:pt>
                <c:pt idx="1">
                  <c:v>Свердловская область</c:v>
                </c:pt>
                <c:pt idx="2">
                  <c:v>Тюменская область</c:v>
                </c:pt>
                <c:pt idx="3">
                  <c:v>Челябинская область</c:v>
                </c:pt>
                <c:pt idx="4">
                  <c:v>ХМАО</c:v>
                </c:pt>
                <c:pt idx="5">
                  <c:v>ЯНАО</c:v>
                </c:pt>
              </c:strCache>
            </c:strRef>
          </c:cat>
          <c:val>
            <c:numRef>
              <c:f>'Графики Платеж населения'!$B$19:$B$24</c:f>
              <c:numCache>
                <c:formatCode>0.00</c:formatCode>
                <c:ptCount val="6"/>
                <c:pt idx="0">
                  <c:v>17.891999999999999</c:v>
                </c:pt>
                <c:pt idx="1">
                  <c:v>120.59</c:v>
                </c:pt>
                <c:pt idx="2">
                  <c:v>139.06</c:v>
                </c:pt>
                <c:pt idx="3">
                  <c:v>67.327866666666679</c:v>
                </c:pt>
                <c:pt idx="4">
                  <c:v>111.59949999999999</c:v>
                </c:pt>
                <c:pt idx="5">
                  <c:v>150</c:v>
                </c:pt>
              </c:numCache>
            </c:numRef>
          </c:val>
          <c:extLst>
            <c:ext xmlns:c16="http://schemas.microsoft.com/office/drawing/2014/chart" uri="{C3380CC4-5D6E-409C-BE32-E72D297353CC}">
              <c16:uniqueId val="{00000000-56CB-48DE-A57B-EAC799DFC468}"/>
            </c:ext>
          </c:extLst>
        </c:ser>
        <c:ser>
          <c:idx val="1"/>
          <c:order val="1"/>
          <c:tx>
            <c:strRef>
              <c:f>'Графики Платеж населения'!$C$18</c:f>
              <c:strCache>
                <c:ptCount val="1"/>
                <c:pt idx="0">
                  <c:v>МКД, max по региону</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Платеж населения'!$A$19:$A$24</c:f>
              <c:strCache>
                <c:ptCount val="6"/>
                <c:pt idx="0">
                  <c:v>Курганская область </c:v>
                </c:pt>
                <c:pt idx="1">
                  <c:v>Свердловская область</c:v>
                </c:pt>
                <c:pt idx="2">
                  <c:v>Тюменская область</c:v>
                </c:pt>
                <c:pt idx="3">
                  <c:v>Челябинская область</c:v>
                </c:pt>
                <c:pt idx="4">
                  <c:v>ХМАО</c:v>
                </c:pt>
                <c:pt idx="5">
                  <c:v>ЯНАО</c:v>
                </c:pt>
              </c:strCache>
            </c:strRef>
          </c:cat>
          <c:val>
            <c:numRef>
              <c:f>'Графики Платеж населения'!$C$19:$C$24</c:f>
              <c:numCache>
                <c:formatCode>0.00</c:formatCode>
                <c:ptCount val="6"/>
                <c:pt idx="0">
                  <c:v>17.891999999999999</c:v>
                </c:pt>
                <c:pt idx="1">
                  <c:v>148.62</c:v>
                </c:pt>
                <c:pt idx="2">
                  <c:v>139.06</c:v>
                </c:pt>
                <c:pt idx="3">
                  <c:v>76.999866666666676</c:v>
                </c:pt>
                <c:pt idx="4">
                  <c:v>133.55349999999999</c:v>
                </c:pt>
                <c:pt idx="5">
                  <c:v>150</c:v>
                </c:pt>
              </c:numCache>
            </c:numRef>
          </c:val>
          <c:extLst>
            <c:ext xmlns:c16="http://schemas.microsoft.com/office/drawing/2014/chart" uri="{C3380CC4-5D6E-409C-BE32-E72D297353CC}">
              <c16:uniqueId val="{00000001-56CB-48DE-A57B-EAC799DFC468}"/>
            </c:ext>
          </c:extLst>
        </c:ser>
        <c:ser>
          <c:idx val="2"/>
          <c:order val="2"/>
          <c:tx>
            <c:strRef>
              <c:f>'Графики Платеж населения'!$D$18</c:f>
              <c:strCache>
                <c:ptCount val="1"/>
                <c:pt idx="0">
                  <c:v>ИД, min по региону</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Платеж населения'!$A$19:$A$24</c:f>
              <c:strCache>
                <c:ptCount val="6"/>
                <c:pt idx="0">
                  <c:v>Курганская область </c:v>
                </c:pt>
                <c:pt idx="1">
                  <c:v>Свердловская область</c:v>
                </c:pt>
                <c:pt idx="2">
                  <c:v>Тюменская область</c:v>
                </c:pt>
                <c:pt idx="3">
                  <c:v>Челябинская область</c:v>
                </c:pt>
                <c:pt idx="4">
                  <c:v>ХМАО</c:v>
                </c:pt>
                <c:pt idx="5">
                  <c:v>ЯНАО</c:v>
                </c:pt>
              </c:strCache>
            </c:strRef>
          </c:cat>
          <c:val>
            <c:numRef>
              <c:f>'Графики Платеж населения'!$D$19:$D$24</c:f>
              <c:numCache>
                <c:formatCode>0.00</c:formatCode>
                <c:ptCount val="6"/>
                <c:pt idx="0">
                  <c:v>17.891999999999999</c:v>
                </c:pt>
                <c:pt idx="1">
                  <c:v>135.58000000000001</c:v>
                </c:pt>
                <c:pt idx="2">
                  <c:v>119.24</c:v>
                </c:pt>
                <c:pt idx="3">
                  <c:v>52.114358333333335</c:v>
                </c:pt>
                <c:pt idx="4">
                  <c:v>200.63516666666666</c:v>
                </c:pt>
                <c:pt idx="5">
                  <c:v>188.59</c:v>
                </c:pt>
              </c:numCache>
            </c:numRef>
          </c:val>
          <c:extLst>
            <c:ext xmlns:c16="http://schemas.microsoft.com/office/drawing/2014/chart" uri="{C3380CC4-5D6E-409C-BE32-E72D297353CC}">
              <c16:uniqueId val="{00000002-56CB-48DE-A57B-EAC799DFC468}"/>
            </c:ext>
          </c:extLst>
        </c:ser>
        <c:ser>
          <c:idx val="3"/>
          <c:order val="3"/>
          <c:tx>
            <c:strRef>
              <c:f>'Графики Платеж населения'!$E$18</c:f>
              <c:strCache>
                <c:ptCount val="1"/>
                <c:pt idx="0">
                  <c:v>ИД, max по региону</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Платеж населения'!$A$19:$A$24</c:f>
              <c:strCache>
                <c:ptCount val="6"/>
                <c:pt idx="0">
                  <c:v>Курганская область </c:v>
                </c:pt>
                <c:pt idx="1">
                  <c:v>Свердловская область</c:v>
                </c:pt>
                <c:pt idx="2">
                  <c:v>Тюменская область</c:v>
                </c:pt>
                <c:pt idx="3">
                  <c:v>Челябинская область</c:v>
                </c:pt>
                <c:pt idx="4">
                  <c:v>ХМАО</c:v>
                </c:pt>
                <c:pt idx="5">
                  <c:v>ЯНАО</c:v>
                </c:pt>
              </c:strCache>
            </c:strRef>
          </c:cat>
          <c:val>
            <c:numRef>
              <c:f>'Графики Платеж населения'!$E$19:$E$24</c:f>
              <c:numCache>
                <c:formatCode>0.00</c:formatCode>
                <c:ptCount val="6"/>
                <c:pt idx="0">
                  <c:v>17.891999999999999</c:v>
                </c:pt>
                <c:pt idx="1">
                  <c:v>182.12</c:v>
                </c:pt>
                <c:pt idx="2">
                  <c:v>119.24</c:v>
                </c:pt>
                <c:pt idx="3">
                  <c:v>59.600858333333342</c:v>
                </c:pt>
                <c:pt idx="4">
                  <c:v>320.77233333333328</c:v>
                </c:pt>
                <c:pt idx="5">
                  <c:v>188.59</c:v>
                </c:pt>
              </c:numCache>
            </c:numRef>
          </c:val>
          <c:extLst>
            <c:ext xmlns:c16="http://schemas.microsoft.com/office/drawing/2014/chart" uri="{C3380CC4-5D6E-409C-BE32-E72D297353CC}">
              <c16:uniqueId val="{00000003-56CB-48DE-A57B-EAC799DFC468}"/>
            </c:ext>
          </c:extLst>
        </c:ser>
        <c:dLbls>
          <c:dLblPos val="inEnd"/>
          <c:showLegendKey val="0"/>
          <c:showVal val="1"/>
          <c:showCatName val="0"/>
          <c:showSerName val="0"/>
          <c:showPercent val="0"/>
          <c:showBubbleSize val="0"/>
        </c:dLbls>
        <c:gapWidth val="115"/>
        <c:overlap val="-20"/>
        <c:axId val="155158400"/>
        <c:axId val="155159936"/>
      </c:barChart>
      <c:catAx>
        <c:axId val="15515840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5159936"/>
        <c:crosses val="autoZero"/>
        <c:auto val="1"/>
        <c:lblAlgn val="ctr"/>
        <c:lblOffset val="100"/>
        <c:noMultiLvlLbl val="0"/>
      </c:catAx>
      <c:valAx>
        <c:axId val="15515993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5158400"/>
        <c:crosses val="autoZero"/>
        <c:crossBetween val="between"/>
      </c:valAx>
      <c:spPr>
        <a:noFill/>
        <a:ln>
          <a:noFill/>
        </a:ln>
        <a:effectLst/>
      </c:spPr>
    </c:plotArea>
    <c:legend>
      <c:legendPos val="b"/>
      <c:layout>
        <c:manualLayout>
          <c:xMode val="edge"/>
          <c:yMode val="edge"/>
          <c:x val="0.15381095881533327"/>
          <c:y val="0.14285259132370795"/>
          <c:w val="0.77385178704513791"/>
          <c:h val="2.326800405703209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ru-RU"/>
              <a:t>СЗФО </a:t>
            </a:r>
          </a:p>
          <a:p>
            <a:pPr>
              <a:defRPr/>
            </a:pPr>
            <a:r>
              <a:rPr lang="ru-RU"/>
              <a:t>Платеж</a:t>
            </a:r>
            <a:r>
              <a:rPr lang="ru-RU" baseline="0"/>
              <a:t> населения</a:t>
            </a:r>
            <a:r>
              <a:rPr lang="ru-RU"/>
              <a:t>, руб. с 1 человека</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0.22172681089760898"/>
          <c:y val="0.17890093828091846"/>
          <c:w val="0.74513189966480531"/>
          <c:h val="0.77357725493894103"/>
        </c:manualLayout>
      </c:layout>
      <c:barChart>
        <c:barDir val="bar"/>
        <c:grouping val="clustered"/>
        <c:varyColors val="0"/>
        <c:ser>
          <c:idx val="0"/>
          <c:order val="0"/>
          <c:tx>
            <c:strRef>
              <c:f>'Графики Платеж населения'!$B$46</c:f>
              <c:strCache>
                <c:ptCount val="1"/>
                <c:pt idx="0">
                  <c:v>МКД, min по региону</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Платеж населения'!$A$47:$A$57</c:f>
              <c:strCache>
                <c:ptCount val="11"/>
                <c:pt idx="0">
                  <c:v>Республика Карелия</c:v>
                </c:pt>
                <c:pt idx="1">
                  <c:v>Республика Коми</c:v>
                </c:pt>
                <c:pt idx="2">
                  <c:v>Архангельская  область</c:v>
                </c:pt>
                <c:pt idx="3">
                  <c:v>Вологодская область</c:v>
                </c:pt>
                <c:pt idx="4">
                  <c:v>Калининградская область</c:v>
                </c:pt>
                <c:pt idx="5">
                  <c:v>Ленинградская область</c:v>
                </c:pt>
                <c:pt idx="6">
                  <c:v>Мурманская область</c:v>
                </c:pt>
                <c:pt idx="7">
                  <c:v>Псковская область</c:v>
                </c:pt>
                <c:pt idx="8">
                  <c:v>Санкт-Петербург</c:v>
                </c:pt>
                <c:pt idx="9">
                  <c:v>Новгородская область</c:v>
                </c:pt>
                <c:pt idx="10">
                  <c:v>Ненецкий автономный округ</c:v>
                </c:pt>
              </c:strCache>
            </c:strRef>
          </c:cat>
          <c:val>
            <c:numRef>
              <c:f>'Графики Платеж населения'!$B$47:$B$57</c:f>
              <c:numCache>
                <c:formatCode>0.00</c:formatCode>
                <c:ptCount val="11"/>
                <c:pt idx="0">
                  <c:v>93.70689166666665</c:v>
                </c:pt>
                <c:pt idx="1">
                  <c:v>51.223666666666666</c:v>
                </c:pt>
                <c:pt idx="2">
                  <c:v>34.119999999999997</c:v>
                </c:pt>
                <c:pt idx="3">
                  <c:v>113.18743333333333</c:v>
                </c:pt>
                <c:pt idx="4">
                  <c:v>42.5625</c:v>
                </c:pt>
                <c:pt idx="5">
                  <c:v>261.70197333333334</c:v>
                </c:pt>
                <c:pt idx="6">
                  <c:v>133.56299999999999</c:v>
                </c:pt>
                <c:pt idx="7">
                  <c:v>128.04</c:v>
                </c:pt>
                <c:pt idx="8">
                  <c:v>142.91</c:v>
                </c:pt>
                <c:pt idx="9">
                  <c:v>36.86998333333333</c:v>
                </c:pt>
                <c:pt idx="10">
                  <c:v>0</c:v>
                </c:pt>
              </c:numCache>
            </c:numRef>
          </c:val>
          <c:extLst>
            <c:ext xmlns:c16="http://schemas.microsoft.com/office/drawing/2014/chart" uri="{C3380CC4-5D6E-409C-BE32-E72D297353CC}">
              <c16:uniqueId val="{00000000-897D-40D7-AB63-B614352B4A4E}"/>
            </c:ext>
          </c:extLst>
        </c:ser>
        <c:ser>
          <c:idx val="1"/>
          <c:order val="1"/>
          <c:tx>
            <c:strRef>
              <c:f>'Графики Платеж населения'!$C$46</c:f>
              <c:strCache>
                <c:ptCount val="1"/>
                <c:pt idx="0">
                  <c:v>МКД, max по региону</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Платеж населения'!$A$47:$A$57</c:f>
              <c:strCache>
                <c:ptCount val="11"/>
                <c:pt idx="0">
                  <c:v>Республика Карелия</c:v>
                </c:pt>
                <c:pt idx="1">
                  <c:v>Республика Коми</c:v>
                </c:pt>
                <c:pt idx="2">
                  <c:v>Архангельская  область</c:v>
                </c:pt>
                <c:pt idx="3">
                  <c:v>Вологодская область</c:v>
                </c:pt>
                <c:pt idx="4">
                  <c:v>Калининградская область</c:v>
                </c:pt>
                <c:pt idx="5">
                  <c:v>Ленинградская область</c:v>
                </c:pt>
                <c:pt idx="6">
                  <c:v>Мурманская область</c:v>
                </c:pt>
                <c:pt idx="7">
                  <c:v>Псковская область</c:v>
                </c:pt>
                <c:pt idx="8">
                  <c:v>Санкт-Петербург</c:v>
                </c:pt>
                <c:pt idx="9">
                  <c:v>Новгородская область</c:v>
                </c:pt>
                <c:pt idx="10">
                  <c:v>Ненецкий автономный округ</c:v>
                </c:pt>
              </c:strCache>
            </c:strRef>
          </c:cat>
          <c:val>
            <c:numRef>
              <c:f>'Графики Платеж населения'!$C$47:$C$57</c:f>
              <c:numCache>
                <c:formatCode>0.00</c:formatCode>
                <c:ptCount val="11"/>
                <c:pt idx="0">
                  <c:v>93.70689166666665</c:v>
                </c:pt>
                <c:pt idx="1">
                  <c:v>117.46116666666667</c:v>
                </c:pt>
                <c:pt idx="2">
                  <c:v>34.119999999999997</c:v>
                </c:pt>
                <c:pt idx="3">
                  <c:v>174.86971666666668</c:v>
                </c:pt>
                <c:pt idx="4">
                  <c:v>85.125</c:v>
                </c:pt>
                <c:pt idx="5">
                  <c:v>261.70197333333334</c:v>
                </c:pt>
                <c:pt idx="6">
                  <c:v>133.56</c:v>
                </c:pt>
                <c:pt idx="7">
                  <c:v>131.86000000000001</c:v>
                </c:pt>
                <c:pt idx="8">
                  <c:v>142.91</c:v>
                </c:pt>
                <c:pt idx="9">
                  <c:v>78.077316666666675</c:v>
                </c:pt>
                <c:pt idx="10">
                  <c:v>0</c:v>
                </c:pt>
              </c:numCache>
            </c:numRef>
          </c:val>
          <c:extLst>
            <c:ext xmlns:c16="http://schemas.microsoft.com/office/drawing/2014/chart" uri="{C3380CC4-5D6E-409C-BE32-E72D297353CC}">
              <c16:uniqueId val="{00000001-897D-40D7-AB63-B614352B4A4E}"/>
            </c:ext>
          </c:extLst>
        </c:ser>
        <c:ser>
          <c:idx val="2"/>
          <c:order val="2"/>
          <c:tx>
            <c:strRef>
              <c:f>'Графики Платеж населения'!$D$46</c:f>
              <c:strCache>
                <c:ptCount val="1"/>
                <c:pt idx="0">
                  <c:v>ИД, min по региону</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Платеж населения'!$A$47:$A$57</c:f>
              <c:strCache>
                <c:ptCount val="11"/>
                <c:pt idx="0">
                  <c:v>Республика Карелия</c:v>
                </c:pt>
                <c:pt idx="1">
                  <c:v>Республика Коми</c:v>
                </c:pt>
                <c:pt idx="2">
                  <c:v>Архангельская  область</c:v>
                </c:pt>
                <c:pt idx="3">
                  <c:v>Вологодская область</c:v>
                </c:pt>
                <c:pt idx="4">
                  <c:v>Калининградская область</c:v>
                </c:pt>
                <c:pt idx="5">
                  <c:v>Ленинградская область</c:v>
                </c:pt>
                <c:pt idx="6">
                  <c:v>Мурманская область</c:v>
                </c:pt>
                <c:pt idx="7">
                  <c:v>Псковская область</c:v>
                </c:pt>
                <c:pt idx="8">
                  <c:v>Санкт-Петербург</c:v>
                </c:pt>
                <c:pt idx="9">
                  <c:v>Новгородская область</c:v>
                </c:pt>
                <c:pt idx="10">
                  <c:v>Ненецкий автономный округ</c:v>
                </c:pt>
              </c:strCache>
            </c:strRef>
          </c:cat>
          <c:val>
            <c:numRef>
              <c:f>'Графики Платеж населения'!$D$47:$D$57</c:f>
              <c:numCache>
                <c:formatCode>0.00</c:formatCode>
                <c:ptCount val="11"/>
                <c:pt idx="0">
                  <c:v>84.739724999999993</c:v>
                </c:pt>
                <c:pt idx="1">
                  <c:v>51.223666666666666</c:v>
                </c:pt>
                <c:pt idx="2">
                  <c:v>34.119999999999997</c:v>
                </c:pt>
                <c:pt idx="3">
                  <c:v>113.18743333333333</c:v>
                </c:pt>
                <c:pt idx="4">
                  <c:v>46.818750000000001</c:v>
                </c:pt>
                <c:pt idx="5">
                  <c:v>261.70197333333334</c:v>
                </c:pt>
                <c:pt idx="6">
                  <c:v>133.56</c:v>
                </c:pt>
                <c:pt idx="7">
                  <c:v>128.04</c:v>
                </c:pt>
                <c:pt idx="8">
                  <c:v>142.91</c:v>
                </c:pt>
                <c:pt idx="9">
                  <c:v>36.86998333333333</c:v>
                </c:pt>
                <c:pt idx="10">
                  <c:v>0</c:v>
                </c:pt>
              </c:numCache>
            </c:numRef>
          </c:val>
          <c:extLst>
            <c:ext xmlns:c16="http://schemas.microsoft.com/office/drawing/2014/chart" uri="{C3380CC4-5D6E-409C-BE32-E72D297353CC}">
              <c16:uniqueId val="{00000002-897D-40D7-AB63-B614352B4A4E}"/>
            </c:ext>
          </c:extLst>
        </c:ser>
        <c:ser>
          <c:idx val="3"/>
          <c:order val="3"/>
          <c:tx>
            <c:strRef>
              <c:f>'Графики Платеж населения'!$E$46</c:f>
              <c:strCache>
                <c:ptCount val="1"/>
                <c:pt idx="0">
                  <c:v>ИД, max по региону</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Платеж населения'!$A$47:$A$57</c:f>
              <c:strCache>
                <c:ptCount val="11"/>
                <c:pt idx="0">
                  <c:v>Республика Карелия</c:v>
                </c:pt>
                <c:pt idx="1">
                  <c:v>Республика Коми</c:v>
                </c:pt>
                <c:pt idx="2">
                  <c:v>Архангельская  область</c:v>
                </c:pt>
                <c:pt idx="3">
                  <c:v>Вологодская область</c:v>
                </c:pt>
                <c:pt idx="4">
                  <c:v>Калининградская область</c:v>
                </c:pt>
                <c:pt idx="5">
                  <c:v>Ленинградская область</c:v>
                </c:pt>
                <c:pt idx="6">
                  <c:v>Мурманская область</c:v>
                </c:pt>
                <c:pt idx="7">
                  <c:v>Псковская область</c:v>
                </c:pt>
                <c:pt idx="8">
                  <c:v>Санкт-Петербург</c:v>
                </c:pt>
                <c:pt idx="9">
                  <c:v>Новгородская область</c:v>
                </c:pt>
                <c:pt idx="10">
                  <c:v>Ненецкий автономный округ</c:v>
                </c:pt>
              </c:strCache>
            </c:strRef>
          </c:cat>
          <c:val>
            <c:numRef>
              <c:f>'Графики Платеж населения'!$E$47:$E$57</c:f>
              <c:numCache>
                <c:formatCode>0.00</c:formatCode>
                <c:ptCount val="11"/>
                <c:pt idx="0">
                  <c:v>84.739724999999993</c:v>
                </c:pt>
                <c:pt idx="1">
                  <c:v>117.46116666666667</c:v>
                </c:pt>
                <c:pt idx="2">
                  <c:v>34.119999999999997</c:v>
                </c:pt>
                <c:pt idx="3">
                  <c:v>174.86971666666668</c:v>
                </c:pt>
                <c:pt idx="4">
                  <c:v>127.6875</c:v>
                </c:pt>
                <c:pt idx="5">
                  <c:v>261.70197333333334</c:v>
                </c:pt>
                <c:pt idx="6">
                  <c:v>133.56</c:v>
                </c:pt>
                <c:pt idx="7">
                  <c:v>131.87</c:v>
                </c:pt>
                <c:pt idx="8">
                  <c:v>142.91</c:v>
                </c:pt>
                <c:pt idx="9">
                  <c:v>78.077316666666675</c:v>
                </c:pt>
                <c:pt idx="10">
                  <c:v>0</c:v>
                </c:pt>
              </c:numCache>
            </c:numRef>
          </c:val>
          <c:extLst>
            <c:ext xmlns:c16="http://schemas.microsoft.com/office/drawing/2014/chart" uri="{C3380CC4-5D6E-409C-BE32-E72D297353CC}">
              <c16:uniqueId val="{00000003-897D-40D7-AB63-B614352B4A4E}"/>
            </c:ext>
          </c:extLst>
        </c:ser>
        <c:dLbls>
          <c:dLblPos val="inEnd"/>
          <c:showLegendKey val="0"/>
          <c:showVal val="1"/>
          <c:showCatName val="0"/>
          <c:showSerName val="0"/>
          <c:showPercent val="0"/>
          <c:showBubbleSize val="0"/>
        </c:dLbls>
        <c:gapWidth val="115"/>
        <c:overlap val="-20"/>
        <c:axId val="155231360"/>
        <c:axId val="155232896"/>
      </c:barChart>
      <c:catAx>
        <c:axId val="15523136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5232896"/>
        <c:crosses val="autoZero"/>
        <c:auto val="1"/>
        <c:lblAlgn val="ctr"/>
        <c:lblOffset val="100"/>
        <c:noMultiLvlLbl val="0"/>
      </c:catAx>
      <c:valAx>
        <c:axId val="15523289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5231360"/>
        <c:crosses val="autoZero"/>
        <c:crossBetween val="between"/>
      </c:valAx>
      <c:spPr>
        <a:noFill/>
        <a:ln>
          <a:noFill/>
        </a:ln>
        <a:effectLst/>
      </c:spPr>
    </c:plotArea>
    <c:legend>
      <c:legendPos val="b"/>
      <c:layout>
        <c:manualLayout>
          <c:xMode val="edge"/>
          <c:yMode val="edge"/>
          <c:x val="0.15381095881533327"/>
          <c:y val="0.12649771323494741"/>
          <c:w val="0.77385178704513791"/>
          <c:h val="2.18873149593344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ru-RU"/>
              <a:t>СКФО </a:t>
            </a:r>
          </a:p>
          <a:p>
            <a:pPr>
              <a:defRPr/>
            </a:pPr>
            <a:r>
              <a:rPr lang="ru-RU"/>
              <a:t>Платеж</a:t>
            </a:r>
            <a:r>
              <a:rPr lang="ru-RU" baseline="0"/>
              <a:t> населения</a:t>
            </a:r>
            <a:r>
              <a:rPr lang="ru-RU"/>
              <a:t>,  </a:t>
            </a:r>
          </a:p>
          <a:p>
            <a:pPr>
              <a:defRPr/>
            </a:pPr>
            <a:r>
              <a:rPr lang="ru-RU"/>
              <a:t>руб. с 1 человека</a:t>
            </a:r>
          </a:p>
        </c:rich>
      </c:tx>
      <c:layout>
        <c:manualLayout>
          <c:xMode val="edge"/>
          <c:yMode val="edge"/>
          <c:x val="4.9609651378820736E-2"/>
          <c:y val="3.526170798898071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0.22172681089760898"/>
          <c:y val="0.17727771631851805"/>
          <c:w val="0.74513189966480531"/>
          <c:h val="0.77520036441725781"/>
        </c:manualLayout>
      </c:layout>
      <c:barChart>
        <c:barDir val="bar"/>
        <c:grouping val="clustered"/>
        <c:varyColors val="0"/>
        <c:ser>
          <c:idx val="0"/>
          <c:order val="0"/>
          <c:tx>
            <c:strRef>
              <c:f>'Графики Платеж населения'!$B$69</c:f>
              <c:strCache>
                <c:ptCount val="1"/>
                <c:pt idx="0">
                  <c:v>МКД, min по региону</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Платеж населения'!$A$70:$A$76</c:f>
              <c:strCache>
                <c:ptCount val="7"/>
                <c:pt idx="0">
                  <c:v>Республика Дагестан</c:v>
                </c:pt>
                <c:pt idx="1">
                  <c:v>Республика Ингушетия</c:v>
                </c:pt>
                <c:pt idx="2">
                  <c:v>Кабардино-Балкарская Республика</c:v>
                </c:pt>
                <c:pt idx="3">
                  <c:v>Карачаево-Черкесская Республика</c:v>
                </c:pt>
                <c:pt idx="4">
                  <c:v>Республика Северная Осетия - Алания</c:v>
                </c:pt>
                <c:pt idx="5">
                  <c:v>Чеченская Республика</c:v>
                </c:pt>
                <c:pt idx="6">
                  <c:v>Ставропольский край</c:v>
                </c:pt>
              </c:strCache>
            </c:strRef>
          </c:cat>
          <c:val>
            <c:numRef>
              <c:f>'Графики Платеж населения'!$B$70:$B$76</c:f>
              <c:numCache>
                <c:formatCode>0.00</c:formatCode>
                <c:ptCount val="7"/>
                <c:pt idx="0">
                  <c:v>8.7100000000000009</c:v>
                </c:pt>
                <c:pt idx="1">
                  <c:v>100.85166666666669</c:v>
                </c:pt>
                <c:pt idx="2">
                  <c:v>85.045566666666673</c:v>
                </c:pt>
                <c:pt idx="3">
                  <c:v>82.791133333333335</c:v>
                </c:pt>
                <c:pt idx="4">
                  <c:v>45.945</c:v>
                </c:pt>
                <c:pt idx="5">
                  <c:v>74.808900000000008</c:v>
                </c:pt>
                <c:pt idx="6">
                  <c:v>89.10533333333332</c:v>
                </c:pt>
              </c:numCache>
            </c:numRef>
          </c:val>
          <c:extLst>
            <c:ext xmlns:c16="http://schemas.microsoft.com/office/drawing/2014/chart" uri="{C3380CC4-5D6E-409C-BE32-E72D297353CC}">
              <c16:uniqueId val="{00000000-2211-44D5-B68B-F244A3D0062B}"/>
            </c:ext>
          </c:extLst>
        </c:ser>
        <c:ser>
          <c:idx val="1"/>
          <c:order val="1"/>
          <c:tx>
            <c:strRef>
              <c:f>'Графики Платеж населения'!$C$69</c:f>
              <c:strCache>
                <c:ptCount val="1"/>
                <c:pt idx="0">
                  <c:v>МКД, max по региону</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Платеж населения'!$A$70:$A$76</c:f>
              <c:strCache>
                <c:ptCount val="7"/>
                <c:pt idx="0">
                  <c:v>Республика Дагестан</c:v>
                </c:pt>
                <c:pt idx="1">
                  <c:v>Республика Ингушетия</c:v>
                </c:pt>
                <c:pt idx="2">
                  <c:v>Кабардино-Балкарская Республика</c:v>
                </c:pt>
                <c:pt idx="3">
                  <c:v>Карачаево-Черкесская Республика</c:v>
                </c:pt>
                <c:pt idx="4">
                  <c:v>Республика Северная Осетия - Алания</c:v>
                </c:pt>
                <c:pt idx="5">
                  <c:v>Чеченская Республика</c:v>
                </c:pt>
                <c:pt idx="6">
                  <c:v>Ставропольский край</c:v>
                </c:pt>
              </c:strCache>
            </c:strRef>
          </c:cat>
          <c:val>
            <c:numRef>
              <c:f>'Графики Платеж населения'!$C$70:$C$76</c:f>
              <c:numCache>
                <c:formatCode>0.00</c:formatCode>
                <c:ptCount val="7"/>
                <c:pt idx="0">
                  <c:v>55.86</c:v>
                </c:pt>
                <c:pt idx="1">
                  <c:v>100.85</c:v>
                </c:pt>
                <c:pt idx="2">
                  <c:v>93.973208333333332</c:v>
                </c:pt>
                <c:pt idx="3">
                  <c:v>121.11366666666667</c:v>
                </c:pt>
                <c:pt idx="4">
                  <c:v>67.38600000000001</c:v>
                </c:pt>
                <c:pt idx="5">
                  <c:v>84.968133333333341</c:v>
                </c:pt>
                <c:pt idx="6">
                  <c:v>139.22708333333333</c:v>
                </c:pt>
              </c:numCache>
            </c:numRef>
          </c:val>
          <c:extLst>
            <c:ext xmlns:c16="http://schemas.microsoft.com/office/drawing/2014/chart" uri="{C3380CC4-5D6E-409C-BE32-E72D297353CC}">
              <c16:uniqueId val="{00000001-2211-44D5-B68B-F244A3D0062B}"/>
            </c:ext>
          </c:extLst>
        </c:ser>
        <c:ser>
          <c:idx val="2"/>
          <c:order val="2"/>
          <c:tx>
            <c:strRef>
              <c:f>'Графики Платеж населения'!$D$69</c:f>
              <c:strCache>
                <c:ptCount val="1"/>
                <c:pt idx="0">
                  <c:v>ИД, min по региону</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Платеж населения'!$A$70:$A$76</c:f>
              <c:strCache>
                <c:ptCount val="7"/>
                <c:pt idx="0">
                  <c:v>Республика Дагестан</c:v>
                </c:pt>
                <c:pt idx="1">
                  <c:v>Республика Ингушетия</c:v>
                </c:pt>
                <c:pt idx="2">
                  <c:v>Кабардино-Балкарская Республика</c:v>
                </c:pt>
                <c:pt idx="3">
                  <c:v>Карачаево-Черкесская Республика</c:v>
                </c:pt>
                <c:pt idx="4">
                  <c:v>Республика Северная Осетия - Алания</c:v>
                </c:pt>
                <c:pt idx="5">
                  <c:v>Чеченская Республика</c:v>
                </c:pt>
                <c:pt idx="6">
                  <c:v>Ставропольский край</c:v>
                </c:pt>
              </c:strCache>
            </c:strRef>
          </c:cat>
          <c:val>
            <c:numRef>
              <c:f>'Графики Платеж населения'!$D$70:$D$76</c:f>
              <c:numCache>
                <c:formatCode>0.00</c:formatCode>
                <c:ptCount val="7"/>
                <c:pt idx="0">
                  <c:v>8.7100000000000009</c:v>
                </c:pt>
                <c:pt idx="1">
                  <c:v>137.52500000000001</c:v>
                </c:pt>
                <c:pt idx="2">
                  <c:v>90.165366666666671</c:v>
                </c:pt>
                <c:pt idx="3">
                  <c:v>91.106399999999994</c:v>
                </c:pt>
                <c:pt idx="4">
                  <c:v>45.945</c:v>
                </c:pt>
                <c:pt idx="5">
                  <c:v>85.8917</c:v>
                </c:pt>
                <c:pt idx="6">
                  <c:v>83.536249999999995</c:v>
                </c:pt>
              </c:numCache>
            </c:numRef>
          </c:val>
          <c:extLst>
            <c:ext xmlns:c16="http://schemas.microsoft.com/office/drawing/2014/chart" uri="{C3380CC4-5D6E-409C-BE32-E72D297353CC}">
              <c16:uniqueId val="{00000002-2211-44D5-B68B-F244A3D0062B}"/>
            </c:ext>
          </c:extLst>
        </c:ser>
        <c:ser>
          <c:idx val="3"/>
          <c:order val="3"/>
          <c:tx>
            <c:strRef>
              <c:f>'Графики Платеж населения'!$E$69</c:f>
              <c:strCache>
                <c:ptCount val="1"/>
                <c:pt idx="0">
                  <c:v>ИД, max по региону</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Платеж населения'!$A$70:$A$76</c:f>
              <c:strCache>
                <c:ptCount val="7"/>
                <c:pt idx="0">
                  <c:v>Республика Дагестан</c:v>
                </c:pt>
                <c:pt idx="1">
                  <c:v>Республика Ингушетия</c:v>
                </c:pt>
                <c:pt idx="2">
                  <c:v>Кабардино-Балкарская Республика</c:v>
                </c:pt>
                <c:pt idx="3">
                  <c:v>Карачаево-Черкесская Республика</c:v>
                </c:pt>
                <c:pt idx="4">
                  <c:v>Республика Северная Осетия - Алания</c:v>
                </c:pt>
                <c:pt idx="5">
                  <c:v>Чеченская Республика</c:v>
                </c:pt>
                <c:pt idx="6">
                  <c:v>Ставропольский край</c:v>
                </c:pt>
              </c:strCache>
            </c:strRef>
          </c:cat>
          <c:val>
            <c:numRef>
              <c:f>'Графики Платеж населения'!$E$70:$E$76</c:f>
              <c:numCache>
                <c:formatCode>0.00</c:formatCode>
                <c:ptCount val="7"/>
                <c:pt idx="0">
                  <c:v>55.86</c:v>
                </c:pt>
                <c:pt idx="1">
                  <c:v>137.52000000000001</c:v>
                </c:pt>
                <c:pt idx="2">
                  <c:v>99.630458333333323</c:v>
                </c:pt>
                <c:pt idx="3">
                  <c:v>148.22866666666664</c:v>
                </c:pt>
                <c:pt idx="4">
                  <c:v>67.38600000000001</c:v>
                </c:pt>
                <c:pt idx="5">
                  <c:v>95.12736666666666</c:v>
                </c:pt>
                <c:pt idx="6">
                  <c:v>174.06200000000001</c:v>
                </c:pt>
              </c:numCache>
            </c:numRef>
          </c:val>
          <c:extLst>
            <c:ext xmlns:c16="http://schemas.microsoft.com/office/drawing/2014/chart" uri="{C3380CC4-5D6E-409C-BE32-E72D297353CC}">
              <c16:uniqueId val="{00000003-2211-44D5-B68B-F244A3D0062B}"/>
            </c:ext>
          </c:extLst>
        </c:ser>
        <c:dLbls>
          <c:dLblPos val="inEnd"/>
          <c:showLegendKey val="0"/>
          <c:showVal val="1"/>
          <c:showCatName val="0"/>
          <c:showSerName val="0"/>
          <c:showPercent val="0"/>
          <c:showBubbleSize val="0"/>
        </c:dLbls>
        <c:gapWidth val="115"/>
        <c:overlap val="-20"/>
        <c:axId val="155455872"/>
        <c:axId val="155457408"/>
      </c:barChart>
      <c:catAx>
        <c:axId val="15545587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5457408"/>
        <c:crosses val="autoZero"/>
        <c:auto val="1"/>
        <c:lblAlgn val="ctr"/>
        <c:lblOffset val="100"/>
        <c:noMultiLvlLbl val="0"/>
      </c:catAx>
      <c:valAx>
        <c:axId val="15545740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5455872"/>
        <c:crosses val="autoZero"/>
        <c:crossBetween val="between"/>
      </c:valAx>
      <c:spPr>
        <a:noFill/>
        <a:ln>
          <a:noFill/>
        </a:ln>
        <a:effectLst/>
      </c:spPr>
    </c:plotArea>
    <c:legend>
      <c:legendPos val="b"/>
      <c:layout>
        <c:manualLayout>
          <c:xMode val="edge"/>
          <c:yMode val="edge"/>
          <c:x val="0.48348213304060589"/>
          <c:y val="6.5857660354439157E-2"/>
          <c:w val="0.505169365210834"/>
          <c:h val="7.107490076137175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ru-RU"/>
              <a:t>ДФО </a:t>
            </a:r>
          </a:p>
          <a:p>
            <a:pPr>
              <a:defRPr/>
            </a:pPr>
            <a:r>
              <a:rPr lang="ru-RU"/>
              <a:t>Платеж</a:t>
            </a:r>
            <a:r>
              <a:rPr lang="ru-RU" baseline="0"/>
              <a:t> населения</a:t>
            </a:r>
            <a:r>
              <a:rPr lang="ru-RU"/>
              <a:t>,  руб. с 1 человека</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0.22172681089760898"/>
          <c:y val="0.18485001352546809"/>
          <c:w val="0.74513189966480531"/>
          <c:h val="0.76762807156069279"/>
        </c:manualLayout>
      </c:layout>
      <c:barChart>
        <c:barDir val="bar"/>
        <c:grouping val="clustered"/>
        <c:varyColors val="0"/>
        <c:ser>
          <c:idx val="0"/>
          <c:order val="0"/>
          <c:tx>
            <c:strRef>
              <c:f>'Графики Платеж населения'!$B$90</c:f>
              <c:strCache>
                <c:ptCount val="1"/>
                <c:pt idx="0">
                  <c:v>МКД, min по региону</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Платеж населения'!$A$91:$A$101</c:f>
              <c:strCache>
                <c:ptCount val="11"/>
                <c:pt idx="0">
                  <c:v>Республика Бурятия</c:v>
                </c:pt>
                <c:pt idx="1">
                  <c:v>Республика Саха (Якутия)</c:v>
                </c:pt>
                <c:pt idx="2">
                  <c:v>Забайкальский край</c:v>
                </c:pt>
                <c:pt idx="3">
                  <c:v>Камчатский край</c:v>
                </c:pt>
                <c:pt idx="4">
                  <c:v>Приморский край</c:v>
                </c:pt>
                <c:pt idx="5">
                  <c:v>Хабаровский край</c:v>
                </c:pt>
                <c:pt idx="6">
                  <c:v>Амурская область</c:v>
                </c:pt>
                <c:pt idx="7">
                  <c:v>Магаданская область</c:v>
                </c:pt>
                <c:pt idx="8">
                  <c:v>Сахалинская область</c:v>
                </c:pt>
                <c:pt idx="9">
                  <c:v>Еврейская АО</c:v>
                </c:pt>
                <c:pt idx="10">
                  <c:v>Чукотский АО</c:v>
                </c:pt>
              </c:strCache>
            </c:strRef>
          </c:cat>
          <c:val>
            <c:numRef>
              <c:f>'Графики Платеж населения'!$B$91:$B$101</c:f>
              <c:numCache>
                <c:formatCode>0.00</c:formatCode>
                <c:ptCount val="11"/>
                <c:pt idx="0">
                  <c:v>93.89</c:v>
                </c:pt>
                <c:pt idx="1">
                  <c:v>84.09</c:v>
                </c:pt>
                <c:pt idx="2">
                  <c:v>63.57</c:v>
                </c:pt>
                <c:pt idx="3">
                  <c:v>107.79</c:v>
                </c:pt>
                <c:pt idx="4">
                  <c:v>108.36</c:v>
                </c:pt>
                <c:pt idx="5">
                  <c:v>13.438548000000003</c:v>
                </c:pt>
                <c:pt idx="6">
                  <c:v>132.95560319999998</c:v>
                </c:pt>
                <c:pt idx="7">
                  <c:v>106.25</c:v>
                </c:pt>
                <c:pt idx="8">
                  <c:v>70</c:v>
                </c:pt>
                <c:pt idx="9">
                  <c:v>31.667999999999996</c:v>
                </c:pt>
                <c:pt idx="10">
                  <c:v>72.349999999999994</c:v>
                </c:pt>
              </c:numCache>
            </c:numRef>
          </c:val>
          <c:extLst>
            <c:ext xmlns:c16="http://schemas.microsoft.com/office/drawing/2014/chart" uri="{C3380CC4-5D6E-409C-BE32-E72D297353CC}">
              <c16:uniqueId val="{00000000-001B-4E26-93A7-21E8D4BB5110}"/>
            </c:ext>
          </c:extLst>
        </c:ser>
        <c:ser>
          <c:idx val="1"/>
          <c:order val="1"/>
          <c:tx>
            <c:strRef>
              <c:f>'Графики Платеж населения'!$C$90</c:f>
              <c:strCache>
                <c:ptCount val="1"/>
                <c:pt idx="0">
                  <c:v>МКД, max по региону</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Платеж населения'!$A$91:$A$101</c:f>
              <c:strCache>
                <c:ptCount val="11"/>
                <c:pt idx="0">
                  <c:v>Республика Бурятия</c:v>
                </c:pt>
                <c:pt idx="1">
                  <c:v>Республика Саха (Якутия)</c:v>
                </c:pt>
                <c:pt idx="2">
                  <c:v>Забайкальский край</c:v>
                </c:pt>
                <c:pt idx="3">
                  <c:v>Камчатский край</c:v>
                </c:pt>
                <c:pt idx="4">
                  <c:v>Приморский край</c:v>
                </c:pt>
                <c:pt idx="5">
                  <c:v>Хабаровский край</c:v>
                </c:pt>
                <c:pt idx="6">
                  <c:v>Амурская область</c:v>
                </c:pt>
                <c:pt idx="7">
                  <c:v>Магаданская область</c:v>
                </c:pt>
                <c:pt idx="8">
                  <c:v>Сахалинская область</c:v>
                </c:pt>
                <c:pt idx="9">
                  <c:v>Еврейская АО</c:v>
                </c:pt>
                <c:pt idx="10">
                  <c:v>Чукотский АО</c:v>
                </c:pt>
              </c:strCache>
            </c:strRef>
          </c:cat>
          <c:val>
            <c:numRef>
              <c:f>'Графики Платеж населения'!$C$91:$C$101</c:f>
              <c:numCache>
                <c:formatCode>0.00</c:formatCode>
                <c:ptCount val="11"/>
                <c:pt idx="0">
                  <c:v>147.52000000000001</c:v>
                </c:pt>
                <c:pt idx="1">
                  <c:v>140.06</c:v>
                </c:pt>
                <c:pt idx="2">
                  <c:v>63.57</c:v>
                </c:pt>
                <c:pt idx="3">
                  <c:v>218.90916666666666</c:v>
                </c:pt>
                <c:pt idx="4">
                  <c:v>108.36</c:v>
                </c:pt>
                <c:pt idx="5">
                  <c:v>155.28528599999999</c:v>
                </c:pt>
                <c:pt idx="6">
                  <c:v>137.36693880000001</c:v>
                </c:pt>
                <c:pt idx="7">
                  <c:v>106.95833333333333</c:v>
                </c:pt>
                <c:pt idx="8">
                  <c:v>70</c:v>
                </c:pt>
                <c:pt idx="9">
                  <c:v>31.667999999999996</c:v>
                </c:pt>
                <c:pt idx="10">
                  <c:v>205.6</c:v>
                </c:pt>
              </c:numCache>
            </c:numRef>
          </c:val>
          <c:extLst>
            <c:ext xmlns:c16="http://schemas.microsoft.com/office/drawing/2014/chart" uri="{C3380CC4-5D6E-409C-BE32-E72D297353CC}">
              <c16:uniqueId val="{00000001-001B-4E26-93A7-21E8D4BB5110}"/>
            </c:ext>
          </c:extLst>
        </c:ser>
        <c:ser>
          <c:idx val="2"/>
          <c:order val="2"/>
          <c:tx>
            <c:strRef>
              <c:f>'Графики Платеж населения'!$D$90</c:f>
              <c:strCache>
                <c:ptCount val="1"/>
                <c:pt idx="0">
                  <c:v>ИД, min по региону</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Платеж населения'!$A$91:$A$101</c:f>
              <c:strCache>
                <c:ptCount val="11"/>
                <c:pt idx="0">
                  <c:v>Республика Бурятия</c:v>
                </c:pt>
                <c:pt idx="1">
                  <c:v>Республика Саха (Якутия)</c:v>
                </c:pt>
                <c:pt idx="2">
                  <c:v>Забайкальский край</c:v>
                </c:pt>
                <c:pt idx="3">
                  <c:v>Камчатский край</c:v>
                </c:pt>
                <c:pt idx="4">
                  <c:v>Приморский край</c:v>
                </c:pt>
                <c:pt idx="5">
                  <c:v>Хабаровский край</c:v>
                </c:pt>
                <c:pt idx="6">
                  <c:v>Амурская область</c:v>
                </c:pt>
                <c:pt idx="7">
                  <c:v>Магаданская область</c:v>
                </c:pt>
                <c:pt idx="8">
                  <c:v>Сахалинская область</c:v>
                </c:pt>
                <c:pt idx="9">
                  <c:v>Еврейская АО</c:v>
                </c:pt>
                <c:pt idx="10">
                  <c:v>Чукотский АО</c:v>
                </c:pt>
              </c:strCache>
            </c:strRef>
          </c:cat>
          <c:val>
            <c:numRef>
              <c:f>'Графики Платеж населения'!$D$91:$D$101</c:f>
              <c:numCache>
                <c:formatCode>0.00</c:formatCode>
                <c:ptCount val="11"/>
                <c:pt idx="0">
                  <c:v>107.1</c:v>
                </c:pt>
                <c:pt idx="1">
                  <c:v>92.93</c:v>
                </c:pt>
                <c:pt idx="2">
                  <c:v>63.57</c:v>
                </c:pt>
                <c:pt idx="3">
                  <c:v>105.08</c:v>
                </c:pt>
                <c:pt idx="4">
                  <c:v>108.36</c:v>
                </c:pt>
                <c:pt idx="5">
                  <c:v>22.20777</c:v>
                </c:pt>
                <c:pt idx="6">
                  <c:v>66.477801599999992</c:v>
                </c:pt>
                <c:pt idx="7">
                  <c:v>113.33333333333333</c:v>
                </c:pt>
                <c:pt idx="8">
                  <c:v>70</c:v>
                </c:pt>
                <c:pt idx="9">
                  <c:v>7.1618399999999998</c:v>
                </c:pt>
                <c:pt idx="10">
                  <c:v>54.26</c:v>
                </c:pt>
              </c:numCache>
            </c:numRef>
          </c:val>
          <c:extLst>
            <c:ext xmlns:c16="http://schemas.microsoft.com/office/drawing/2014/chart" uri="{C3380CC4-5D6E-409C-BE32-E72D297353CC}">
              <c16:uniqueId val="{00000002-001B-4E26-93A7-21E8D4BB5110}"/>
            </c:ext>
          </c:extLst>
        </c:ser>
        <c:ser>
          <c:idx val="3"/>
          <c:order val="3"/>
          <c:tx>
            <c:strRef>
              <c:f>'Графики Платеж населения'!$E$90</c:f>
              <c:strCache>
                <c:ptCount val="1"/>
                <c:pt idx="0">
                  <c:v>ИД, max по региону</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Платеж населения'!$A$91:$A$101</c:f>
              <c:strCache>
                <c:ptCount val="11"/>
                <c:pt idx="0">
                  <c:v>Республика Бурятия</c:v>
                </c:pt>
                <c:pt idx="1">
                  <c:v>Республика Саха (Якутия)</c:v>
                </c:pt>
                <c:pt idx="2">
                  <c:v>Забайкальский край</c:v>
                </c:pt>
                <c:pt idx="3">
                  <c:v>Камчатский край</c:v>
                </c:pt>
                <c:pt idx="4">
                  <c:v>Приморский край</c:v>
                </c:pt>
                <c:pt idx="5">
                  <c:v>Хабаровский край</c:v>
                </c:pt>
                <c:pt idx="6">
                  <c:v>Амурская область</c:v>
                </c:pt>
                <c:pt idx="7">
                  <c:v>Магаданская область</c:v>
                </c:pt>
                <c:pt idx="8">
                  <c:v>Сахалинская область</c:v>
                </c:pt>
                <c:pt idx="9">
                  <c:v>Еврейская АО</c:v>
                </c:pt>
                <c:pt idx="10">
                  <c:v>Чукотский АО</c:v>
                </c:pt>
              </c:strCache>
            </c:strRef>
          </c:cat>
          <c:val>
            <c:numRef>
              <c:f>'Графики Платеж населения'!$E$91:$E$101</c:f>
              <c:numCache>
                <c:formatCode>0.00</c:formatCode>
                <c:ptCount val="11"/>
                <c:pt idx="0">
                  <c:v>168.27</c:v>
                </c:pt>
                <c:pt idx="1">
                  <c:v>148.76</c:v>
                </c:pt>
                <c:pt idx="2">
                  <c:v>63.57</c:v>
                </c:pt>
                <c:pt idx="3">
                  <c:v>297.33</c:v>
                </c:pt>
                <c:pt idx="4">
                  <c:v>108.36</c:v>
                </c:pt>
                <c:pt idx="5">
                  <c:v>256.61551500000002</c:v>
                </c:pt>
                <c:pt idx="6">
                  <c:v>68.683469400000007</c:v>
                </c:pt>
                <c:pt idx="7">
                  <c:v>113.33333333333333</c:v>
                </c:pt>
                <c:pt idx="8">
                  <c:v>70</c:v>
                </c:pt>
                <c:pt idx="9">
                  <c:v>11.936399999999999</c:v>
                </c:pt>
                <c:pt idx="10">
                  <c:v>154.19999999999999</c:v>
                </c:pt>
              </c:numCache>
            </c:numRef>
          </c:val>
          <c:extLst>
            <c:ext xmlns:c16="http://schemas.microsoft.com/office/drawing/2014/chart" uri="{C3380CC4-5D6E-409C-BE32-E72D297353CC}">
              <c16:uniqueId val="{00000003-001B-4E26-93A7-21E8D4BB5110}"/>
            </c:ext>
          </c:extLst>
        </c:ser>
        <c:dLbls>
          <c:dLblPos val="inEnd"/>
          <c:showLegendKey val="0"/>
          <c:showVal val="1"/>
          <c:showCatName val="0"/>
          <c:showSerName val="0"/>
          <c:showPercent val="0"/>
          <c:showBubbleSize val="0"/>
        </c:dLbls>
        <c:gapWidth val="115"/>
        <c:overlap val="-20"/>
        <c:axId val="155499904"/>
        <c:axId val="155526272"/>
      </c:barChart>
      <c:catAx>
        <c:axId val="15549990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5526272"/>
        <c:crosses val="autoZero"/>
        <c:auto val="1"/>
        <c:lblAlgn val="ctr"/>
        <c:lblOffset val="100"/>
        <c:noMultiLvlLbl val="0"/>
      </c:catAx>
      <c:valAx>
        <c:axId val="15552627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5499904"/>
        <c:crosses val="autoZero"/>
        <c:crossBetween val="between"/>
      </c:valAx>
      <c:spPr>
        <a:noFill/>
        <a:ln>
          <a:noFill/>
        </a:ln>
        <a:effectLst/>
      </c:spPr>
    </c:plotArea>
    <c:legend>
      <c:legendPos val="b"/>
      <c:layout>
        <c:manualLayout>
          <c:xMode val="edge"/>
          <c:yMode val="edge"/>
          <c:x val="0.13460497208829378"/>
          <c:y val="8.130356226718119E-2"/>
          <c:w val="0.77385178704513791"/>
          <c:h val="9.554177540838557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ru-RU"/>
              <a:t>ЦФО</a:t>
            </a:r>
          </a:p>
          <a:p>
            <a:pPr>
              <a:defRPr/>
            </a:pPr>
            <a:r>
              <a:rPr lang="ru-RU"/>
              <a:t>Норматив накопления ТКО </a:t>
            </a:r>
          </a:p>
          <a:p>
            <a:pPr>
              <a:defRPr/>
            </a:pPr>
            <a:r>
              <a:rPr lang="ru-RU"/>
              <a:t>с одного человека, </a:t>
            </a:r>
          </a:p>
          <a:p>
            <a:pPr>
              <a:defRPr/>
            </a:pPr>
            <a:r>
              <a:rPr lang="ru-RU"/>
              <a:t>м.куб. в год</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0.22004414057296337"/>
          <c:y val="0.17971899126644258"/>
          <c:w val="0.75441855776258415"/>
          <c:h val="0.79190164387346318"/>
        </c:manualLayout>
      </c:layout>
      <c:barChart>
        <c:barDir val="bar"/>
        <c:grouping val="clustered"/>
        <c:varyColors val="0"/>
        <c:ser>
          <c:idx val="0"/>
          <c:order val="0"/>
          <c:tx>
            <c:strRef>
              <c:f>'Графики Нормативы'!$B$26</c:f>
              <c:strCache>
                <c:ptCount val="1"/>
                <c:pt idx="0">
                  <c:v>Для жителя 
МКД, min по региону</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Нормативы'!$A$27:$A$44</c:f>
              <c:strCache>
                <c:ptCount val="18"/>
                <c:pt idx="0">
                  <c:v>Белгородская область</c:v>
                </c:pt>
                <c:pt idx="1">
                  <c:v>Брянская область</c:v>
                </c:pt>
                <c:pt idx="2">
                  <c:v>Владимирская область</c:v>
                </c:pt>
                <c:pt idx="3">
                  <c:v>Воронежская область</c:v>
                </c:pt>
                <c:pt idx="4">
                  <c:v>Ивановская область</c:v>
                </c:pt>
                <c:pt idx="5">
                  <c:v>Калужская область</c:v>
                </c:pt>
                <c:pt idx="6">
                  <c:v>Костромская область</c:v>
                </c:pt>
                <c:pt idx="7">
                  <c:v>Курская область</c:v>
                </c:pt>
                <c:pt idx="8">
                  <c:v>Липецкая область</c:v>
                </c:pt>
                <c:pt idx="9">
                  <c:v>Московская область</c:v>
                </c:pt>
                <c:pt idx="10">
                  <c:v>Орловская область</c:v>
                </c:pt>
                <c:pt idx="11">
                  <c:v>Рязанская область</c:v>
                </c:pt>
                <c:pt idx="12">
                  <c:v>Смоленская область </c:v>
                </c:pt>
                <c:pt idx="13">
                  <c:v>Тамбовская область</c:v>
                </c:pt>
                <c:pt idx="14">
                  <c:v>Тверская область</c:v>
                </c:pt>
                <c:pt idx="15">
                  <c:v>Тульская область</c:v>
                </c:pt>
                <c:pt idx="16">
                  <c:v>Ярославская область</c:v>
                </c:pt>
                <c:pt idx="17">
                  <c:v>Москва</c:v>
                </c:pt>
              </c:strCache>
            </c:strRef>
          </c:cat>
          <c:val>
            <c:numRef>
              <c:f>'Графики Нормативы'!$B$27:$B$44</c:f>
              <c:numCache>
                <c:formatCode>0.00</c:formatCode>
                <c:ptCount val="18"/>
                <c:pt idx="0">
                  <c:v>2.5</c:v>
                </c:pt>
                <c:pt idx="1">
                  <c:v>2.0299999999999998</c:v>
                </c:pt>
                <c:pt idx="2">
                  <c:v>2.38</c:v>
                </c:pt>
                <c:pt idx="3">
                  <c:v>3.1</c:v>
                </c:pt>
                <c:pt idx="4">
                  <c:v>2.16</c:v>
                </c:pt>
                <c:pt idx="5">
                  <c:v>3.07</c:v>
                </c:pt>
                <c:pt idx="6">
                  <c:v>1.97</c:v>
                </c:pt>
                <c:pt idx="7">
                  <c:v>1.1000000000000001</c:v>
                </c:pt>
                <c:pt idx="8">
                  <c:v>2.04</c:v>
                </c:pt>
                <c:pt idx="9">
                  <c:v>2.87</c:v>
                </c:pt>
                <c:pt idx="10">
                  <c:v>2</c:v>
                </c:pt>
                <c:pt idx="11">
                  <c:v>2.2799999999999998</c:v>
                </c:pt>
                <c:pt idx="12">
                  <c:v>1.82</c:v>
                </c:pt>
                <c:pt idx="13">
                  <c:v>2.0499999999999998</c:v>
                </c:pt>
                <c:pt idx="14">
                  <c:v>1.8049999999999999</c:v>
                </c:pt>
                <c:pt idx="15">
                  <c:v>2.2999999999999998</c:v>
                </c:pt>
                <c:pt idx="16">
                  <c:v>2.14</c:v>
                </c:pt>
                <c:pt idx="17">
                  <c:v>1.91</c:v>
                </c:pt>
              </c:numCache>
            </c:numRef>
          </c:val>
          <c:extLst>
            <c:ext xmlns:c16="http://schemas.microsoft.com/office/drawing/2014/chart" uri="{C3380CC4-5D6E-409C-BE32-E72D297353CC}">
              <c16:uniqueId val="{00000000-10D7-417F-80C4-7726E127F0CF}"/>
            </c:ext>
          </c:extLst>
        </c:ser>
        <c:ser>
          <c:idx val="1"/>
          <c:order val="1"/>
          <c:tx>
            <c:strRef>
              <c:f>'Графики Нормативы'!$C$26</c:f>
              <c:strCache>
                <c:ptCount val="1"/>
                <c:pt idx="0">
                  <c:v>Для жителя 
МКД, max по региону</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Нормативы'!$A$27:$A$44</c:f>
              <c:strCache>
                <c:ptCount val="18"/>
                <c:pt idx="0">
                  <c:v>Белгородская область</c:v>
                </c:pt>
                <c:pt idx="1">
                  <c:v>Брянская область</c:v>
                </c:pt>
                <c:pt idx="2">
                  <c:v>Владимирская область</c:v>
                </c:pt>
                <c:pt idx="3">
                  <c:v>Воронежская область</c:v>
                </c:pt>
                <c:pt idx="4">
                  <c:v>Ивановская область</c:v>
                </c:pt>
                <c:pt idx="5">
                  <c:v>Калужская область</c:v>
                </c:pt>
                <c:pt idx="6">
                  <c:v>Костромская область</c:v>
                </c:pt>
                <c:pt idx="7">
                  <c:v>Курская область</c:v>
                </c:pt>
                <c:pt idx="8">
                  <c:v>Липецкая область</c:v>
                </c:pt>
                <c:pt idx="9">
                  <c:v>Московская область</c:v>
                </c:pt>
                <c:pt idx="10">
                  <c:v>Орловская область</c:v>
                </c:pt>
                <c:pt idx="11">
                  <c:v>Рязанская область</c:v>
                </c:pt>
                <c:pt idx="12">
                  <c:v>Смоленская область </c:v>
                </c:pt>
                <c:pt idx="13">
                  <c:v>Тамбовская область</c:v>
                </c:pt>
                <c:pt idx="14">
                  <c:v>Тверская область</c:v>
                </c:pt>
                <c:pt idx="15">
                  <c:v>Тульская область</c:v>
                </c:pt>
                <c:pt idx="16">
                  <c:v>Ярославская область</c:v>
                </c:pt>
                <c:pt idx="17">
                  <c:v>Москва</c:v>
                </c:pt>
              </c:strCache>
            </c:strRef>
          </c:cat>
          <c:val>
            <c:numRef>
              <c:f>'Графики Нормативы'!$C$27:$C$44</c:f>
              <c:numCache>
                <c:formatCode>0.00</c:formatCode>
                <c:ptCount val="18"/>
                <c:pt idx="0">
                  <c:v>2.5</c:v>
                </c:pt>
                <c:pt idx="1">
                  <c:v>2.0299999999999998</c:v>
                </c:pt>
                <c:pt idx="2">
                  <c:v>2.44</c:v>
                </c:pt>
                <c:pt idx="3">
                  <c:v>3.36</c:v>
                </c:pt>
                <c:pt idx="4">
                  <c:v>2.16</c:v>
                </c:pt>
                <c:pt idx="5">
                  <c:v>3.07</c:v>
                </c:pt>
                <c:pt idx="6">
                  <c:v>2.1800000000000002</c:v>
                </c:pt>
                <c:pt idx="7">
                  <c:v>1.5</c:v>
                </c:pt>
                <c:pt idx="8">
                  <c:v>2.04</c:v>
                </c:pt>
                <c:pt idx="9">
                  <c:v>2.87</c:v>
                </c:pt>
                <c:pt idx="10">
                  <c:v>2</c:v>
                </c:pt>
                <c:pt idx="11">
                  <c:v>2.2799999999999998</c:v>
                </c:pt>
                <c:pt idx="12">
                  <c:v>1.82</c:v>
                </c:pt>
                <c:pt idx="13">
                  <c:v>2.74</c:v>
                </c:pt>
                <c:pt idx="14">
                  <c:v>1.8049999999999999</c:v>
                </c:pt>
                <c:pt idx="15">
                  <c:v>2.2999999999999998</c:v>
                </c:pt>
                <c:pt idx="16">
                  <c:v>2.14</c:v>
                </c:pt>
                <c:pt idx="17">
                  <c:v>1.91</c:v>
                </c:pt>
              </c:numCache>
            </c:numRef>
          </c:val>
          <c:extLst>
            <c:ext xmlns:c16="http://schemas.microsoft.com/office/drawing/2014/chart" uri="{C3380CC4-5D6E-409C-BE32-E72D297353CC}">
              <c16:uniqueId val="{00000001-10D7-417F-80C4-7726E127F0CF}"/>
            </c:ext>
          </c:extLst>
        </c:ser>
        <c:ser>
          <c:idx val="2"/>
          <c:order val="2"/>
          <c:tx>
            <c:strRef>
              <c:f>'Графики Нормативы'!$D$26</c:f>
              <c:strCache>
                <c:ptCount val="1"/>
                <c:pt idx="0">
                  <c:v>Для жителя ИД, min по региону</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Нормативы'!$A$27:$A$44</c:f>
              <c:strCache>
                <c:ptCount val="18"/>
                <c:pt idx="0">
                  <c:v>Белгородская область</c:v>
                </c:pt>
                <c:pt idx="1">
                  <c:v>Брянская область</c:v>
                </c:pt>
                <c:pt idx="2">
                  <c:v>Владимирская область</c:v>
                </c:pt>
                <c:pt idx="3">
                  <c:v>Воронежская область</c:v>
                </c:pt>
                <c:pt idx="4">
                  <c:v>Ивановская область</c:v>
                </c:pt>
                <c:pt idx="5">
                  <c:v>Калужская область</c:v>
                </c:pt>
                <c:pt idx="6">
                  <c:v>Костромская область</c:v>
                </c:pt>
                <c:pt idx="7">
                  <c:v>Курская область</c:v>
                </c:pt>
                <c:pt idx="8">
                  <c:v>Липецкая область</c:v>
                </c:pt>
                <c:pt idx="9">
                  <c:v>Московская область</c:v>
                </c:pt>
                <c:pt idx="10">
                  <c:v>Орловская область</c:v>
                </c:pt>
                <c:pt idx="11">
                  <c:v>Рязанская область</c:v>
                </c:pt>
                <c:pt idx="12">
                  <c:v>Смоленская область </c:v>
                </c:pt>
                <c:pt idx="13">
                  <c:v>Тамбовская область</c:v>
                </c:pt>
                <c:pt idx="14">
                  <c:v>Тверская область</c:v>
                </c:pt>
                <c:pt idx="15">
                  <c:v>Тульская область</c:v>
                </c:pt>
                <c:pt idx="16">
                  <c:v>Ярославская область</c:v>
                </c:pt>
                <c:pt idx="17">
                  <c:v>Москва</c:v>
                </c:pt>
              </c:strCache>
            </c:strRef>
          </c:cat>
          <c:val>
            <c:numRef>
              <c:f>'Графики Нормативы'!$D$27:$D$44</c:f>
              <c:numCache>
                <c:formatCode>0.00</c:formatCode>
                <c:ptCount val="18"/>
                <c:pt idx="0">
                  <c:v>2</c:v>
                </c:pt>
                <c:pt idx="1">
                  <c:v>2.0299999999999998</c:v>
                </c:pt>
                <c:pt idx="2">
                  <c:v>2.23</c:v>
                </c:pt>
                <c:pt idx="3">
                  <c:v>3.1</c:v>
                </c:pt>
                <c:pt idx="4">
                  <c:v>2.16</c:v>
                </c:pt>
                <c:pt idx="5">
                  <c:v>1.6</c:v>
                </c:pt>
                <c:pt idx="6">
                  <c:v>2.63</c:v>
                </c:pt>
                <c:pt idx="7">
                  <c:v>1.5</c:v>
                </c:pt>
                <c:pt idx="8">
                  <c:v>2.04</c:v>
                </c:pt>
                <c:pt idx="9">
                  <c:v>2.87</c:v>
                </c:pt>
                <c:pt idx="10">
                  <c:v>2.25</c:v>
                </c:pt>
                <c:pt idx="11">
                  <c:v>2.31</c:v>
                </c:pt>
                <c:pt idx="12">
                  <c:v>1.82</c:v>
                </c:pt>
                <c:pt idx="13">
                  <c:v>2.08</c:v>
                </c:pt>
                <c:pt idx="14">
                  <c:v>1.8049999999999999</c:v>
                </c:pt>
                <c:pt idx="15">
                  <c:v>2.65</c:v>
                </c:pt>
                <c:pt idx="16">
                  <c:v>2.42</c:v>
                </c:pt>
                <c:pt idx="17">
                  <c:v>1.91</c:v>
                </c:pt>
              </c:numCache>
            </c:numRef>
          </c:val>
          <c:extLst>
            <c:ext xmlns:c16="http://schemas.microsoft.com/office/drawing/2014/chart" uri="{C3380CC4-5D6E-409C-BE32-E72D297353CC}">
              <c16:uniqueId val="{00000002-10D7-417F-80C4-7726E127F0CF}"/>
            </c:ext>
          </c:extLst>
        </c:ser>
        <c:ser>
          <c:idx val="3"/>
          <c:order val="3"/>
          <c:tx>
            <c:strRef>
              <c:f>'Графики Нормативы'!$E$26</c:f>
              <c:strCache>
                <c:ptCount val="1"/>
                <c:pt idx="0">
                  <c:v>Для жителя ИД, max по региону</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Нормативы'!$A$27:$A$44</c:f>
              <c:strCache>
                <c:ptCount val="18"/>
                <c:pt idx="0">
                  <c:v>Белгородская область</c:v>
                </c:pt>
                <c:pt idx="1">
                  <c:v>Брянская область</c:v>
                </c:pt>
                <c:pt idx="2">
                  <c:v>Владимирская область</c:v>
                </c:pt>
                <c:pt idx="3">
                  <c:v>Воронежская область</c:v>
                </c:pt>
                <c:pt idx="4">
                  <c:v>Ивановская область</c:v>
                </c:pt>
                <c:pt idx="5">
                  <c:v>Калужская область</c:v>
                </c:pt>
                <c:pt idx="6">
                  <c:v>Костромская область</c:v>
                </c:pt>
                <c:pt idx="7">
                  <c:v>Курская область</c:v>
                </c:pt>
                <c:pt idx="8">
                  <c:v>Липецкая область</c:v>
                </c:pt>
                <c:pt idx="9">
                  <c:v>Московская область</c:v>
                </c:pt>
                <c:pt idx="10">
                  <c:v>Орловская область</c:v>
                </c:pt>
                <c:pt idx="11">
                  <c:v>Рязанская область</c:v>
                </c:pt>
                <c:pt idx="12">
                  <c:v>Смоленская область </c:v>
                </c:pt>
                <c:pt idx="13">
                  <c:v>Тамбовская область</c:v>
                </c:pt>
                <c:pt idx="14">
                  <c:v>Тверская область</c:v>
                </c:pt>
                <c:pt idx="15">
                  <c:v>Тульская область</c:v>
                </c:pt>
                <c:pt idx="16">
                  <c:v>Ярославская область</c:v>
                </c:pt>
                <c:pt idx="17">
                  <c:v>Москва</c:v>
                </c:pt>
              </c:strCache>
            </c:strRef>
          </c:cat>
          <c:val>
            <c:numRef>
              <c:f>'Графики Нормативы'!$E$27:$E$44</c:f>
              <c:numCache>
                <c:formatCode>0.00</c:formatCode>
                <c:ptCount val="18"/>
                <c:pt idx="0">
                  <c:v>2.8</c:v>
                </c:pt>
                <c:pt idx="1">
                  <c:v>2.0299999999999998</c:v>
                </c:pt>
                <c:pt idx="2">
                  <c:v>2.5499999999999998</c:v>
                </c:pt>
                <c:pt idx="3">
                  <c:v>3.22</c:v>
                </c:pt>
                <c:pt idx="4">
                  <c:v>2.16</c:v>
                </c:pt>
                <c:pt idx="5">
                  <c:v>2.5</c:v>
                </c:pt>
                <c:pt idx="6">
                  <c:v>2.88</c:v>
                </c:pt>
                <c:pt idx="7">
                  <c:v>1.5</c:v>
                </c:pt>
                <c:pt idx="8">
                  <c:v>2.04</c:v>
                </c:pt>
                <c:pt idx="9">
                  <c:v>2.87</c:v>
                </c:pt>
                <c:pt idx="10">
                  <c:v>2.5</c:v>
                </c:pt>
                <c:pt idx="11">
                  <c:v>2.31</c:v>
                </c:pt>
                <c:pt idx="12">
                  <c:v>1.82</c:v>
                </c:pt>
                <c:pt idx="13">
                  <c:v>3.7</c:v>
                </c:pt>
                <c:pt idx="14">
                  <c:v>1.8049999999999999</c:v>
                </c:pt>
                <c:pt idx="15">
                  <c:v>2.65</c:v>
                </c:pt>
                <c:pt idx="16">
                  <c:v>2.42</c:v>
                </c:pt>
                <c:pt idx="17">
                  <c:v>1.91</c:v>
                </c:pt>
              </c:numCache>
            </c:numRef>
          </c:val>
          <c:extLst>
            <c:ext xmlns:c16="http://schemas.microsoft.com/office/drawing/2014/chart" uri="{C3380CC4-5D6E-409C-BE32-E72D297353CC}">
              <c16:uniqueId val="{00000003-10D7-417F-80C4-7726E127F0CF}"/>
            </c:ext>
          </c:extLst>
        </c:ser>
        <c:dLbls>
          <c:dLblPos val="inEnd"/>
          <c:showLegendKey val="0"/>
          <c:showVal val="1"/>
          <c:showCatName val="0"/>
          <c:showSerName val="0"/>
          <c:showPercent val="0"/>
          <c:showBubbleSize val="0"/>
        </c:dLbls>
        <c:gapWidth val="115"/>
        <c:overlap val="-20"/>
        <c:axId val="147273600"/>
        <c:axId val="147275136"/>
      </c:barChart>
      <c:catAx>
        <c:axId val="14727360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47275136"/>
        <c:crosses val="autoZero"/>
        <c:auto val="1"/>
        <c:lblAlgn val="ctr"/>
        <c:lblOffset val="100"/>
        <c:noMultiLvlLbl val="0"/>
      </c:catAx>
      <c:valAx>
        <c:axId val="14727513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47273600"/>
        <c:crosses val="autoZero"/>
        <c:crossBetween val="between"/>
      </c:valAx>
      <c:spPr>
        <a:noFill/>
        <a:ln>
          <a:noFill/>
        </a:ln>
        <a:effectLst/>
      </c:spPr>
    </c:plotArea>
    <c:legend>
      <c:legendPos val="b"/>
      <c:layout>
        <c:manualLayout>
          <c:xMode val="edge"/>
          <c:yMode val="edge"/>
          <c:x val="4.634198502964907E-2"/>
          <c:y val="0.14070967444858867"/>
          <c:w val="0.89999992799254003"/>
          <c:h val="3.277264389781215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ru-RU"/>
              <a:t>ЮФО</a:t>
            </a:r>
          </a:p>
          <a:p>
            <a:pPr>
              <a:defRPr/>
            </a:pPr>
            <a:r>
              <a:rPr lang="ru-RU"/>
              <a:t>Норматив накопления ТКО </a:t>
            </a:r>
          </a:p>
          <a:p>
            <a:pPr>
              <a:defRPr/>
            </a:pPr>
            <a:r>
              <a:rPr lang="ru-RU"/>
              <a:t>с одного человека, </a:t>
            </a:r>
          </a:p>
          <a:p>
            <a:pPr>
              <a:defRPr/>
            </a:pPr>
            <a:r>
              <a:rPr lang="ru-RU"/>
              <a:t>м.куб. в год</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0.22004414057296337"/>
          <c:y val="0.24301072231441923"/>
          <c:w val="0.75441855776258415"/>
          <c:h val="0.72071968582402535"/>
        </c:manualLayout>
      </c:layout>
      <c:barChart>
        <c:barDir val="bar"/>
        <c:grouping val="clustered"/>
        <c:varyColors val="0"/>
        <c:ser>
          <c:idx val="0"/>
          <c:order val="0"/>
          <c:tx>
            <c:strRef>
              <c:f>'Графики Нормативы'!$B$59</c:f>
              <c:strCache>
                <c:ptCount val="1"/>
                <c:pt idx="0">
                  <c:v>Для жителя 
МКД, min по региону</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Нормативы'!$A$60:$A$67</c:f>
              <c:strCache>
                <c:ptCount val="8"/>
                <c:pt idx="0">
                  <c:v>Республика Адыгея</c:v>
                </c:pt>
                <c:pt idx="1">
                  <c:v>Республика Калмыкия</c:v>
                </c:pt>
                <c:pt idx="2">
                  <c:v>Крым</c:v>
                </c:pt>
                <c:pt idx="3">
                  <c:v>Краснодарский край</c:v>
                </c:pt>
                <c:pt idx="4">
                  <c:v>Астраханская область</c:v>
                </c:pt>
                <c:pt idx="5">
                  <c:v>Волгоградская область</c:v>
                </c:pt>
                <c:pt idx="6">
                  <c:v>Ростовская область</c:v>
                </c:pt>
                <c:pt idx="7">
                  <c:v>Севастополь</c:v>
                </c:pt>
              </c:strCache>
            </c:strRef>
          </c:cat>
          <c:val>
            <c:numRef>
              <c:f>'Графики Нормативы'!$B$60:$B$67</c:f>
              <c:numCache>
                <c:formatCode>0.00</c:formatCode>
                <c:ptCount val="8"/>
                <c:pt idx="0">
                  <c:v>1.79</c:v>
                </c:pt>
                <c:pt idx="1">
                  <c:v>1.5</c:v>
                </c:pt>
                <c:pt idx="2">
                  <c:v>1.5750000000000002</c:v>
                </c:pt>
                <c:pt idx="3">
                  <c:v>1.25</c:v>
                </c:pt>
                <c:pt idx="4">
                  <c:v>1.42</c:v>
                </c:pt>
                <c:pt idx="5">
                  <c:v>2.4700000000000002</c:v>
                </c:pt>
                <c:pt idx="6">
                  <c:v>2.02</c:v>
                </c:pt>
                <c:pt idx="7">
                  <c:v>2.91</c:v>
                </c:pt>
              </c:numCache>
            </c:numRef>
          </c:val>
          <c:extLst>
            <c:ext xmlns:c16="http://schemas.microsoft.com/office/drawing/2014/chart" uri="{C3380CC4-5D6E-409C-BE32-E72D297353CC}">
              <c16:uniqueId val="{00000000-02E4-4BEA-B789-FD09DDDCE4F7}"/>
            </c:ext>
          </c:extLst>
        </c:ser>
        <c:ser>
          <c:idx val="1"/>
          <c:order val="1"/>
          <c:tx>
            <c:strRef>
              <c:f>'Графики Нормативы'!$C$59</c:f>
              <c:strCache>
                <c:ptCount val="1"/>
                <c:pt idx="0">
                  <c:v>Для жителя 
МКД, max по региону</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Нормативы'!$A$60:$A$67</c:f>
              <c:strCache>
                <c:ptCount val="8"/>
                <c:pt idx="0">
                  <c:v>Республика Адыгея</c:v>
                </c:pt>
                <c:pt idx="1">
                  <c:v>Республика Калмыкия</c:v>
                </c:pt>
                <c:pt idx="2">
                  <c:v>Крым</c:v>
                </c:pt>
                <c:pt idx="3">
                  <c:v>Краснодарский край</c:v>
                </c:pt>
                <c:pt idx="4">
                  <c:v>Астраханская область</c:v>
                </c:pt>
                <c:pt idx="5">
                  <c:v>Волгоградская область</c:v>
                </c:pt>
                <c:pt idx="6">
                  <c:v>Ростовская область</c:v>
                </c:pt>
                <c:pt idx="7">
                  <c:v>Севастополь</c:v>
                </c:pt>
              </c:strCache>
            </c:strRef>
          </c:cat>
          <c:val>
            <c:numRef>
              <c:f>'Графики Нормативы'!$C$60:$C$67</c:f>
              <c:numCache>
                <c:formatCode>0.00</c:formatCode>
                <c:ptCount val="8"/>
                <c:pt idx="0">
                  <c:v>1.95</c:v>
                </c:pt>
                <c:pt idx="1">
                  <c:v>2.4</c:v>
                </c:pt>
                <c:pt idx="2">
                  <c:v>3.0765000000000002</c:v>
                </c:pt>
                <c:pt idx="3">
                  <c:v>3.7</c:v>
                </c:pt>
                <c:pt idx="4">
                  <c:v>2.17</c:v>
                </c:pt>
                <c:pt idx="5">
                  <c:v>2.4700000000000002</c:v>
                </c:pt>
                <c:pt idx="6">
                  <c:v>3.08</c:v>
                </c:pt>
                <c:pt idx="7">
                  <c:v>2.91</c:v>
                </c:pt>
              </c:numCache>
            </c:numRef>
          </c:val>
          <c:extLst>
            <c:ext xmlns:c16="http://schemas.microsoft.com/office/drawing/2014/chart" uri="{C3380CC4-5D6E-409C-BE32-E72D297353CC}">
              <c16:uniqueId val="{00000001-02E4-4BEA-B789-FD09DDDCE4F7}"/>
            </c:ext>
          </c:extLst>
        </c:ser>
        <c:ser>
          <c:idx val="2"/>
          <c:order val="2"/>
          <c:tx>
            <c:strRef>
              <c:f>'Графики Нормативы'!$D$59</c:f>
              <c:strCache>
                <c:ptCount val="1"/>
                <c:pt idx="0">
                  <c:v>Для жителя ИД, min по региону</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Нормативы'!$A$60:$A$67</c:f>
              <c:strCache>
                <c:ptCount val="8"/>
                <c:pt idx="0">
                  <c:v>Республика Адыгея</c:v>
                </c:pt>
                <c:pt idx="1">
                  <c:v>Республика Калмыкия</c:v>
                </c:pt>
                <c:pt idx="2">
                  <c:v>Крым</c:v>
                </c:pt>
                <c:pt idx="3">
                  <c:v>Краснодарский край</c:v>
                </c:pt>
                <c:pt idx="4">
                  <c:v>Астраханская область</c:v>
                </c:pt>
                <c:pt idx="5">
                  <c:v>Волгоградская область</c:v>
                </c:pt>
                <c:pt idx="6">
                  <c:v>Ростовская область</c:v>
                </c:pt>
                <c:pt idx="7">
                  <c:v>Севастополь</c:v>
                </c:pt>
              </c:strCache>
            </c:strRef>
          </c:cat>
          <c:val>
            <c:numRef>
              <c:f>'Графики Нормативы'!$D$60:$D$67</c:f>
              <c:numCache>
                <c:formatCode>0.00</c:formatCode>
                <c:ptCount val="8"/>
                <c:pt idx="0">
                  <c:v>2</c:v>
                </c:pt>
                <c:pt idx="1">
                  <c:v>1.4</c:v>
                </c:pt>
                <c:pt idx="2">
                  <c:v>1.5750000000000002</c:v>
                </c:pt>
                <c:pt idx="3">
                  <c:v>1.2</c:v>
                </c:pt>
                <c:pt idx="4">
                  <c:v>1.42</c:v>
                </c:pt>
                <c:pt idx="5">
                  <c:v>2.44</c:v>
                </c:pt>
                <c:pt idx="6">
                  <c:v>1.86</c:v>
                </c:pt>
                <c:pt idx="7">
                  <c:v>3.11</c:v>
                </c:pt>
              </c:numCache>
            </c:numRef>
          </c:val>
          <c:extLst>
            <c:ext xmlns:c16="http://schemas.microsoft.com/office/drawing/2014/chart" uri="{C3380CC4-5D6E-409C-BE32-E72D297353CC}">
              <c16:uniqueId val="{00000002-02E4-4BEA-B789-FD09DDDCE4F7}"/>
            </c:ext>
          </c:extLst>
        </c:ser>
        <c:ser>
          <c:idx val="3"/>
          <c:order val="3"/>
          <c:tx>
            <c:strRef>
              <c:f>'Графики Нормативы'!$E$59</c:f>
              <c:strCache>
                <c:ptCount val="1"/>
                <c:pt idx="0">
                  <c:v>Для жителя ИД, max по региону</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Нормативы'!$A$60:$A$67</c:f>
              <c:strCache>
                <c:ptCount val="8"/>
                <c:pt idx="0">
                  <c:v>Республика Адыгея</c:v>
                </c:pt>
                <c:pt idx="1">
                  <c:v>Республика Калмыкия</c:v>
                </c:pt>
                <c:pt idx="2">
                  <c:v>Крым</c:v>
                </c:pt>
                <c:pt idx="3">
                  <c:v>Краснодарский край</c:v>
                </c:pt>
                <c:pt idx="4">
                  <c:v>Астраханская область</c:v>
                </c:pt>
                <c:pt idx="5">
                  <c:v>Волгоградская область</c:v>
                </c:pt>
                <c:pt idx="6">
                  <c:v>Ростовская область</c:v>
                </c:pt>
                <c:pt idx="7">
                  <c:v>Севастополь</c:v>
                </c:pt>
              </c:strCache>
            </c:strRef>
          </c:cat>
          <c:val>
            <c:numRef>
              <c:f>'Графики Нормативы'!$E$60:$E$67</c:f>
              <c:numCache>
                <c:formatCode>0.00</c:formatCode>
                <c:ptCount val="8"/>
                <c:pt idx="0">
                  <c:v>2.2400000000000002</c:v>
                </c:pt>
                <c:pt idx="1">
                  <c:v>2.6</c:v>
                </c:pt>
                <c:pt idx="2">
                  <c:v>3.0765000000000002</c:v>
                </c:pt>
                <c:pt idx="3">
                  <c:v>4.0999999999999996</c:v>
                </c:pt>
                <c:pt idx="4">
                  <c:v>2.17</c:v>
                </c:pt>
                <c:pt idx="5">
                  <c:v>2.44</c:v>
                </c:pt>
                <c:pt idx="6">
                  <c:v>3.12</c:v>
                </c:pt>
                <c:pt idx="7">
                  <c:v>3.11</c:v>
                </c:pt>
              </c:numCache>
            </c:numRef>
          </c:val>
          <c:extLst>
            <c:ext xmlns:c16="http://schemas.microsoft.com/office/drawing/2014/chart" uri="{C3380CC4-5D6E-409C-BE32-E72D297353CC}">
              <c16:uniqueId val="{00000003-02E4-4BEA-B789-FD09DDDCE4F7}"/>
            </c:ext>
          </c:extLst>
        </c:ser>
        <c:dLbls>
          <c:dLblPos val="inEnd"/>
          <c:showLegendKey val="0"/>
          <c:showVal val="1"/>
          <c:showCatName val="0"/>
          <c:showSerName val="0"/>
          <c:showPercent val="0"/>
          <c:showBubbleSize val="0"/>
        </c:dLbls>
        <c:gapWidth val="115"/>
        <c:overlap val="-20"/>
        <c:axId val="146941056"/>
        <c:axId val="146942592"/>
      </c:barChart>
      <c:catAx>
        <c:axId val="14694105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46942592"/>
        <c:crosses val="autoZero"/>
        <c:auto val="1"/>
        <c:lblAlgn val="ctr"/>
        <c:lblOffset val="100"/>
        <c:noMultiLvlLbl val="0"/>
      </c:catAx>
      <c:valAx>
        <c:axId val="14694259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46941056"/>
        <c:crosses val="autoZero"/>
        <c:crossBetween val="between"/>
      </c:valAx>
      <c:spPr>
        <a:noFill/>
        <a:ln>
          <a:noFill/>
        </a:ln>
        <a:effectLst/>
      </c:spPr>
    </c:plotArea>
    <c:legend>
      <c:legendPos val="b"/>
      <c:layout>
        <c:manualLayout>
          <c:xMode val="edge"/>
          <c:yMode val="edge"/>
          <c:x val="4.2684006063028128E-2"/>
          <c:y val="0.19124214854309129"/>
          <c:w val="0.89999992799254003"/>
          <c:h val="3.277264389781215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ru-RU"/>
              <a:t>СФО </a:t>
            </a:r>
          </a:p>
          <a:p>
            <a:pPr>
              <a:defRPr/>
            </a:pPr>
            <a:r>
              <a:rPr lang="ru-RU"/>
              <a:t>Норматив накопления ТКО </a:t>
            </a:r>
          </a:p>
          <a:p>
            <a:pPr>
              <a:defRPr/>
            </a:pPr>
            <a:r>
              <a:rPr lang="ru-RU"/>
              <a:t>с одного человека, </a:t>
            </a:r>
          </a:p>
          <a:p>
            <a:pPr>
              <a:defRPr/>
            </a:pPr>
            <a:r>
              <a:rPr lang="ru-RU"/>
              <a:t>м.куб. в год</a:t>
            </a:r>
          </a:p>
        </c:rich>
      </c:tx>
      <c:layout>
        <c:manualLayout>
          <c:xMode val="edge"/>
          <c:yMode val="edge"/>
          <c:x val="1.1962422932749121E-2"/>
          <c:y val="8.262423279105790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ru-RU"/>
        </a:p>
      </c:txPr>
    </c:title>
    <c:autoTitleDeleted val="0"/>
    <c:plotArea>
      <c:layout/>
      <c:barChart>
        <c:barDir val="bar"/>
        <c:grouping val="clustered"/>
        <c:varyColors val="0"/>
        <c:ser>
          <c:idx val="0"/>
          <c:order val="0"/>
          <c:tx>
            <c:strRef>
              <c:f>'Графики Нормативы'!$B$78</c:f>
              <c:strCache>
                <c:ptCount val="1"/>
                <c:pt idx="0">
                  <c:v>Для жителя 
МКД, min по региону</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Нормативы'!$A$79:$A$88</c:f>
              <c:strCache>
                <c:ptCount val="10"/>
                <c:pt idx="0">
                  <c:v>Республика Алтай</c:v>
                </c:pt>
                <c:pt idx="1">
                  <c:v>Республика Тыва</c:v>
                </c:pt>
                <c:pt idx="2">
                  <c:v>Республика Хакасия</c:v>
                </c:pt>
                <c:pt idx="3">
                  <c:v>Алтайский край</c:v>
                </c:pt>
                <c:pt idx="4">
                  <c:v>Красноярский край</c:v>
                </c:pt>
                <c:pt idx="5">
                  <c:v>Иркутская область</c:v>
                </c:pt>
                <c:pt idx="6">
                  <c:v>Кемеровская область</c:v>
                </c:pt>
                <c:pt idx="7">
                  <c:v>Новосибирская область</c:v>
                </c:pt>
                <c:pt idx="8">
                  <c:v>Омская область</c:v>
                </c:pt>
                <c:pt idx="9">
                  <c:v>Томская область</c:v>
                </c:pt>
              </c:strCache>
            </c:strRef>
          </c:cat>
          <c:val>
            <c:numRef>
              <c:f>'Графики Нормативы'!$B$79:$B$88</c:f>
              <c:numCache>
                <c:formatCode>0.00</c:formatCode>
                <c:ptCount val="10"/>
                <c:pt idx="0">
                  <c:v>1.4268000000000001</c:v>
                </c:pt>
                <c:pt idx="1">
                  <c:v>1.4</c:v>
                </c:pt>
                <c:pt idx="2">
                  <c:v>1.85</c:v>
                </c:pt>
                <c:pt idx="3">
                  <c:v>1.45</c:v>
                </c:pt>
                <c:pt idx="4">
                  <c:v>0.6</c:v>
                </c:pt>
                <c:pt idx="5">
                  <c:v>1.56</c:v>
                </c:pt>
                <c:pt idx="6">
                  <c:v>2.0699999999999998</c:v>
                </c:pt>
                <c:pt idx="7">
                  <c:v>2.38</c:v>
                </c:pt>
                <c:pt idx="8">
                  <c:v>1.825</c:v>
                </c:pt>
                <c:pt idx="9">
                  <c:v>2.4470000000000001</c:v>
                </c:pt>
              </c:numCache>
            </c:numRef>
          </c:val>
          <c:extLst>
            <c:ext xmlns:c16="http://schemas.microsoft.com/office/drawing/2014/chart" uri="{C3380CC4-5D6E-409C-BE32-E72D297353CC}">
              <c16:uniqueId val="{00000000-19AD-4EAA-8767-4BBD059138F5}"/>
            </c:ext>
          </c:extLst>
        </c:ser>
        <c:ser>
          <c:idx val="1"/>
          <c:order val="1"/>
          <c:tx>
            <c:strRef>
              <c:f>'Графики Нормативы'!$C$78</c:f>
              <c:strCache>
                <c:ptCount val="1"/>
                <c:pt idx="0">
                  <c:v>Для жителя 
МКД, max по региону</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Нормативы'!$A$79:$A$88</c:f>
              <c:strCache>
                <c:ptCount val="10"/>
                <c:pt idx="0">
                  <c:v>Республика Алтай</c:v>
                </c:pt>
                <c:pt idx="1">
                  <c:v>Республика Тыва</c:v>
                </c:pt>
                <c:pt idx="2">
                  <c:v>Республика Хакасия</c:v>
                </c:pt>
                <c:pt idx="3">
                  <c:v>Алтайский край</c:v>
                </c:pt>
                <c:pt idx="4">
                  <c:v>Красноярский край</c:v>
                </c:pt>
                <c:pt idx="5">
                  <c:v>Иркутская область</c:v>
                </c:pt>
                <c:pt idx="6">
                  <c:v>Кемеровская область</c:v>
                </c:pt>
                <c:pt idx="7">
                  <c:v>Новосибирская область</c:v>
                </c:pt>
                <c:pt idx="8">
                  <c:v>Омская область</c:v>
                </c:pt>
                <c:pt idx="9">
                  <c:v>Томская область</c:v>
                </c:pt>
              </c:strCache>
            </c:strRef>
          </c:cat>
          <c:val>
            <c:numRef>
              <c:f>'Графики Нормативы'!$C$79:$C$88</c:f>
              <c:numCache>
                <c:formatCode>0.00</c:formatCode>
                <c:ptCount val="10"/>
                <c:pt idx="0">
                  <c:v>1.4268000000000001</c:v>
                </c:pt>
                <c:pt idx="1">
                  <c:v>1.4</c:v>
                </c:pt>
                <c:pt idx="2">
                  <c:v>1.85</c:v>
                </c:pt>
                <c:pt idx="3">
                  <c:v>2.16</c:v>
                </c:pt>
                <c:pt idx="4">
                  <c:v>1.08</c:v>
                </c:pt>
                <c:pt idx="5">
                  <c:v>3.12</c:v>
                </c:pt>
                <c:pt idx="6">
                  <c:v>2.0699999999999998</c:v>
                </c:pt>
                <c:pt idx="7">
                  <c:v>2.38</c:v>
                </c:pt>
                <c:pt idx="8">
                  <c:v>2.19</c:v>
                </c:pt>
                <c:pt idx="9">
                  <c:v>3.13</c:v>
                </c:pt>
              </c:numCache>
            </c:numRef>
          </c:val>
          <c:extLst>
            <c:ext xmlns:c16="http://schemas.microsoft.com/office/drawing/2014/chart" uri="{C3380CC4-5D6E-409C-BE32-E72D297353CC}">
              <c16:uniqueId val="{00000001-19AD-4EAA-8767-4BBD059138F5}"/>
            </c:ext>
          </c:extLst>
        </c:ser>
        <c:ser>
          <c:idx val="2"/>
          <c:order val="2"/>
          <c:tx>
            <c:strRef>
              <c:f>'Графики Нормативы'!$D$78</c:f>
              <c:strCache>
                <c:ptCount val="1"/>
                <c:pt idx="0">
                  <c:v>Для жителя ИД, 
min по региону</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Нормативы'!$A$79:$A$88</c:f>
              <c:strCache>
                <c:ptCount val="10"/>
                <c:pt idx="0">
                  <c:v>Республика Алтай</c:v>
                </c:pt>
                <c:pt idx="1">
                  <c:v>Республика Тыва</c:v>
                </c:pt>
                <c:pt idx="2">
                  <c:v>Республика Хакасия</c:v>
                </c:pt>
                <c:pt idx="3">
                  <c:v>Алтайский край</c:v>
                </c:pt>
                <c:pt idx="4">
                  <c:v>Красноярский край</c:v>
                </c:pt>
                <c:pt idx="5">
                  <c:v>Иркутская область</c:v>
                </c:pt>
                <c:pt idx="6">
                  <c:v>Кемеровская область</c:v>
                </c:pt>
                <c:pt idx="7">
                  <c:v>Новосибирская область</c:v>
                </c:pt>
                <c:pt idx="8">
                  <c:v>Омская область</c:v>
                </c:pt>
                <c:pt idx="9">
                  <c:v>Томская область</c:v>
                </c:pt>
              </c:strCache>
            </c:strRef>
          </c:cat>
          <c:val>
            <c:numRef>
              <c:f>'Графики Нормативы'!$D$79:$D$88</c:f>
              <c:numCache>
                <c:formatCode>0.00</c:formatCode>
                <c:ptCount val="10"/>
                <c:pt idx="0">
                  <c:v>1.64076</c:v>
                </c:pt>
                <c:pt idx="1">
                  <c:v>1.9</c:v>
                </c:pt>
                <c:pt idx="2">
                  <c:v>1.85</c:v>
                </c:pt>
                <c:pt idx="3">
                  <c:v>1.45</c:v>
                </c:pt>
                <c:pt idx="4">
                  <c:v>0.6</c:v>
                </c:pt>
                <c:pt idx="5">
                  <c:v>2.16</c:v>
                </c:pt>
                <c:pt idx="6">
                  <c:v>2.0699999999999998</c:v>
                </c:pt>
                <c:pt idx="7">
                  <c:v>2.38</c:v>
                </c:pt>
                <c:pt idx="8">
                  <c:v>1.46</c:v>
                </c:pt>
                <c:pt idx="9">
                  <c:v>0.80800000000000005</c:v>
                </c:pt>
              </c:numCache>
            </c:numRef>
          </c:val>
          <c:extLst>
            <c:ext xmlns:c16="http://schemas.microsoft.com/office/drawing/2014/chart" uri="{C3380CC4-5D6E-409C-BE32-E72D297353CC}">
              <c16:uniqueId val="{00000002-19AD-4EAA-8767-4BBD059138F5}"/>
            </c:ext>
          </c:extLst>
        </c:ser>
        <c:ser>
          <c:idx val="3"/>
          <c:order val="3"/>
          <c:tx>
            <c:strRef>
              <c:f>'Графики Нормативы'!$E$78</c:f>
              <c:strCache>
                <c:ptCount val="1"/>
                <c:pt idx="0">
                  <c:v>Для жителя ИД, 
max по региону</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Нормативы'!$A$79:$A$88</c:f>
              <c:strCache>
                <c:ptCount val="10"/>
                <c:pt idx="0">
                  <c:v>Республика Алтай</c:v>
                </c:pt>
                <c:pt idx="1">
                  <c:v>Республика Тыва</c:v>
                </c:pt>
                <c:pt idx="2">
                  <c:v>Республика Хакасия</c:v>
                </c:pt>
                <c:pt idx="3">
                  <c:v>Алтайский край</c:v>
                </c:pt>
                <c:pt idx="4">
                  <c:v>Красноярский край</c:v>
                </c:pt>
                <c:pt idx="5">
                  <c:v>Иркутская область</c:v>
                </c:pt>
                <c:pt idx="6">
                  <c:v>Кемеровская область</c:v>
                </c:pt>
                <c:pt idx="7">
                  <c:v>Новосибирская область</c:v>
                </c:pt>
                <c:pt idx="8">
                  <c:v>Омская область</c:v>
                </c:pt>
                <c:pt idx="9">
                  <c:v>Томская область</c:v>
                </c:pt>
              </c:strCache>
            </c:strRef>
          </c:cat>
          <c:val>
            <c:numRef>
              <c:f>'Графики Нормативы'!$E$79:$E$88</c:f>
              <c:numCache>
                <c:formatCode>0.00</c:formatCode>
                <c:ptCount val="10"/>
                <c:pt idx="0">
                  <c:v>1.64076</c:v>
                </c:pt>
                <c:pt idx="1">
                  <c:v>1.9</c:v>
                </c:pt>
                <c:pt idx="2">
                  <c:v>1.85</c:v>
                </c:pt>
                <c:pt idx="3">
                  <c:v>2.16</c:v>
                </c:pt>
                <c:pt idx="4">
                  <c:v>1.08</c:v>
                </c:pt>
                <c:pt idx="5">
                  <c:v>3.12</c:v>
                </c:pt>
                <c:pt idx="6">
                  <c:v>2.0699999999999998</c:v>
                </c:pt>
                <c:pt idx="7">
                  <c:v>2.38</c:v>
                </c:pt>
                <c:pt idx="8">
                  <c:v>2.92</c:v>
                </c:pt>
                <c:pt idx="9">
                  <c:v>3.08</c:v>
                </c:pt>
              </c:numCache>
            </c:numRef>
          </c:val>
          <c:extLst>
            <c:ext xmlns:c16="http://schemas.microsoft.com/office/drawing/2014/chart" uri="{C3380CC4-5D6E-409C-BE32-E72D297353CC}">
              <c16:uniqueId val="{00000003-19AD-4EAA-8767-4BBD059138F5}"/>
            </c:ext>
          </c:extLst>
        </c:ser>
        <c:dLbls>
          <c:showLegendKey val="0"/>
          <c:showVal val="1"/>
          <c:showCatName val="0"/>
          <c:showSerName val="0"/>
          <c:showPercent val="0"/>
          <c:showBubbleSize val="0"/>
        </c:dLbls>
        <c:gapWidth val="150"/>
        <c:overlap val="-25"/>
        <c:axId val="147087744"/>
        <c:axId val="147089280"/>
      </c:barChart>
      <c:catAx>
        <c:axId val="14708774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47089280"/>
        <c:crosses val="autoZero"/>
        <c:auto val="1"/>
        <c:lblAlgn val="ctr"/>
        <c:lblOffset val="100"/>
        <c:noMultiLvlLbl val="0"/>
      </c:catAx>
      <c:valAx>
        <c:axId val="147089280"/>
        <c:scaling>
          <c:orientation val="minMax"/>
        </c:scaling>
        <c:delete val="1"/>
        <c:axPos val="b"/>
        <c:numFmt formatCode="0.00" sourceLinked="1"/>
        <c:majorTickMark val="none"/>
        <c:minorTickMark val="none"/>
        <c:tickLblPos val="nextTo"/>
        <c:crossAx val="147087744"/>
        <c:crosses val="autoZero"/>
        <c:crossBetween val="between"/>
      </c:valAx>
      <c:spPr>
        <a:noFill/>
        <a:ln>
          <a:noFill/>
        </a:ln>
        <a:effectLst/>
      </c:spPr>
    </c:plotArea>
    <c:legend>
      <c:legendPos val="t"/>
      <c:layout>
        <c:manualLayout>
          <c:xMode val="edge"/>
          <c:yMode val="edge"/>
          <c:x val="0.51604376403341212"/>
          <c:y val="0.10154209602779289"/>
          <c:w val="0.47133936200149368"/>
          <c:h val="0.105882764654418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ru-RU"/>
              <a:t>УФО</a:t>
            </a:r>
            <a:r>
              <a:rPr lang="ru-RU" baseline="0"/>
              <a:t> </a:t>
            </a:r>
          </a:p>
          <a:p>
            <a:pPr>
              <a:defRPr/>
            </a:pPr>
            <a:r>
              <a:rPr lang="ru-RU"/>
              <a:t>Норматив накопления ТКО </a:t>
            </a:r>
          </a:p>
          <a:p>
            <a:pPr>
              <a:defRPr/>
            </a:pPr>
            <a:r>
              <a:rPr lang="ru-RU"/>
              <a:t>с одного человека, </a:t>
            </a:r>
          </a:p>
          <a:p>
            <a:pPr>
              <a:defRPr/>
            </a:pPr>
            <a:r>
              <a:rPr lang="ru-RU"/>
              <a:t>м.куб. в год</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0.22004414057296337"/>
          <c:y val="0.29262095274527933"/>
          <c:w val="0.75441855776258415"/>
          <c:h val="0.65826091576609613"/>
        </c:manualLayout>
      </c:layout>
      <c:barChart>
        <c:barDir val="bar"/>
        <c:grouping val="clustered"/>
        <c:varyColors val="0"/>
        <c:ser>
          <c:idx val="0"/>
          <c:order val="0"/>
          <c:tx>
            <c:strRef>
              <c:f>'Графики Нормативы'!$B$18</c:f>
              <c:strCache>
                <c:ptCount val="1"/>
                <c:pt idx="0">
                  <c:v>Для жителя 
МКД, min по региону</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Нормативы'!$A$19:$A$24</c:f>
              <c:strCache>
                <c:ptCount val="6"/>
                <c:pt idx="0">
                  <c:v>Курганская область </c:v>
                </c:pt>
                <c:pt idx="1">
                  <c:v>Свердловская область</c:v>
                </c:pt>
                <c:pt idx="2">
                  <c:v>Тюменская область</c:v>
                </c:pt>
                <c:pt idx="3">
                  <c:v>Челябинская область</c:v>
                </c:pt>
                <c:pt idx="4">
                  <c:v>ХМАО</c:v>
                </c:pt>
                <c:pt idx="5">
                  <c:v>ЯНАО</c:v>
                </c:pt>
              </c:strCache>
            </c:strRef>
          </c:cat>
          <c:val>
            <c:numRef>
              <c:f>'Графики Нормативы'!$B$19:$B$24</c:f>
              <c:numCache>
                <c:formatCode>0.00</c:formatCode>
                <c:ptCount val="6"/>
                <c:pt idx="0">
                  <c:v>1.7</c:v>
                </c:pt>
                <c:pt idx="1">
                  <c:v>2.028</c:v>
                </c:pt>
                <c:pt idx="2">
                  <c:v>2.74</c:v>
                </c:pt>
                <c:pt idx="3">
                  <c:v>2.08</c:v>
                </c:pt>
                <c:pt idx="4">
                  <c:v>1.83</c:v>
                </c:pt>
                <c:pt idx="5">
                  <c:v>2.41</c:v>
                </c:pt>
              </c:numCache>
            </c:numRef>
          </c:val>
          <c:extLst>
            <c:ext xmlns:c16="http://schemas.microsoft.com/office/drawing/2014/chart" uri="{C3380CC4-5D6E-409C-BE32-E72D297353CC}">
              <c16:uniqueId val="{00000000-547B-4727-99F9-B7D428F2FF33}"/>
            </c:ext>
          </c:extLst>
        </c:ser>
        <c:ser>
          <c:idx val="1"/>
          <c:order val="1"/>
          <c:tx>
            <c:strRef>
              <c:f>'Графики Нормативы'!$C$18</c:f>
              <c:strCache>
                <c:ptCount val="1"/>
                <c:pt idx="0">
                  <c:v>Для жителя 
МКД, max по региону</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Нормативы'!$A$19:$A$24</c:f>
              <c:strCache>
                <c:ptCount val="6"/>
                <c:pt idx="0">
                  <c:v>Курганская область </c:v>
                </c:pt>
                <c:pt idx="1">
                  <c:v>Свердловская область</c:v>
                </c:pt>
                <c:pt idx="2">
                  <c:v>Тюменская область</c:v>
                </c:pt>
                <c:pt idx="3">
                  <c:v>Челябинская область</c:v>
                </c:pt>
                <c:pt idx="4">
                  <c:v>ХМАО</c:v>
                </c:pt>
                <c:pt idx="5">
                  <c:v>ЯНАО</c:v>
                </c:pt>
              </c:strCache>
            </c:strRef>
          </c:cat>
          <c:val>
            <c:numRef>
              <c:f>'Графики Нормативы'!$C$19:$C$24</c:f>
              <c:numCache>
                <c:formatCode>0.00</c:formatCode>
                <c:ptCount val="6"/>
                <c:pt idx="0">
                  <c:v>1.9</c:v>
                </c:pt>
                <c:pt idx="1">
                  <c:v>2.556</c:v>
                </c:pt>
                <c:pt idx="2">
                  <c:v>2.74</c:v>
                </c:pt>
                <c:pt idx="3">
                  <c:v>2.08</c:v>
                </c:pt>
                <c:pt idx="4">
                  <c:v>2.19</c:v>
                </c:pt>
                <c:pt idx="5">
                  <c:v>2.41</c:v>
                </c:pt>
              </c:numCache>
            </c:numRef>
          </c:val>
          <c:extLst>
            <c:ext xmlns:c16="http://schemas.microsoft.com/office/drawing/2014/chart" uri="{C3380CC4-5D6E-409C-BE32-E72D297353CC}">
              <c16:uniqueId val="{00000001-547B-4727-99F9-B7D428F2FF33}"/>
            </c:ext>
          </c:extLst>
        </c:ser>
        <c:ser>
          <c:idx val="2"/>
          <c:order val="2"/>
          <c:tx>
            <c:strRef>
              <c:f>'Графики Нормативы'!$D$18</c:f>
              <c:strCache>
                <c:ptCount val="1"/>
                <c:pt idx="0">
                  <c:v>Для жителя ИД, min по региону</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Нормативы'!$A$19:$A$24</c:f>
              <c:strCache>
                <c:ptCount val="6"/>
                <c:pt idx="0">
                  <c:v>Курганская область </c:v>
                </c:pt>
                <c:pt idx="1">
                  <c:v>Свердловская область</c:v>
                </c:pt>
                <c:pt idx="2">
                  <c:v>Тюменская область</c:v>
                </c:pt>
                <c:pt idx="3">
                  <c:v>Челябинская область</c:v>
                </c:pt>
                <c:pt idx="4">
                  <c:v>ХМАО</c:v>
                </c:pt>
                <c:pt idx="5">
                  <c:v>ЯНАО</c:v>
                </c:pt>
              </c:strCache>
            </c:strRef>
          </c:cat>
          <c:val>
            <c:numRef>
              <c:f>'Графики Нормативы'!$D$19:$D$24</c:f>
              <c:numCache>
                <c:formatCode>0.00</c:formatCode>
                <c:ptCount val="6"/>
                <c:pt idx="0">
                  <c:v>1.7</c:v>
                </c:pt>
                <c:pt idx="1">
                  <c:v>2.2799999999999998</c:v>
                </c:pt>
                <c:pt idx="2">
                  <c:v>2.57</c:v>
                </c:pt>
                <c:pt idx="3">
                  <c:v>1.61</c:v>
                </c:pt>
                <c:pt idx="4">
                  <c:v>3.29</c:v>
                </c:pt>
                <c:pt idx="5">
                  <c:v>3.03</c:v>
                </c:pt>
              </c:numCache>
            </c:numRef>
          </c:val>
          <c:extLst>
            <c:ext xmlns:c16="http://schemas.microsoft.com/office/drawing/2014/chart" uri="{C3380CC4-5D6E-409C-BE32-E72D297353CC}">
              <c16:uniqueId val="{00000002-547B-4727-99F9-B7D428F2FF33}"/>
            </c:ext>
          </c:extLst>
        </c:ser>
        <c:ser>
          <c:idx val="3"/>
          <c:order val="3"/>
          <c:tx>
            <c:strRef>
              <c:f>'Графики Нормативы'!$E$18</c:f>
              <c:strCache>
                <c:ptCount val="1"/>
                <c:pt idx="0">
                  <c:v>Для жителя ИД, max по региону</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Нормативы'!$A$19:$A$24</c:f>
              <c:strCache>
                <c:ptCount val="6"/>
                <c:pt idx="0">
                  <c:v>Курганская область </c:v>
                </c:pt>
                <c:pt idx="1">
                  <c:v>Свердловская область</c:v>
                </c:pt>
                <c:pt idx="2">
                  <c:v>Тюменская область</c:v>
                </c:pt>
                <c:pt idx="3">
                  <c:v>Челябинская область</c:v>
                </c:pt>
                <c:pt idx="4">
                  <c:v>ХМАО</c:v>
                </c:pt>
                <c:pt idx="5">
                  <c:v>ЯНАО</c:v>
                </c:pt>
              </c:strCache>
            </c:strRef>
          </c:cat>
          <c:val>
            <c:numRef>
              <c:f>'Графики Нормативы'!$E$19:$E$24</c:f>
              <c:numCache>
                <c:formatCode>0.00</c:formatCode>
                <c:ptCount val="6"/>
                <c:pt idx="0">
                  <c:v>1.9</c:v>
                </c:pt>
                <c:pt idx="1">
                  <c:v>3.13</c:v>
                </c:pt>
                <c:pt idx="2">
                  <c:v>2.57</c:v>
                </c:pt>
                <c:pt idx="3">
                  <c:v>1.61</c:v>
                </c:pt>
                <c:pt idx="4">
                  <c:v>5.26</c:v>
                </c:pt>
                <c:pt idx="5">
                  <c:v>3.03</c:v>
                </c:pt>
              </c:numCache>
            </c:numRef>
          </c:val>
          <c:extLst>
            <c:ext xmlns:c16="http://schemas.microsoft.com/office/drawing/2014/chart" uri="{C3380CC4-5D6E-409C-BE32-E72D297353CC}">
              <c16:uniqueId val="{00000003-547B-4727-99F9-B7D428F2FF33}"/>
            </c:ext>
          </c:extLst>
        </c:ser>
        <c:dLbls>
          <c:dLblPos val="inEnd"/>
          <c:showLegendKey val="0"/>
          <c:showVal val="1"/>
          <c:showCatName val="0"/>
          <c:showSerName val="0"/>
          <c:showPercent val="0"/>
          <c:showBubbleSize val="0"/>
        </c:dLbls>
        <c:gapWidth val="115"/>
        <c:overlap val="-20"/>
        <c:axId val="147148160"/>
        <c:axId val="147158144"/>
      </c:barChart>
      <c:catAx>
        <c:axId val="14714816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47158144"/>
        <c:crosses val="autoZero"/>
        <c:auto val="1"/>
        <c:lblAlgn val="ctr"/>
        <c:lblOffset val="100"/>
        <c:noMultiLvlLbl val="0"/>
      </c:catAx>
      <c:valAx>
        <c:axId val="14715814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47148160"/>
        <c:crosses val="autoZero"/>
        <c:crossBetween val="between"/>
      </c:valAx>
      <c:spPr>
        <a:noFill/>
        <a:ln>
          <a:noFill/>
        </a:ln>
        <a:effectLst/>
      </c:spPr>
    </c:plotArea>
    <c:legend>
      <c:legendPos val="b"/>
      <c:layout>
        <c:manualLayout>
          <c:xMode val="edge"/>
          <c:yMode val="edge"/>
          <c:x val="5.5486932446201419E-2"/>
          <c:y val="0.2406924033281265"/>
          <c:w val="0.89999992799254003"/>
          <c:h val="3.277264389781215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ru-RU"/>
              <a:t>СЗФО</a:t>
            </a:r>
          </a:p>
          <a:p>
            <a:pPr>
              <a:defRPr/>
            </a:pPr>
            <a:r>
              <a:rPr lang="ru-RU"/>
              <a:t>Норматив накопления ТКО </a:t>
            </a:r>
          </a:p>
          <a:p>
            <a:pPr>
              <a:defRPr/>
            </a:pPr>
            <a:r>
              <a:rPr lang="ru-RU"/>
              <a:t>с одного человека, </a:t>
            </a:r>
          </a:p>
          <a:p>
            <a:pPr>
              <a:defRPr/>
            </a:pPr>
            <a:r>
              <a:rPr lang="ru-RU"/>
              <a:t>м.куб. в год</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0.22004414057296337"/>
          <c:y val="0.17971899126644258"/>
          <c:w val="0.75441855776258415"/>
          <c:h val="0.79190164387346318"/>
        </c:manualLayout>
      </c:layout>
      <c:barChart>
        <c:barDir val="bar"/>
        <c:grouping val="clustered"/>
        <c:varyColors val="0"/>
        <c:ser>
          <c:idx val="0"/>
          <c:order val="0"/>
          <c:tx>
            <c:strRef>
              <c:f>'Графики Нормативы'!$B$46</c:f>
              <c:strCache>
                <c:ptCount val="1"/>
                <c:pt idx="0">
                  <c:v>Для жителя 
МКД, min по региону</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Нормативы'!$A$47:$A$57</c:f>
              <c:strCache>
                <c:ptCount val="11"/>
                <c:pt idx="0">
                  <c:v>Республика Карелия</c:v>
                </c:pt>
                <c:pt idx="1">
                  <c:v>Республика Коми</c:v>
                </c:pt>
                <c:pt idx="2">
                  <c:v>Архангельская  область</c:v>
                </c:pt>
                <c:pt idx="3">
                  <c:v>Вологодская область</c:v>
                </c:pt>
                <c:pt idx="4">
                  <c:v>Калининградская область</c:v>
                </c:pt>
                <c:pt idx="5">
                  <c:v>Ленинградская область</c:v>
                </c:pt>
                <c:pt idx="6">
                  <c:v>Мурманская область</c:v>
                </c:pt>
                <c:pt idx="7">
                  <c:v>Псковская область</c:v>
                </c:pt>
                <c:pt idx="8">
                  <c:v>Санкт-Петербург</c:v>
                </c:pt>
                <c:pt idx="9">
                  <c:v>Новгородская область</c:v>
                </c:pt>
                <c:pt idx="10">
                  <c:v>Ненецкий автономный округ</c:v>
                </c:pt>
              </c:strCache>
            </c:strRef>
          </c:cat>
          <c:val>
            <c:numRef>
              <c:f>'Графики Нормативы'!$B$47:$B$57</c:f>
              <c:numCache>
                <c:formatCode>0.00</c:formatCode>
                <c:ptCount val="11"/>
                <c:pt idx="0">
                  <c:v>2.09</c:v>
                </c:pt>
                <c:pt idx="1">
                  <c:v>0.57999999999999996</c:v>
                </c:pt>
                <c:pt idx="2">
                  <c:v>1.6</c:v>
                </c:pt>
                <c:pt idx="3">
                  <c:v>2.11</c:v>
                </c:pt>
                <c:pt idx="4">
                  <c:v>1</c:v>
                </c:pt>
                <c:pt idx="5">
                  <c:v>2.944</c:v>
                </c:pt>
                <c:pt idx="6">
                  <c:v>1.8</c:v>
                </c:pt>
                <c:pt idx="7">
                  <c:v>2</c:v>
                </c:pt>
                <c:pt idx="8">
                  <c:v>2.06</c:v>
                </c:pt>
                <c:pt idx="9">
                  <c:v>1.66</c:v>
                </c:pt>
                <c:pt idx="10">
                  <c:v>2.41</c:v>
                </c:pt>
              </c:numCache>
            </c:numRef>
          </c:val>
          <c:extLst>
            <c:ext xmlns:c16="http://schemas.microsoft.com/office/drawing/2014/chart" uri="{C3380CC4-5D6E-409C-BE32-E72D297353CC}">
              <c16:uniqueId val="{00000000-4615-453C-A348-C755D16C2A75}"/>
            </c:ext>
          </c:extLst>
        </c:ser>
        <c:ser>
          <c:idx val="1"/>
          <c:order val="1"/>
          <c:tx>
            <c:strRef>
              <c:f>'Графики Нормативы'!$C$46</c:f>
              <c:strCache>
                <c:ptCount val="1"/>
                <c:pt idx="0">
                  <c:v>Для жителя 
МКД, max по региону</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Нормативы'!$A$47:$A$57</c:f>
              <c:strCache>
                <c:ptCount val="11"/>
                <c:pt idx="0">
                  <c:v>Республика Карелия</c:v>
                </c:pt>
                <c:pt idx="1">
                  <c:v>Республика Коми</c:v>
                </c:pt>
                <c:pt idx="2">
                  <c:v>Архангельская  область</c:v>
                </c:pt>
                <c:pt idx="3">
                  <c:v>Вологодская область</c:v>
                </c:pt>
                <c:pt idx="4">
                  <c:v>Калининградская область</c:v>
                </c:pt>
                <c:pt idx="5">
                  <c:v>Ленинградская область</c:v>
                </c:pt>
                <c:pt idx="6">
                  <c:v>Мурманская область</c:v>
                </c:pt>
                <c:pt idx="7">
                  <c:v>Псковская область</c:v>
                </c:pt>
                <c:pt idx="8">
                  <c:v>Санкт-Петербург</c:v>
                </c:pt>
                <c:pt idx="9">
                  <c:v>Новгородская область</c:v>
                </c:pt>
                <c:pt idx="10">
                  <c:v>Ненецкий автономный округ</c:v>
                </c:pt>
              </c:strCache>
            </c:strRef>
          </c:cat>
          <c:val>
            <c:numRef>
              <c:f>'Графики Нормативы'!$C$47:$C$57</c:f>
              <c:numCache>
                <c:formatCode>0.00</c:formatCode>
                <c:ptCount val="11"/>
                <c:pt idx="0">
                  <c:v>2.09</c:v>
                </c:pt>
                <c:pt idx="1">
                  <c:v>1.33</c:v>
                </c:pt>
                <c:pt idx="2">
                  <c:v>2.2000000000000002</c:v>
                </c:pt>
                <c:pt idx="3">
                  <c:v>2.62</c:v>
                </c:pt>
                <c:pt idx="4">
                  <c:v>2</c:v>
                </c:pt>
                <c:pt idx="5">
                  <c:v>2.944</c:v>
                </c:pt>
                <c:pt idx="6">
                  <c:v>1.8</c:v>
                </c:pt>
                <c:pt idx="7">
                  <c:v>2</c:v>
                </c:pt>
                <c:pt idx="8">
                  <c:v>2.06</c:v>
                </c:pt>
                <c:pt idx="9">
                  <c:v>2.39</c:v>
                </c:pt>
                <c:pt idx="10">
                  <c:v>2.41</c:v>
                </c:pt>
              </c:numCache>
            </c:numRef>
          </c:val>
          <c:extLst>
            <c:ext xmlns:c16="http://schemas.microsoft.com/office/drawing/2014/chart" uri="{C3380CC4-5D6E-409C-BE32-E72D297353CC}">
              <c16:uniqueId val="{00000001-4615-453C-A348-C755D16C2A75}"/>
            </c:ext>
          </c:extLst>
        </c:ser>
        <c:ser>
          <c:idx val="2"/>
          <c:order val="2"/>
          <c:tx>
            <c:strRef>
              <c:f>'Графики Нормативы'!$D$46</c:f>
              <c:strCache>
                <c:ptCount val="1"/>
                <c:pt idx="0">
                  <c:v>Для жителя ИД, min по региону</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Нормативы'!$A$47:$A$57</c:f>
              <c:strCache>
                <c:ptCount val="11"/>
                <c:pt idx="0">
                  <c:v>Республика Карелия</c:v>
                </c:pt>
                <c:pt idx="1">
                  <c:v>Республика Коми</c:v>
                </c:pt>
                <c:pt idx="2">
                  <c:v>Архангельская  область</c:v>
                </c:pt>
                <c:pt idx="3">
                  <c:v>Вологодская область</c:v>
                </c:pt>
                <c:pt idx="4">
                  <c:v>Калининградская область</c:v>
                </c:pt>
                <c:pt idx="5">
                  <c:v>Ленинградская область</c:v>
                </c:pt>
                <c:pt idx="6">
                  <c:v>Мурманская область</c:v>
                </c:pt>
                <c:pt idx="7">
                  <c:v>Псковская область</c:v>
                </c:pt>
                <c:pt idx="8">
                  <c:v>Санкт-Петербург</c:v>
                </c:pt>
                <c:pt idx="9">
                  <c:v>Новгородская область</c:v>
                </c:pt>
                <c:pt idx="10">
                  <c:v>Ненецкий автономный округ</c:v>
                </c:pt>
              </c:strCache>
            </c:strRef>
          </c:cat>
          <c:val>
            <c:numRef>
              <c:f>'Графики Нормативы'!$D$47:$D$57</c:f>
              <c:numCache>
                <c:formatCode>0.00</c:formatCode>
                <c:ptCount val="11"/>
                <c:pt idx="0">
                  <c:v>1.89</c:v>
                </c:pt>
                <c:pt idx="1">
                  <c:v>0.57999999999999996</c:v>
                </c:pt>
                <c:pt idx="2">
                  <c:v>1.1000000000000001</c:v>
                </c:pt>
                <c:pt idx="3">
                  <c:v>2.11</c:v>
                </c:pt>
                <c:pt idx="4">
                  <c:v>1.1000000000000001</c:v>
                </c:pt>
                <c:pt idx="5">
                  <c:v>2.944</c:v>
                </c:pt>
                <c:pt idx="6">
                  <c:v>1.8</c:v>
                </c:pt>
                <c:pt idx="7">
                  <c:v>2</c:v>
                </c:pt>
                <c:pt idx="8">
                  <c:v>3.96</c:v>
                </c:pt>
                <c:pt idx="9">
                  <c:v>1.66</c:v>
                </c:pt>
                <c:pt idx="10">
                  <c:v>3.03</c:v>
                </c:pt>
              </c:numCache>
            </c:numRef>
          </c:val>
          <c:extLst>
            <c:ext xmlns:c16="http://schemas.microsoft.com/office/drawing/2014/chart" uri="{C3380CC4-5D6E-409C-BE32-E72D297353CC}">
              <c16:uniqueId val="{00000002-4615-453C-A348-C755D16C2A75}"/>
            </c:ext>
          </c:extLst>
        </c:ser>
        <c:ser>
          <c:idx val="3"/>
          <c:order val="3"/>
          <c:tx>
            <c:strRef>
              <c:f>'Графики Нормативы'!$E$46</c:f>
              <c:strCache>
                <c:ptCount val="1"/>
                <c:pt idx="0">
                  <c:v>Для жителя ИД, max по региону</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Нормативы'!$A$47:$A$57</c:f>
              <c:strCache>
                <c:ptCount val="11"/>
                <c:pt idx="0">
                  <c:v>Республика Карелия</c:v>
                </c:pt>
                <c:pt idx="1">
                  <c:v>Республика Коми</c:v>
                </c:pt>
                <c:pt idx="2">
                  <c:v>Архангельская  область</c:v>
                </c:pt>
                <c:pt idx="3">
                  <c:v>Вологодская область</c:v>
                </c:pt>
                <c:pt idx="4">
                  <c:v>Калининградская область</c:v>
                </c:pt>
                <c:pt idx="5">
                  <c:v>Ленинградская область</c:v>
                </c:pt>
                <c:pt idx="6">
                  <c:v>Мурманская область</c:v>
                </c:pt>
                <c:pt idx="7">
                  <c:v>Псковская область</c:v>
                </c:pt>
                <c:pt idx="8">
                  <c:v>Санкт-Петербург</c:v>
                </c:pt>
                <c:pt idx="9">
                  <c:v>Новгородская область</c:v>
                </c:pt>
                <c:pt idx="10">
                  <c:v>Ненецкий автономный округ</c:v>
                </c:pt>
              </c:strCache>
            </c:strRef>
          </c:cat>
          <c:val>
            <c:numRef>
              <c:f>'Графики Нормативы'!$E$47:$E$57</c:f>
              <c:numCache>
                <c:formatCode>0.00</c:formatCode>
                <c:ptCount val="11"/>
                <c:pt idx="0">
                  <c:v>1.89</c:v>
                </c:pt>
                <c:pt idx="1">
                  <c:v>1.33</c:v>
                </c:pt>
                <c:pt idx="2">
                  <c:v>2.31</c:v>
                </c:pt>
                <c:pt idx="3">
                  <c:v>2.62</c:v>
                </c:pt>
                <c:pt idx="4">
                  <c:v>3</c:v>
                </c:pt>
                <c:pt idx="5">
                  <c:v>2.944</c:v>
                </c:pt>
                <c:pt idx="6">
                  <c:v>1.8</c:v>
                </c:pt>
                <c:pt idx="7">
                  <c:v>2</c:v>
                </c:pt>
                <c:pt idx="8">
                  <c:v>3.96</c:v>
                </c:pt>
                <c:pt idx="9">
                  <c:v>2.39</c:v>
                </c:pt>
                <c:pt idx="10">
                  <c:v>3.03</c:v>
                </c:pt>
              </c:numCache>
            </c:numRef>
          </c:val>
          <c:extLst>
            <c:ext xmlns:c16="http://schemas.microsoft.com/office/drawing/2014/chart" uri="{C3380CC4-5D6E-409C-BE32-E72D297353CC}">
              <c16:uniqueId val="{00000003-4615-453C-A348-C755D16C2A75}"/>
            </c:ext>
          </c:extLst>
        </c:ser>
        <c:dLbls>
          <c:dLblPos val="inEnd"/>
          <c:showLegendKey val="0"/>
          <c:showVal val="1"/>
          <c:showCatName val="0"/>
          <c:showSerName val="0"/>
          <c:showPercent val="0"/>
          <c:showBubbleSize val="0"/>
        </c:dLbls>
        <c:gapWidth val="115"/>
        <c:overlap val="-20"/>
        <c:axId val="147356288"/>
        <c:axId val="147378560"/>
      </c:barChart>
      <c:catAx>
        <c:axId val="14735628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47378560"/>
        <c:crosses val="autoZero"/>
        <c:auto val="1"/>
        <c:lblAlgn val="ctr"/>
        <c:lblOffset val="100"/>
        <c:noMultiLvlLbl val="0"/>
      </c:catAx>
      <c:valAx>
        <c:axId val="14737856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47356288"/>
        <c:crosses val="autoZero"/>
        <c:crossBetween val="between"/>
      </c:valAx>
      <c:spPr>
        <a:noFill/>
        <a:ln>
          <a:noFill/>
        </a:ln>
        <a:effectLst/>
      </c:spPr>
    </c:plotArea>
    <c:legend>
      <c:legendPos val="b"/>
      <c:layout>
        <c:manualLayout>
          <c:xMode val="edge"/>
          <c:yMode val="edge"/>
          <c:x val="4.634198502964907E-2"/>
          <c:y val="0.14070967444858867"/>
          <c:w val="0.89999992799254003"/>
          <c:h val="3.277264389781215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ru-RU"/>
              <a:t>СКФО</a:t>
            </a:r>
          </a:p>
          <a:p>
            <a:pPr>
              <a:defRPr/>
            </a:pPr>
            <a:r>
              <a:rPr lang="ru-RU"/>
              <a:t>Норматив накопления ТКО </a:t>
            </a:r>
          </a:p>
          <a:p>
            <a:pPr>
              <a:defRPr/>
            </a:pPr>
            <a:r>
              <a:rPr lang="ru-RU"/>
              <a:t>с одного человека, </a:t>
            </a:r>
          </a:p>
          <a:p>
            <a:pPr>
              <a:defRPr/>
            </a:pPr>
            <a:r>
              <a:rPr lang="ru-RU"/>
              <a:t>м.куб. в год</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0.22004414057296337"/>
          <c:y val="0.24301072231441923"/>
          <c:w val="0.75441855776258415"/>
          <c:h val="0.72071968582402535"/>
        </c:manualLayout>
      </c:layout>
      <c:barChart>
        <c:barDir val="bar"/>
        <c:grouping val="clustered"/>
        <c:varyColors val="0"/>
        <c:ser>
          <c:idx val="0"/>
          <c:order val="0"/>
          <c:tx>
            <c:strRef>
              <c:f>'Графики Нормативы'!$B$69</c:f>
              <c:strCache>
                <c:ptCount val="1"/>
                <c:pt idx="0">
                  <c:v>Для жителя 
МКД, min по региону</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Нормативы'!$A$70:$A$76</c:f>
              <c:strCache>
                <c:ptCount val="7"/>
                <c:pt idx="0">
                  <c:v>Республика Дагестан</c:v>
                </c:pt>
                <c:pt idx="1">
                  <c:v>Республика Ингушетия</c:v>
                </c:pt>
                <c:pt idx="2">
                  <c:v>Кабардино-Балкарская Республика</c:v>
                </c:pt>
                <c:pt idx="3">
                  <c:v>Карачаево-Черкесская Республика</c:v>
                </c:pt>
                <c:pt idx="4">
                  <c:v>Республика Северная Осетия - Алания</c:v>
                </c:pt>
                <c:pt idx="5">
                  <c:v>Чеченская Республика</c:v>
                </c:pt>
                <c:pt idx="6">
                  <c:v>Ставропольский край</c:v>
                </c:pt>
              </c:strCache>
            </c:strRef>
          </c:cat>
          <c:val>
            <c:numRef>
              <c:f>'Графики Нормативы'!$B$70:$B$76</c:f>
              <c:numCache>
                <c:formatCode>0.00</c:formatCode>
                <c:ptCount val="7"/>
                <c:pt idx="0">
                  <c:v>0.36</c:v>
                </c:pt>
                <c:pt idx="1">
                  <c:v>2.2000000000000002</c:v>
                </c:pt>
                <c:pt idx="2">
                  <c:v>2.99</c:v>
                </c:pt>
                <c:pt idx="3">
                  <c:v>2.29</c:v>
                </c:pt>
                <c:pt idx="4">
                  <c:v>1.5</c:v>
                </c:pt>
                <c:pt idx="5">
                  <c:v>1.62</c:v>
                </c:pt>
                <c:pt idx="6">
                  <c:v>1.6</c:v>
                </c:pt>
              </c:numCache>
            </c:numRef>
          </c:val>
          <c:extLst>
            <c:ext xmlns:c16="http://schemas.microsoft.com/office/drawing/2014/chart" uri="{C3380CC4-5D6E-409C-BE32-E72D297353CC}">
              <c16:uniqueId val="{00000000-6B0B-4F35-AABA-13BD0A0E9CB4}"/>
            </c:ext>
          </c:extLst>
        </c:ser>
        <c:ser>
          <c:idx val="1"/>
          <c:order val="1"/>
          <c:tx>
            <c:strRef>
              <c:f>'Графики Нормативы'!$C$69</c:f>
              <c:strCache>
                <c:ptCount val="1"/>
                <c:pt idx="0">
                  <c:v>Для жителя 
МКД, max по региону</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Нормативы'!$A$70:$A$76</c:f>
              <c:strCache>
                <c:ptCount val="7"/>
                <c:pt idx="0">
                  <c:v>Республика Дагестан</c:v>
                </c:pt>
                <c:pt idx="1">
                  <c:v>Республика Ингушетия</c:v>
                </c:pt>
                <c:pt idx="2">
                  <c:v>Кабардино-Балкарская Республика</c:v>
                </c:pt>
                <c:pt idx="3">
                  <c:v>Карачаево-Черкесская Республика</c:v>
                </c:pt>
                <c:pt idx="4">
                  <c:v>Республика Северная Осетия - Алания</c:v>
                </c:pt>
                <c:pt idx="5">
                  <c:v>Чеченская Республика</c:v>
                </c:pt>
                <c:pt idx="6">
                  <c:v>Ставропольский край</c:v>
                </c:pt>
              </c:strCache>
            </c:strRef>
          </c:cat>
          <c:val>
            <c:numRef>
              <c:f>'Графики Нормативы'!$C$70:$C$76</c:f>
              <c:numCache>
                <c:formatCode>0.00</c:formatCode>
                <c:ptCount val="7"/>
                <c:pt idx="0">
                  <c:v>2.5</c:v>
                </c:pt>
                <c:pt idx="1">
                  <c:v>2.2000000000000002</c:v>
                </c:pt>
                <c:pt idx="2">
                  <c:v>2.99</c:v>
                </c:pt>
                <c:pt idx="3">
                  <c:v>3.35</c:v>
                </c:pt>
                <c:pt idx="4">
                  <c:v>2.2000000000000002</c:v>
                </c:pt>
                <c:pt idx="5">
                  <c:v>1.84</c:v>
                </c:pt>
                <c:pt idx="6">
                  <c:v>2.5</c:v>
                </c:pt>
              </c:numCache>
            </c:numRef>
          </c:val>
          <c:extLst>
            <c:ext xmlns:c16="http://schemas.microsoft.com/office/drawing/2014/chart" uri="{C3380CC4-5D6E-409C-BE32-E72D297353CC}">
              <c16:uniqueId val="{00000001-6B0B-4F35-AABA-13BD0A0E9CB4}"/>
            </c:ext>
          </c:extLst>
        </c:ser>
        <c:ser>
          <c:idx val="2"/>
          <c:order val="2"/>
          <c:tx>
            <c:strRef>
              <c:f>'Графики Нормативы'!$D$69</c:f>
              <c:strCache>
                <c:ptCount val="1"/>
                <c:pt idx="0">
                  <c:v>Для жителя ИД, min по региону</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Нормативы'!$A$70:$A$76</c:f>
              <c:strCache>
                <c:ptCount val="7"/>
                <c:pt idx="0">
                  <c:v>Республика Дагестан</c:v>
                </c:pt>
                <c:pt idx="1">
                  <c:v>Республика Ингушетия</c:v>
                </c:pt>
                <c:pt idx="2">
                  <c:v>Кабардино-Балкарская Республика</c:v>
                </c:pt>
                <c:pt idx="3">
                  <c:v>Карачаево-Черкесская Республика</c:v>
                </c:pt>
                <c:pt idx="4">
                  <c:v>Республика Северная Осетия - Алания</c:v>
                </c:pt>
                <c:pt idx="5">
                  <c:v>Чеченская Республика</c:v>
                </c:pt>
                <c:pt idx="6">
                  <c:v>Ставропольский край</c:v>
                </c:pt>
              </c:strCache>
            </c:strRef>
          </c:cat>
          <c:val>
            <c:numRef>
              <c:f>'Графики Нормативы'!$D$70:$D$76</c:f>
              <c:numCache>
                <c:formatCode>0.00</c:formatCode>
                <c:ptCount val="7"/>
                <c:pt idx="0">
                  <c:v>0.36</c:v>
                </c:pt>
                <c:pt idx="1">
                  <c:v>3</c:v>
                </c:pt>
                <c:pt idx="2">
                  <c:v>3.17</c:v>
                </c:pt>
                <c:pt idx="3">
                  <c:v>2.52</c:v>
                </c:pt>
                <c:pt idx="4">
                  <c:v>1.5</c:v>
                </c:pt>
                <c:pt idx="5">
                  <c:v>1.86</c:v>
                </c:pt>
                <c:pt idx="6">
                  <c:v>1.5</c:v>
                </c:pt>
              </c:numCache>
            </c:numRef>
          </c:val>
          <c:extLst>
            <c:ext xmlns:c16="http://schemas.microsoft.com/office/drawing/2014/chart" uri="{C3380CC4-5D6E-409C-BE32-E72D297353CC}">
              <c16:uniqueId val="{00000002-6B0B-4F35-AABA-13BD0A0E9CB4}"/>
            </c:ext>
          </c:extLst>
        </c:ser>
        <c:ser>
          <c:idx val="3"/>
          <c:order val="3"/>
          <c:tx>
            <c:strRef>
              <c:f>'Графики Нормативы'!$E$69</c:f>
              <c:strCache>
                <c:ptCount val="1"/>
                <c:pt idx="0">
                  <c:v>Для жителя ИД, max по региону</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Нормативы'!$A$70:$A$76</c:f>
              <c:strCache>
                <c:ptCount val="7"/>
                <c:pt idx="0">
                  <c:v>Республика Дагестан</c:v>
                </c:pt>
                <c:pt idx="1">
                  <c:v>Республика Ингушетия</c:v>
                </c:pt>
                <c:pt idx="2">
                  <c:v>Кабардино-Балкарская Республика</c:v>
                </c:pt>
                <c:pt idx="3">
                  <c:v>Карачаево-Черкесская Республика</c:v>
                </c:pt>
                <c:pt idx="4">
                  <c:v>Республика Северная Осетия - Алания</c:v>
                </c:pt>
                <c:pt idx="5">
                  <c:v>Чеченская Республика</c:v>
                </c:pt>
                <c:pt idx="6">
                  <c:v>Ставропольский край</c:v>
                </c:pt>
              </c:strCache>
            </c:strRef>
          </c:cat>
          <c:val>
            <c:numRef>
              <c:f>'Графики Нормативы'!$E$70:$E$76</c:f>
              <c:numCache>
                <c:formatCode>0.00</c:formatCode>
                <c:ptCount val="7"/>
                <c:pt idx="0">
                  <c:v>2.5</c:v>
                </c:pt>
                <c:pt idx="1">
                  <c:v>3</c:v>
                </c:pt>
                <c:pt idx="2">
                  <c:v>3.17</c:v>
                </c:pt>
                <c:pt idx="3">
                  <c:v>4.0999999999999996</c:v>
                </c:pt>
                <c:pt idx="4">
                  <c:v>2.2000000000000002</c:v>
                </c:pt>
                <c:pt idx="5">
                  <c:v>2.06</c:v>
                </c:pt>
                <c:pt idx="6">
                  <c:v>2.8</c:v>
                </c:pt>
              </c:numCache>
            </c:numRef>
          </c:val>
          <c:extLst>
            <c:ext xmlns:c16="http://schemas.microsoft.com/office/drawing/2014/chart" uri="{C3380CC4-5D6E-409C-BE32-E72D297353CC}">
              <c16:uniqueId val="{00000003-6B0B-4F35-AABA-13BD0A0E9CB4}"/>
            </c:ext>
          </c:extLst>
        </c:ser>
        <c:dLbls>
          <c:dLblPos val="inEnd"/>
          <c:showLegendKey val="0"/>
          <c:showVal val="1"/>
          <c:showCatName val="0"/>
          <c:showSerName val="0"/>
          <c:showPercent val="0"/>
          <c:showBubbleSize val="0"/>
        </c:dLbls>
        <c:gapWidth val="115"/>
        <c:overlap val="-20"/>
        <c:axId val="148342656"/>
        <c:axId val="148344192"/>
      </c:barChart>
      <c:catAx>
        <c:axId val="14834265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48344192"/>
        <c:crosses val="autoZero"/>
        <c:auto val="1"/>
        <c:lblAlgn val="ctr"/>
        <c:lblOffset val="100"/>
        <c:noMultiLvlLbl val="0"/>
      </c:catAx>
      <c:valAx>
        <c:axId val="14834419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48342656"/>
        <c:crosses val="autoZero"/>
        <c:crossBetween val="between"/>
      </c:valAx>
      <c:spPr>
        <a:noFill/>
        <a:ln>
          <a:noFill/>
        </a:ln>
        <a:effectLst/>
      </c:spPr>
    </c:plotArea>
    <c:legend>
      <c:legendPos val="b"/>
      <c:layout>
        <c:manualLayout>
          <c:xMode val="edge"/>
          <c:yMode val="edge"/>
          <c:x val="4.2684006063028128E-2"/>
          <c:y val="0.19124214854309129"/>
          <c:w val="0.89999992799254003"/>
          <c:h val="3.277264389781215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ru-RU"/>
              <a:t>ДФО </a:t>
            </a:r>
          </a:p>
          <a:p>
            <a:pPr>
              <a:defRPr/>
            </a:pPr>
            <a:r>
              <a:rPr lang="ru-RU"/>
              <a:t>Норматив накопления ТКО </a:t>
            </a:r>
          </a:p>
          <a:p>
            <a:pPr>
              <a:defRPr/>
            </a:pPr>
            <a:r>
              <a:rPr lang="ru-RU"/>
              <a:t>с одного человека, </a:t>
            </a:r>
          </a:p>
          <a:p>
            <a:pPr>
              <a:defRPr/>
            </a:pPr>
            <a:r>
              <a:rPr lang="ru-RU"/>
              <a:t>м.куб. в год</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0.22004414057296337"/>
          <c:y val="0.1917496783490299"/>
          <c:w val="0.75441855776258415"/>
          <c:h val="0.77653220798380607"/>
        </c:manualLayout>
      </c:layout>
      <c:barChart>
        <c:barDir val="bar"/>
        <c:grouping val="clustered"/>
        <c:varyColors val="0"/>
        <c:ser>
          <c:idx val="0"/>
          <c:order val="0"/>
          <c:tx>
            <c:strRef>
              <c:f>'Графики Нормативы'!$B$90</c:f>
              <c:strCache>
                <c:ptCount val="1"/>
                <c:pt idx="0">
                  <c:v>Для жителя 
МКД, min по региону</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Нормативы'!$A$91:$A$101</c:f>
              <c:strCache>
                <c:ptCount val="11"/>
                <c:pt idx="0">
                  <c:v>Республика Бурятия</c:v>
                </c:pt>
                <c:pt idx="1">
                  <c:v>Республика Саха (Якутия)</c:v>
                </c:pt>
                <c:pt idx="2">
                  <c:v>Забайкальский край</c:v>
                </c:pt>
                <c:pt idx="3">
                  <c:v>Камчатский край</c:v>
                </c:pt>
                <c:pt idx="4">
                  <c:v>Приморский край</c:v>
                </c:pt>
                <c:pt idx="5">
                  <c:v>Хабаровский край</c:v>
                </c:pt>
                <c:pt idx="6">
                  <c:v>Амурская область</c:v>
                </c:pt>
                <c:pt idx="7">
                  <c:v>Магаданская область</c:v>
                </c:pt>
                <c:pt idx="8">
                  <c:v>Сахалинская область</c:v>
                </c:pt>
                <c:pt idx="9">
                  <c:v>Еврейская АО</c:v>
                </c:pt>
                <c:pt idx="10">
                  <c:v>Чукотский АО</c:v>
                </c:pt>
              </c:strCache>
            </c:strRef>
          </c:cat>
          <c:val>
            <c:numRef>
              <c:f>'Графики Нормативы'!$B$91:$B$101</c:f>
              <c:numCache>
                <c:formatCode>0.00</c:formatCode>
                <c:ptCount val="11"/>
                <c:pt idx="0">
                  <c:v>1.99</c:v>
                </c:pt>
                <c:pt idx="1">
                  <c:v>1.68</c:v>
                </c:pt>
                <c:pt idx="2">
                  <c:v>0.9</c:v>
                </c:pt>
                <c:pt idx="3">
                  <c:v>2.5</c:v>
                </c:pt>
                <c:pt idx="4">
                  <c:v>0.9</c:v>
                </c:pt>
                <c:pt idx="5">
                  <c:v>2.36</c:v>
                </c:pt>
                <c:pt idx="6">
                  <c:v>2.67624</c:v>
                </c:pt>
                <c:pt idx="7">
                  <c:v>3</c:v>
                </c:pt>
                <c:pt idx="8">
                  <c:v>2.1</c:v>
                </c:pt>
                <c:pt idx="9">
                  <c:v>0.52</c:v>
                </c:pt>
                <c:pt idx="10">
                  <c:v>1.2</c:v>
                </c:pt>
              </c:numCache>
            </c:numRef>
          </c:val>
          <c:extLst>
            <c:ext xmlns:c16="http://schemas.microsoft.com/office/drawing/2014/chart" uri="{C3380CC4-5D6E-409C-BE32-E72D297353CC}">
              <c16:uniqueId val="{00000000-A8A3-4B5F-8452-030C9F1A551B}"/>
            </c:ext>
          </c:extLst>
        </c:ser>
        <c:ser>
          <c:idx val="1"/>
          <c:order val="1"/>
          <c:tx>
            <c:strRef>
              <c:f>'Графики Нормативы'!$C$90</c:f>
              <c:strCache>
                <c:ptCount val="1"/>
                <c:pt idx="0">
                  <c:v>Для жителя 
МКД, max по региону</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Нормативы'!$A$91:$A$101</c:f>
              <c:strCache>
                <c:ptCount val="11"/>
                <c:pt idx="0">
                  <c:v>Республика Бурятия</c:v>
                </c:pt>
                <c:pt idx="1">
                  <c:v>Республика Саха (Якутия)</c:v>
                </c:pt>
                <c:pt idx="2">
                  <c:v>Забайкальский край</c:v>
                </c:pt>
                <c:pt idx="3">
                  <c:v>Камчатский край</c:v>
                </c:pt>
                <c:pt idx="4">
                  <c:v>Приморский край</c:v>
                </c:pt>
                <c:pt idx="5">
                  <c:v>Хабаровский край</c:v>
                </c:pt>
                <c:pt idx="6">
                  <c:v>Амурская область</c:v>
                </c:pt>
                <c:pt idx="7">
                  <c:v>Магаданская область</c:v>
                </c:pt>
                <c:pt idx="8">
                  <c:v>Сахалинская область</c:v>
                </c:pt>
                <c:pt idx="9">
                  <c:v>Еврейская АО</c:v>
                </c:pt>
                <c:pt idx="10">
                  <c:v>Чукотский АО</c:v>
                </c:pt>
              </c:strCache>
            </c:strRef>
          </c:cat>
          <c:val>
            <c:numRef>
              <c:f>'Графики Нормативы'!$C$91:$C$101</c:f>
              <c:numCache>
                <c:formatCode>0.00</c:formatCode>
                <c:ptCount val="11"/>
                <c:pt idx="0">
                  <c:v>1.99</c:v>
                </c:pt>
                <c:pt idx="1">
                  <c:v>1.86</c:v>
                </c:pt>
                <c:pt idx="2">
                  <c:v>0.9</c:v>
                </c:pt>
                <c:pt idx="3">
                  <c:v>2.86</c:v>
                </c:pt>
                <c:pt idx="4">
                  <c:v>0.9</c:v>
                </c:pt>
                <c:pt idx="5">
                  <c:v>2.36</c:v>
                </c:pt>
                <c:pt idx="6">
                  <c:v>2.67624</c:v>
                </c:pt>
                <c:pt idx="7">
                  <c:v>3.02</c:v>
                </c:pt>
                <c:pt idx="8">
                  <c:v>2.1</c:v>
                </c:pt>
                <c:pt idx="9">
                  <c:v>0.52</c:v>
                </c:pt>
                <c:pt idx="10">
                  <c:v>1.2</c:v>
                </c:pt>
              </c:numCache>
            </c:numRef>
          </c:val>
          <c:extLst>
            <c:ext xmlns:c16="http://schemas.microsoft.com/office/drawing/2014/chart" uri="{C3380CC4-5D6E-409C-BE32-E72D297353CC}">
              <c16:uniqueId val="{00000001-A8A3-4B5F-8452-030C9F1A551B}"/>
            </c:ext>
          </c:extLst>
        </c:ser>
        <c:ser>
          <c:idx val="2"/>
          <c:order val="2"/>
          <c:tx>
            <c:strRef>
              <c:f>'Графики Нормативы'!$D$90</c:f>
              <c:strCache>
                <c:ptCount val="1"/>
                <c:pt idx="0">
                  <c:v>Для жителя ИД, min по региону</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Нормативы'!$A$91:$A$101</c:f>
              <c:strCache>
                <c:ptCount val="11"/>
                <c:pt idx="0">
                  <c:v>Республика Бурятия</c:v>
                </c:pt>
                <c:pt idx="1">
                  <c:v>Республика Саха (Якутия)</c:v>
                </c:pt>
                <c:pt idx="2">
                  <c:v>Забайкальский край</c:v>
                </c:pt>
                <c:pt idx="3">
                  <c:v>Камчатский край</c:v>
                </c:pt>
                <c:pt idx="4">
                  <c:v>Приморский край</c:v>
                </c:pt>
                <c:pt idx="5">
                  <c:v>Хабаровский край</c:v>
                </c:pt>
                <c:pt idx="6">
                  <c:v>Амурская область</c:v>
                </c:pt>
                <c:pt idx="7">
                  <c:v>Магаданская область</c:v>
                </c:pt>
                <c:pt idx="8">
                  <c:v>Сахалинская область</c:v>
                </c:pt>
                <c:pt idx="9">
                  <c:v>Еврейская АО</c:v>
                </c:pt>
                <c:pt idx="10">
                  <c:v>Чукотский АО</c:v>
                </c:pt>
              </c:strCache>
            </c:strRef>
          </c:cat>
          <c:val>
            <c:numRef>
              <c:f>'Графики Нормативы'!$D$91:$D$101</c:f>
              <c:numCache>
                <c:formatCode>0.00</c:formatCode>
                <c:ptCount val="11"/>
                <c:pt idx="0">
                  <c:v>2.27</c:v>
                </c:pt>
                <c:pt idx="1">
                  <c:v>1.78</c:v>
                </c:pt>
                <c:pt idx="2">
                  <c:v>1.1000000000000001</c:v>
                </c:pt>
                <c:pt idx="3">
                  <c:v>2.5</c:v>
                </c:pt>
                <c:pt idx="4">
                  <c:v>1.6</c:v>
                </c:pt>
                <c:pt idx="5">
                  <c:v>3.9</c:v>
                </c:pt>
                <c:pt idx="6">
                  <c:v>1.33812</c:v>
                </c:pt>
                <c:pt idx="7">
                  <c:v>3.2</c:v>
                </c:pt>
                <c:pt idx="8">
                  <c:v>2.1</c:v>
                </c:pt>
                <c:pt idx="9">
                  <c:v>0.19600000000000001</c:v>
                </c:pt>
                <c:pt idx="10">
                  <c:v>0.9</c:v>
                </c:pt>
              </c:numCache>
            </c:numRef>
          </c:val>
          <c:extLst>
            <c:ext xmlns:c16="http://schemas.microsoft.com/office/drawing/2014/chart" uri="{C3380CC4-5D6E-409C-BE32-E72D297353CC}">
              <c16:uniqueId val="{00000002-A8A3-4B5F-8452-030C9F1A551B}"/>
            </c:ext>
          </c:extLst>
        </c:ser>
        <c:ser>
          <c:idx val="3"/>
          <c:order val="3"/>
          <c:tx>
            <c:strRef>
              <c:f>'Графики Нормативы'!$E$90</c:f>
              <c:strCache>
                <c:ptCount val="1"/>
                <c:pt idx="0">
                  <c:v>Для жителя ИД, max по региону</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'Графики Нормативы'!$A$91:$A$101</c:f>
              <c:strCache>
                <c:ptCount val="11"/>
                <c:pt idx="0">
                  <c:v>Республика Бурятия</c:v>
                </c:pt>
                <c:pt idx="1">
                  <c:v>Республика Саха (Якутия)</c:v>
                </c:pt>
                <c:pt idx="2">
                  <c:v>Забайкальский край</c:v>
                </c:pt>
                <c:pt idx="3">
                  <c:v>Камчатский край</c:v>
                </c:pt>
                <c:pt idx="4">
                  <c:v>Приморский край</c:v>
                </c:pt>
                <c:pt idx="5">
                  <c:v>Хабаровский край</c:v>
                </c:pt>
                <c:pt idx="6">
                  <c:v>Амурская область</c:v>
                </c:pt>
                <c:pt idx="7">
                  <c:v>Магаданская область</c:v>
                </c:pt>
                <c:pt idx="8">
                  <c:v>Сахалинская область</c:v>
                </c:pt>
                <c:pt idx="9">
                  <c:v>Еврейская АО</c:v>
                </c:pt>
                <c:pt idx="10">
                  <c:v>Чукотский АО</c:v>
                </c:pt>
              </c:strCache>
            </c:strRef>
          </c:cat>
          <c:val>
            <c:numRef>
              <c:f>'Графики Нормативы'!$E$91:$E$101</c:f>
              <c:numCache>
                <c:formatCode>0.00</c:formatCode>
                <c:ptCount val="11"/>
                <c:pt idx="0">
                  <c:v>2.27</c:v>
                </c:pt>
                <c:pt idx="1">
                  <c:v>1.97</c:v>
                </c:pt>
                <c:pt idx="2">
                  <c:v>1.1000000000000001</c:v>
                </c:pt>
                <c:pt idx="3">
                  <c:v>2.78</c:v>
                </c:pt>
                <c:pt idx="4">
                  <c:v>1.6</c:v>
                </c:pt>
                <c:pt idx="5">
                  <c:v>3.9</c:v>
                </c:pt>
                <c:pt idx="6">
                  <c:v>1.33812</c:v>
                </c:pt>
                <c:pt idx="7">
                  <c:v>3.2</c:v>
                </c:pt>
                <c:pt idx="8">
                  <c:v>2.1</c:v>
                </c:pt>
                <c:pt idx="9">
                  <c:v>0.19600000000000001</c:v>
                </c:pt>
                <c:pt idx="10">
                  <c:v>0.9</c:v>
                </c:pt>
              </c:numCache>
            </c:numRef>
          </c:val>
          <c:extLst>
            <c:ext xmlns:c16="http://schemas.microsoft.com/office/drawing/2014/chart" uri="{C3380CC4-5D6E-409C-BE32-E72D297353CC}">
              <c16:uniqueId val="{00000003-A8A3-4B5F-8452-030C9F1A551B}"/>
            </c:ext>
          </c:extLst>
        </c:ser>
        <c:dLbls>
          <c:dLblPos val="inEnd"/>
          <c:showLegendKey val="0"/>
          <c:showVal val="1"/>
          <c:showCatName val="0"/>
          <c:showSerName val="0"/>
          <c:showPercent val="0"/>
          <c:showBubbleSize val="0"/>
        </c:dLbls>
        <c:gapWidth val="115"/>
        <c:overlap val="-20"/>
        <c:axId val="148694144"/>
        <c:axId val="148695680"/>
      </c:barChart>
      <c:catAx>
        <c:axId val="14869414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48695680"/>
        <c:crosses val="autoZero"/>
        <c:auto val="1"/>
        <c:lblAlgn val="ctr"/>
        <c:lblOffset val="100"/>
        <c:noMultiLvlLbl val="0"/>
      </c:catAx>
      <c:valAx>
        <c:axId val="14869568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48694144"/>
        <c:crosses val="autoZero"/>
        <c:crossBetween val="between"/>
      </c:valAx>
      <c:spPr>
        <a:noFill/>
        <a:ln>
          <a:noFill/>
        </a:ln>
        <a:effectLst/>
      </c:spPr>
    </c:plotArea>
    <c:legend>
      <c:legendPos val="b"/>
      <c:layout>
        <c:manualLayout>
          <c:xMode val="edge"/>
          <c:yMode val="edge"/>
          <c:x val="4.2684006063028128E-2"/>
          <c:y val="0.15286665637383562"/>
          <c:w val="0.89999992799254003"/>
          <c:h val="3.277264389781215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8" Type="http://schemas.openxmlformats.org/officeDocument/2006/relationships/chart" Target="../charts/chart25.xml"/><Relationship Id="rId3" Type="http://schemas.openxmlformats.org/officeDocument/2006/relationships/chart" Target="../charts/chart20.xml"/><Relationship Id="rId7" Type="http://schemas.openxmlformats.org/officeDocument/2006/relationships/chart" Target="../charts/chart24.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5" Type="http://schemas.openxmlformats.org/officeDocument/2006/relationships/chart" Target="../charts/chart22.xml"/><Relationship Id="rId4"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0</xdr:col>
      <xdr:colOff>33618</xdr:colOff>
      <xdr:row>0</xdr:row>
      <xdr:rowOff>78441</xdr:rowOff>
    </xdr:from>
    <xdr:to>
      <xdr:col>19</xdr:col>
      <xdr:colOff>605117</xdr:colOff>
      <xdr:row>0</xdr:row>
      <xdr:rowOff>3216088</xdr:rowOff>
    </xdr:to>
    <xdr:sp macro="" textlink="">
      <xdr:nvSpPr>
        <xdr:cNvPr id="3" name="Прямоугольник 2">
          <a:extLst>
            <a:ext uri="{FF2B5EF4-FFF2-40B4-BE49-F238E27FC236}">
              <a16:creationId xmlns:a16="http://schemas.microsoft.com/office/drawing/2014/main" id="{00000000-0008-0000-0000-000003000000}"/>
            </a:ext>
          </a:extLst>
        </xdr:cNvPr>
        <xdr:cNvSpPr/>
      </xdr:nvSpPr>
      <xdr:spPr>
        <a:xfrm>
          <a:off x="33618" y="78441"/>
          <a:ext cx="11182349" cy="3137647"/>
        </a:xfrm>
        <a:prstGeom prst="rect">
          <a:avLst/>
        </a:prstGeom>
        <a:noFill/>
        <a:ln w="3810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18</xdr:col>
      <xdr:colOff>238125</xdr:colOff>
      <xdr:row>67</xdr:row>
      <xdr:rowOff>190500</xdr:rowOff>
    </xdr:to>
    <xdr:graphicFrame macro="">
      <xdr:nvGraphicFramePr>
        <xdr:cNvPr id="2" name="Диаграмма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38100</xdr:rowOff>
    </xdr:from>
    <xdr:to>
      <xdr:col>18</xdr:col>
      <xdr:colOff>238125</xdr:colOff>
      <xdr:row>15</xdr:row>
      <xdr:rowOff>428625</xdr:rowOff>
    </xdr:to>
    <xdr:graphicFrame macro="">
      <xdr:nvGraphicFramePr>
        <xdr:cNvPr id="2" name="Диаграмма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25</xdr:row>
      <xdr:rowOff>0</xdr:rowOff>
    </xdr:from>
    <xdr:to>
      <xdr:col>18</xdr:col>
      <xdr:colOff>238125</xdr:colOff>
      <xdr:row>44</xdr:row>
      <xdr:rowOff>38100</xdr:rowOff>
    </xdr:to>
    <xdr:graphicFrame macro="">
      <xdr:nvGraphicFramePr>
        <xdr:cNvPr id="3" name="Диаграмма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58</xdr:row>
      <xdr:rowOff>0</xdr:rowOff>
    </xdr:from>
    <xdr:to>
      <xdr:col>18</xdr:col>
      <xdr:colOff>238125</xdr:colOff>
      <xdr:row>67</xdr:row>
      <xdr:rowOff>9525</xdr:rowOff>
    </xdr:to>
    <xdr:graphicFrame macro="">
      <xdr:nvGraphicFramePr>
        <xdr:cNvPr id="4" name="Диаграмма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xdr:colOff>
      <xdr:row>77</xdr:row>
      <xdr:rowOff>266701</xdr:rowOff>
    </xdr:from>
    <xdr:to>
      <xdr:col>15</xdr:col>
      <xdr:colOff>219075</xdr:colOff>
      <xdr:row>87</xdr:row>
      <xdr:rowOff>504827</xdr:rowOff>
    </xdr:to>
    <xdr:graphicFrame macro="">
      <xdr:nvGraphicFramePr>
        <xdr:cNvPr id="5" name="Диаграмма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17</xdr:row>
      <xdr:rowOff>1</xdr:rowOff>
    </xdr:from>
    <xdr:to>
      <xdr:col>18</xdr:col>
      <xdr:colOff>238125</xdr:colOff>
      <xdr:row>23</xdr:row>
      <xdr:rowOff>609601</xdr:rowOff>
    </xdr:to>
    <xdr:graphicFrame macro="">
      <xdr:nvGraphicFramePr>
        <xdr:cNvPr id="6" name="Диаграмма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45</xdr:row>
      <xdr:rowOff>0</xdr:rowOff>
    </xdr:from>
    <xdr:to>
      <xdr:col>18</xdr:col>
      <xdr:colOff>238125</xdr:colOff>
      <xdr:row>57</xdr:row>
      <xdr:rowOff>19050</xdr:rowOff>
    </xdr:to>
    <xdr:graphicFrame macro="">
      <xdr:nvGraphicFramePr>
        <xdr:cNvPr id="7" name="Диаграмма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68</xdr:row>
      <xdr:rowOff>1</xdr:rowOff>
    </xdr:from>
    <xdr:to>
      <xdr:col>18</xdr:col>
      <xdr:colOff>238125</xdr:colOff>
      <xdr:row>75</xdr:row>
      <xdr:rowOff>419101</xdr:rowOff>
    </xdr:to>
    <xdr:graphicFrame macro="">
      <xdr:nvGraphicFramePr>
        <xdr:cNvPr id="8" name="Диаграмма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89</xdr:row>
      <xdr:rowOff>0</xdr:rowOff>
    </xdr:from>
    <xdr:to>
      <xdr:col>18</xdr:col>
      <xdr:colOff>238125</xdr:colOff>
      <xdr:row>100</xdr:row>
      <xdr:rowOff>619125</xdr:rowOff>
    </xdr:to>
    <xdr:graphicFrame macro="">
      <xdr:nvGraphicFramePr>
        <xdr:cNvPr id="9" name="Диаграмма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9525</xdr:colOff>
      <xdr:row>0</xdr:row>
      <xdr:rowOff>104775</xdr:rowOff>
    </xdr:from>
    <xdr:to>
      <xdr:col>15</xdr:col>
      <xdr:colOff>257175</xdr:colOff>
      <xdr:row>15</xdr:row>
      <xdr:rowOff>438150</xdr:rowOff>
    </xdr:to>
    <xdr:graphicFrame macro="">
      <xdr:nvGraphicFramePr>
        <xdr:cNvPr id="2" name="Диаграмма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23</xdr:row>
      <xdr:rowOff>1609726</xdr:rowOff>
    </xdr:from>
    <xdr:to>
      <xdr:col>15</xdr:col>
      <xdr:colOff>257175</xdr:colOff>
      <xdr:row>43</xdr:row>
      <xdr:rowOff>371475</xdr:rowOff>
    </xdr:to>
    <xdr:graphicFrame macro="">
      <xdr:nvGraphicFramePr>
        <xdr:cNvPr id="3" name="Диаграмма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600075</xdr:colOff>
      <xdr:row>57</xdr:row>
      <xdr:rowOff>9525</xdr:rowOff>
    </xdr:from>
    <xdr:to>
      <xdr:col>14</xdr:col>
      <xdr:colOff>342900</xdr:colOff>
      <xdr:row>67</xdr:row>
      <xdr:rowOff>38100</xdr:rowOff>
    </xdr:to>
    <xdr:graphicFrame macro="">
      <xdr:nvGraphicFramePr>
        <xdr:cNvPr id="4" name="Диаграмма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57150</xdr:colOff>
      <xdr:row>76</xdr:row>
      <xdr:rowOff>200024</xdr:rowOff>
    </xdr:from>
    <xdr:to>
      <xdr:col>15</xdr:col>
      <xdr:colOff>295275</xdr:colOff>
      <xdr:row>87</xdr:row>
      <xdr:rowOff>19050</xdr:rowOff>
    </xdr:to>
    <xdr:graphicFrame macro="">
      <xdr:nvGraphicFramePr>
        <xdr:cNvPr id="5" name="Диаграмма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16</xdr:row>
      <xdr:rowOff>1</xdr:rowOff>
    </xdr:from>
    <xdr:to>
      <xdr:col>15</xdr:col>
      <xdr:colOff>247650</xdr:colOff>
      <xdr:row>23</xdr:row>
      <xdr:rowOff>800100</xdr:rowOff>
    </xdr:to>
    <xdr:graphicFrame macro="">
      <xdr:nvGraphicFramePr>
        <xdr:cNvPr id="6" name="Диаграмма 5">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0</xdr:colOff>
      <xdr:row>44</xdr:row>
      <xdr:rowOff>0</xdr:rowOff>
    </xdr:from>
    <xdr:to>
      <xdr:col>15</xdr:col>
      <xdr:colOff>238125</xdr:colOff>
      <xdr:row>56</xdr:row>
      <xdr:rowOff>314325</xdr:rowOff>
    </xdr:to>
    <xdr:graphicFrame macro="">
      <xdr:nvGraphicFramePr>
        <xdr:cNvPr id="7" name="Диаграмма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171450</xdr:colOff>
      <xdr:row>68</xdr:row>
      <xdr:rowOff>314325</xdr:rowOff>
    </xdr:from>
    <xdr:to>
      <xdr:col>14</xdr:col>
      <xdr:colOff>152399</xdr:colOff>
      <xdr:row>75</xdr:row>
      <xdr:rowOff>209550</xdr:rowOff>
    </xdr:to>
    <xdr:graphicFrame macro="">
      <xdr:nvGraphicFramePr>
        <xdr:cNvPr id="8" name="Диаграмма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66675</xdr:colOff>
      <xdr:row>88</xdr:row>
      <xdr:rowOff>333375</xdr:rowOff>
    </xdr:from>
    <xdr:to>
      <xdr:col>15</xdr:col>
      <xdr:colOff>304800</xdr:colOff>
      <xdr:row>101</xdr:row>
      <xdr:rowOff>123825</xdr:rowOff>
    </xdr:to>
    <xdr:graphicFrame macro="">
      <xdr:nvGraphicFramePr>
        <xdr:cNvPr id="9" name="Диаграмма 8">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57150</xdr:colOff>
      <xdr:row>1</xdr:row>
      <xdr:rowOff>1</xdr:rowOff>
    </xdr:from>
    <xdr:to>
      <xdr:col>18</xdr:col>
      <xdr:colOff>295275</xdr:colOff>
      <xdr:row>15</xdr:row>
      <xdr:rowOff>590550</xdr:rowOff>
    </xdr:to>
    <xdr:graphicFrame macro="">
      <xdr:nvGraphicFramePr>
        <xdr:cNvPr id="2" name="Диаграмма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9525</xdr:colOff>
      <xdr:row>24</xdr:row>
      <xdr:rowOff>457200</xdr:rowOff>
    </xdr:from>
    <xdr:to>
      <xdr:col>18</xdr:col>
      <xdr:colOff>247650</xdr:colOff>
      <xdr:row>43</xdr:row>
      <xdr:rowOff>333375</xdr:rowOff>
    </xdr:to>
    <xdr:graphicFrame macro="">
      <xdr:nvGraphicFramePr>
        <xdr:cNvPr id="3" name="Диаграмма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600075</xdr:colOff>
      <xdr:row>57</xdr:row>
      <xdr:rowOff>66675</xdr:rowOff>
    </xdr:from>
    <xdr:to>
      <xdr:col>18</xdr:col>
      <xdr:colOff>228600</xdr:colOff>
      <xdr:row>66</xdr:row>
      <xdr:rowOff>533400</xdr:rowOff>
    </xdr:to>
    <xdr:graphicFrame macro="">
      <xdr:nvGraphicFramePr>
        <xdr:cNvPr id="4" name="Диаграмма 3">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9526</xdr:colOff>
      <xdr:row>76</xdr:row>
      <xdr:rowOff>571500</xdr:rowOff>
    </xdr:from>
    <xdr:to>
      <xdr:col>15</xdr:col>
      <xdr:colOff>123825</xdr:colOff>
      <xdr:row>87</xdr:row>
      <xdr:rowOff>352426</xdr:rowOff>
    </xdr:to>
    <xdr:graphicFrame macro="">
      <xdr:nvGraphicFramePr>
        <xdr:cNvPr id="5" name="Диаграмма 4">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16</xdr:row>
      <xdr:rowOff>171450</xdr:rowOff>
    </xdr:from>
    <xdr:to>
      <xdr:col>18</xdr:col>
      <xdr:colOff>238125</xdr:colOff>
      <xdr:row>23</xdr:row>
      <xdr:rowOff>1352550</xdr:rowOff>
    </xdr:to>
    <xdr:graphicFrame macro="">
      <xdr:nvGraphicFramePr>
        <xdr:cNvPr id="6" name="Диаграмма 5">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44</xdr:row>
      <xdr:rowOff>200026</xdr:rowOff>
    </xdr:from>
    <xdr:to>
      <xdr:col>18</xdr:col>
      <xdr:colOff>238125</xdr:colOff>
      <xdr:row>56</xdr:row>
      <xdr:rowOff>123826</xdr:rowOff>
    </xdr:to>
    <xdr:graphicFrame macro="">
      <xdr:nvGraphicFramePr>
        <xdr:cNvPr id="7" name="Диаграмма 6">
          <a:extLst>
            <a:ext uri="{FF2B5EF4-FFF2-40B4-BE49-F238E27FC236}">
              <a16:creationId xmlns:a16="http://schemas.microsoft.com/office/drawing/2014/main" id="{00000000-0008-0000-0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xdr:colOff>
      <xdr:row>68</xdr:row>
      <xdr:rowOff>0</xdr:rowOff>
    </xdr:from>
    <xdr:to>
      <xdr:col>14</xdr:col>
      <xdr:colOff>371475</xdr:colOff>
      <xdr:row>75</xdr:row>
      <xdr:rowOff>447675</xdr:rowOff>
    </xdr:to>
    <xdr:graphicFrame macro="">
      <xdr:nvGraphicFramePr>
        <xdr:cNvPr id="9" name="Диаграмма 8">
          <a:extLst>
            <a:ext uri="{FF2B5EF4-FFF2-40B4-BE49-F238E27FC236}">
              <a16:creationId xmlns:a16="http://schemas.microsoft.com/office/drawing/2014/main" id="{00000000-0008-0000-05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xdr:colOff>
      <xdr:row>89</xdr:row>
      <xdr:rowOff>104775</xdr:rowOff>
    </xdr:from>
    <xdr:to>
      <xdr:col>15</xdr:col>
      <xdr:colOff>390525</xdr:colOff>
      <xdr:row>100</xdr:row>
      <xdr:rowOff>504825</xdr:rowOff>
    </xdr:to>
    <xdr:graphicFrame macro="">
      <xdr:nvGraphicFramePr>
        <xdr:cNvPr id="10" name="Диаграмма 9">
          <a:extLst>
            <a:ext uri="{FF2B5EF4-FFF2-40B4-BE49-F238E27FC236}">
              <a16:creationId xmlns:a16="http://schemas.microsoft.com/office/drawing/2014/main" id="{00000000-0008-0000-05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96"/>
  <sheetViews>
    <sheetView tabSelected="1" topLeftCell="G1" zoomScaleNormal="85" workbookViewId="0">
      <selection activeCell="U4" sqref="U4"/>
    </sheetView>
  </sheetViews>
  <sheetFormatPr baseColWidth="10" defaultColWidth="8.83203125" defaultRowHeight="15" x14ac:dyDescent="0.2"/>
  <cols>
    <col min="1" max="1" width="4.6640625" customWidth="1"/>
    <col min="2" max="2" width="16" style="162" customWidth="1"/>
    <col min="3" max="3" width="8.6640625" style="162" customWidth="1"/>
    <col min="4" max="4" width="7" style="162" customWidth="1"/>
    <col min="5" max="12" width="9.5" style="162" customWidth="1"/>
    <col min="13" max="14" width="10.83203125" style="162" customWidth="1"/>
    <col min="15" max="15" width="9.6640625" style="76" customWidth="1"/>
    <col min="16" max="16" width="9.6640625" style="89" customWidth="1"/>
    <col min="17" max="17" width="9.6640625" style="76" customWidth="1"/>
    <col min="18" max="18" width="9.6640625" style="89" customWidth="1"/>
    <col min="19" max="19" width="0.33203125" customWidth="1"/>
    <col min="20" max="20" width="9.1640625" hidden="1" customWidth="1"/>
  </cols>
  <sheetData>
    <row r="1" spans="1:21" ht="261.75" customHeight="1" x14ac:dyDescent="0.2">
      <c r="A1" s="190" t="s">
        <v>625</v>
      </c>
      <c r="B1" s="191"/>
      <c r="C1" s="191"/>
      <c r="D1" s="191"/>
      <c r="E1" s="191"/>
      <c r="F1" s="191"/>
      <c r="G1" s="191"/>
      <c r="H1" s="191"/>
      <c r="I1" s="191"/>
      <c r="J1" s="191"/>
      <c r="K1" s="191"/>
      <c r="L1" s="191"/>
      <c r="M1" s="191"/>
      <c r="N1" s="191"/>
      <c r="O1" s="191"/>
      <c r="P1" s="191"/>
      <c r="Q1" s="191"/>
      <c r="R1" s="191"/>
      <c r="S1" s="191"/>
      <c r="T1" s="192"/>
    </row>
    <row r="2" spans="1:21" ht="77.25" customHeight="1" x14ac:dyDescent="0.2">
      <c r="B2" s="177" t="s">
        <v>0</v>
      </c>
      <c r="C2" s="177"/>
      <c r="D2" s="177"/>
      <c r="E2" s="184" t="s">
        <v>626</v>
      </c>
      <c r="F2" s="185"/>
      <c r="G2" s="185"/>
      <c r="H2" s="186"/>
      <c r="I2" s="187" t="s">
        <v>627</v>
      </c>
      <c r="J2" s="187"/>
      <c r="K2" s="187"/>
      <c r="L2" s="187"/>
      <c r="M2" s="187" t="s">
        <v>628</v>
      </c>
      <c r="N2" s="187"/>
      <c r="O2" s="187" t="s">
        <v>629</v>
      </c>
      <c r="P2" s="187"/>
      <c r="Q2" s="187"/>
      <c r="R2" s="187"/>
    </row>
    <row r="3" spans="1:21" ht="88.5" customHeight="1" x14ac:dyDescent="0.2">
      <c r="B3" s="164"/>
      <c r="C3" s="165" t="s">
        <v>1</v>
      </c>
      <c r="D3" s="165" t="s">
        <v>622</v>
      </c>
      <c r="E3" s="166" t="s">
        <v>2</v>
      </c>
      <c r="F3" s="166" t="s">
        <v>3</v>
      </c>
      <c r="G3" s="166" t="s">
        <v>4</v>
      </c>
      <c r="H3" s="166" t="s">
        <v>5</v>
      </c>
      <c r="I3" s="166" t="s">
        <v>2</v>
      </c>
      <c r="J3" s="166" t="s">
        <v>3</v>
      </c>
      <c r="K3" s="166" t="s">
        <v>4</v>
      </c>
      <c r="L3" s="166" t="s">
        <v>5</v>
      </c>
      <c r="M3" s="167" t="s">
        <v>6</v>
      </c>
      <c r="N3" s="167" t="s">
        <v>7</v>
      </c>
      <c r="O3" s="168" t="s">
        <v>8</v>
      </c>
      <c r="P3" s="169" t="s">
        <v>9</v>
      </c>
      <c r="Q3" s="168" t="s">
        <v>10</v>
      </c>
      <c r="R3" s="169" t="s">
        <v>11</v>
      </c>
      <c r="U3" t="s">
        <v>630</v>
      </c>
    </row>
    <row r="4" spans="1:21" ht="16" x14ac:dyDescent="0.2">
      <c r="B4" s="188" t="s">
        <v>12</v>
      </c>
      <c r="C4" s="189"/>
      <c r="D4" s="189"/>
      <c r="E4" s="189"/>
      <c r="F4" s="189"/>
      <c r="G4" s="189"/>
      <c r="H4" s="189"/>
      <c r="I4" s="189"/>
      <c r="J4" s="189"/>
      <c r="K4" s="189"/>
      <c r="L4" s="189"/>
      <c r="M4" s="189"/>
      <c r="N4" s="189"/>
      <c r="O4" s="189"/>
      <c r="P4" s="189"/>
      <c r="Q4" s="189"/>
      <c r="R4" s="189"/>
    </row>
    <row r="5" spans="1:21" ht="111.75" customHeight="1" x14ac:dyDescent="0.2">
      <c r="A5" s="1" t="s">
        <v>13</v>
      </c>
      <c r="B5" s="170" t="s">
        <v>14</v>
      </c>
      <c r="C5" s="170">
        <v>5</v>
      </c>
      <c r="D5" s="170">
        <v>138</v>
      </c>
      <c r="E5" s="171">
        <v>235.6</v>
      </c>
      <c r="F5" s="172">
        <v>235.6</v>
      </c>
      <c r="G5" s="171">
        <v>298.89999999999998</v>
      </c>
      <c r="H5" s="172">
        <v>298.89999999999998</v>
      </c>
      <c r="I5" s="171">
        <v>1.92</v>
      </c>
      <c r="J5" s="172">
        <v>1.92</v>
      </c>
      <c r="K5" s="171">
        <v>1.95</v>
      </c>
      <c r="L5" s="172">
        <v>1.95</v>
      </c>
      <c r="M5" s="173">
        <v>438.95</v>
      </c>
      <c r="N5" s="174">
        <v>618.02</v>
      </c>
      <c r="O5" s="175">
        <v>59.5</v>
      </c>
      <c r="P5" s="176">
        <v>83.7</v>
      </c>
      <c r="Q5" s="175">
        <v>58.5</v>
      </c>
      <c r="R5" s="176">
        <v>82.4</v>
      </c>
      <c r="U5" s="199">
        <f>AVERAGE(O5:R5)</f>
        <v>71.025000000000006</v>
      </c>
    </row>
    <row r="6" spans="1:21" ht="138.75" customHeight="1" x14ac:dyDescent="0.2">
      <c r="A6" s="1" t="s">
        <v>13</v>
      </c>
      <c r="B6" s="170" t="s">
        <v>15</v>
      </c>
      <c r="C6" s="170">
        <v>2</v>
      </c>
      <c r="D6" s="170">
        <v>110</v>
      </c>
      <c r="E6" s="171">
        <v>203.5</v>
      </c>
      <c r="F6" s="172">
        <v>203.5</v>
      </c>
      <c r="G6" s="171">
        <v>211.2</v>
      </c>
      <c r="H6" s="172">
        <v>211.2</v>
      </c>
      <c r="I6" s="171">
        <v>1.85</v>
      </c>
      <c r="J6" s="172">
        <v>1.92</v>
      </c>
      <c r="K6" s="171">
        <v>1.85</v>
      </c>
      <c r="L6" s="172">
        <v>1.92</v>
      </c>
      <c r="M6" s="173">
        <v>491.32</v>
      </c>
      <c r="N6" s="174">
        <v>536.62</v>
      </c>
      <c r="O6" s="175">
        <v>75.75</v>
      </c>
      <c r="P6" s="176">
        <v>85.86</v>
      </c>
      <c r="Q6" s="175">
        <v>75.75</v>
      </c>
      <c r="R6" s="176">
        <v>85.86</v>
      </c>
      <c r="U6" s="199">
        <f t="shared" ref="U6:U69" si="0">AVERAGE(O6:R6)</f>
        <v>80.805000000000007</v>
      </c>
    </row>
    <row r="7" spans="1:21" ht="30" x14ac:dyDescent="0.2">
      <c r="A7" s="1" t="s">
        <v>13</v>
      </c>
      <c r="B7" s="150" t="s">
        <v>16</v>
      </c>
      <c r="C7" s="150">
        <v>1</v>
      </c>
      <c r="D7" s="150">
        <v>150</v>
      </c>
      <c r="E7" s="151">
        <v>266</v>
      </c>
      <c r="F7" s="152">
        <v>266</v>
      </c>
      <c r="G7" s="151">
        <v>316</v>
      </c>
      <c r="H7" s="152">
        <v>419</v>
      </c>
      <c r="I7" s="151">
        <v>2.0299999999999998</v>
      </c>
      <c r="J7" s="152">
        <v>2.0299999999999998</v>
      </c>
      <c r="K7" s="151">
        <v>2.2000000000000002</v>
      </c>
      <c r="L7" s="152">
        <v>2.5</v>
      </c>
      <c r="M7" s="153">
        <v>546.48</v>
      </c>
      <c r="N7" s="154">
        <v>546.48</v>
      </c>
      <c r="O7" s="93">
        <f>I7*M7/12</f>
        <v>92.44619999999999</v>
      </c>
      <c r="P7" s="94">
        <f>J7*N7/12</f>
        <v>92.44619999999999</v>
      </c>
      <c r="Q7" s="93">
        <f>K7*N7/12</f>
        <v>100.188</v>
      </c>
      <c r="R7" s="94">
        <f>L7*N7/12</f>
        <v>113.85000000000001</v>
      </c>
      <c r="U7" s="199">
        <f t="shared" si="0"/>
        <v>99.732600000000005</v>
      </c>
    </row>
    <row r="8" spans="1:21" ht="133.5" customHeight="1" x14ac:dyDescent="0.2">
      <c r="A8" s="1" t="s">
        <v>13</v>
      </c>
      <c r="B8" s="150" t="s">
        <v>17</v>
      </c>
      <c r="C8" s="150">
        <v>2</v>
      </c>
      <c r="D8" s="150">
        <v>126.63</v>
      </c>
      <c r="E8" s="151">
        <v>276</v>
      </c>
      <c r="F8" s="152">
        <v>276</v>
      </c>
      <c r="G8" s="151">
        <v>349</v>
      </c>
      <c r="H8" s="152">
        <v>349</v>
      </c>
      <c r="I8" s="151">
        <v>2.36</v>
      </c>
      <c r="J8" s="152">
        <v>2.36</v>
      </c>
      <c r="K8" s="151">
        <v>2.56</v>
      </c>
      <c r="L8" s="152">
        <v>2.56</v>
      </c>
      <c r="M8" s="153">
        <v>439.03</v>
      </c>
      <c r="N8" s="154">
        <v>439.03</v>
      </c>
      <c r="O8" s="93">
        <f>I8*M8/12</f>
        <v>86.342566666666656</v>
      </c>
      <c r="P8" s="94">
        <f>J8*N8/12</f>
        <v>86.342566666666656</v>
      </c>
      <c r="Q8" s="93">
        <f>K8*M8/12</f>
        <v>93.659733333333335</v>
      </c>
      <c r="R8" s="94">
        <f>L8*N8/12</f>
        <v>93.659733333333335</v>
      </c>
      <c r="U8" s="199">
        <f t="shared" si="0"/>
        <v>90.001149999999996</v>
      </c>
    </row>
    <row r="9" spans="1:21" ht="135" customHeight="1" x14ac:dyDescent="0.2">
      <c r="A9" s="1" t="s">
        <v>13</v>
      </c>
      <c r="B9" s="150" t="s">
        <v>18</v>
      </c>
      <c r="C9" s="150">
        <v>1</v>
      </c>
      <c r="D9" s="150">
        <v>114.8</v>
      </c>
      <c r="E9" s="151">
        <v>206.64</v>
      </c>
      <c r="F9" s="152">
        <v>206.64</v>
      </c>
      <c r="G9" s="151">
        <v>199.75</v>
      </c>
      <c r="H9" s="152">
        <v>199.75</v>
      </c>
      <c r="I9" s="151">
        <v>1.8</v>
      </c>
      <c r="J9" s="152">
        <v>1.8</v>
      </c>
      <c r="K9" s="151">
        <v>1.74</v>
      </c>
      <c r="L9" s="152">
        <v>1.74</v>
      </c>
      <c r="M9" s="153">
        <v>656.56</v>
      </c>
      <c r="N9" s="154">
        <v>656.56</v>
      </c>
      <c r="O9" s="93">
        <f>I9*M9/12</f>
        <v>98.483999999999995</v>
      </c>
      <c r="P9" s="94">
        <f>J9*M9/12</f>
        <v>98.483999999999995</v>
      </c>
      <c r="Q9" s="93">
        <f>K9*M9/12</f>
        <v>95.201199999999986</v>
      </c>
      <c r="R9" s="94">
        <v>95.2</v>
      </c>
      <c r="U9" s="199">
        <f t="shared" si="0"/>
        <v>96.842299999999994</v>
      </c>
    </row>
    <row r="10" spans="1:21" ht="57" customHeight="1" x14ac:dyDescent="0.2">
      <c r="A10" s="1" t="s">
        <v>13</v>
      </c>
      <c r="B10" s="150" t="s">
        <v>19</v>
      </c>
      <c r="C10" s="150">
        <v>1</v>
      </c>
      <c r="D10" s="150">
        <v>107</v>
      </c>
      <c r="E10" s="151">
        <v>215.84</v>
      </c>
      <c r="F10" s="152">
        <v>215.84</v>
      </c>
      <c r="G10" s="151">
        <v>215.84</v>
      </c>
      <c r="H10" s="152">
        <v>215.84</v>
      </c>
      <c r="I10" s="151">
        <v>2.02</v>
      </c>
      <c r="J10" s="152">
        <v>2.02</v>
      </c>
      <c r="K10" s="151">
        <v>2.02</v>
      </c>
      <c r="L10" s="152">
        <v>2.02</v>
      </c>
      <c r="M10" s="153">
        <v>449.71</v>
      </c>
      <c r="N10" s="154">
        <v>449.71</v>
      </c>
      <c r="O10" s="93">
        <f>I10*M10/12</f>
        <v>75.701183333333333</v>
      </c>
      <c r="P10" s="94">
        <v>75.7</v>
      </c>
      <c r="Q10" s="93">
        <v>75.7</v>
      </c>
      <c r="R10" s="94">
        <v>75.7</v>
      </c>
      <c r="U10" s="199">
        <f t="shared" si="0"/>
        <v>75.700295833333328</v>
      </c>
    </row>
    <row r="11" spans="1:21" ht="264.75" customHeight="1" x14ac:dyDescent="0.2">
      <c r="A11" s="1" t="s">
        <v>13</v>
      </c>
      <c r="B11" s="150" t="s">
        <v>20</v>
      </c>
      <c r="C11" s="150">
        <v>1</v>
      </c>
      <c r="D11" s="150">
        <v>115</v>
      </c>
      <c r="E11" s="151">
        <v>267.12</v>
      </c>
      <c r="F11" s="152">
        <v>267.12</v>
      </c>
      <c r="G11" s="151">
        <v>224</v>
      </c>
      <c r="H11" s="152">
        <v>224</v>
      </c>
      <c r="I11" s="151">
        <v>2.3199999999999998</v>
      </c>
      <c r="J11" s="152">
        <v>2.3199999999999998</v>
      </c>
      <c r="K11" s="151">
        <v>1.95</v>
      </c>
      <c r="L11" s="152">
        <v>1.95</v>
      </c>
      <c r="M11" s="153">
        <v>441.7</v>
      </c>
      <c r="N11" s="154">
        <v>441.7</v>
      </c>
      <c r="O11" s="93">
        <f>3.39*25.2</f>
        <v>85.427999999999997</v>
      </c>
      <c r="P11" s="94">
        <f>3.39*25.2</f>
        <v>85.427999999999997</v>
      </c>
      <c r="Q11" s="93">
        <v>71.7</v>
      </c>
      <c r="R11" s="94">
        <v>71.7</v>
      </c>
      <c r="U11" s="199">
        <f t="shared" si="0"/>
        <v>78.563999999999993</v>
      </c>
    </row>
    <row r="12" spans="1:21" ht="138" customHeight="1" x14ac:dyDescent="0.2">
      <c r="A12" s="1" t="s">
        <v>13</v>
      </c>
      <c r="B12" s="150" t="s">
        <v>21</v>
      </c>
      <c r="C12" s="150">
        <v>1</v>
      </c>
      <c r="D12" s="150">
        <v>200</v>
      </c>
      <c r="E12" s="151"/>
      <c r="F12" s="152"/>
      <c r="G12" s="151"/>
      <c r="H12" s="152"/>
      <c r="I12" s="151">
        <v>1.45</v>
      </c>
      <c r="J12" s="152">
        <v>1.732</v>
      </c>
      <c r="K12" s="151">
        <v>1.45</v>
      </c>
      <c r="L12" s="152">
        <v>1.732</v>
      </c>
      <c r="M12" s="153">
        <v>949.62</v>
      </c>
      <c r="N12" s="154">
        <v>949.62</v>
      </c>
      <c r="O12" s="93">
        <f>I12*M12/12</f>
        <v>114.74575</v>
      </c>
      <c r="P12" s="94">
        <f>J12*N12/12</f>
        <v>137.06181999999998</v>
      </c>
      <c r="Q12" s="93">
        <f>K12*M12/12</f>
        <v>114.74575</v>
      </c>
      <c r="R12" s="94">
        <f>L12*N12/12</f>
        <v>137.06181999999998</v>
      </c>
      <c r="U12" s="199">
        <f t="shared" si="0"/>
        <v>125.903785</v>
      </c>
    </row>
    <row r="13" spans="1:21" ht="206.25" customHeight="1" x14ac:dyDescent="0.2">
      <c r="A13" s="1" t="s">
        <v>13</v>
      </c>
      <c r="B13" s="150" t="s">
        <v>22</v>
      </c>
      <c r="C13" s="150">
        <v>9</v>
      </c>
      <c r="D13" s="150"/>
      <c r="E13" s="155"/>
      <c r="F13" s="156"/>
      <c r="G13" s="155"/>
      <c r="H13" s="156"/>
      <c r="I13" s="155">
        <f>0.1*25.2</f>
        <v>2.52</v>
      </c>
      <c r="J13" s="156">
        <f>I13</f>
        <v>2.52</v>
      </c>
      <c r="K13" s="155">
        <v>2.36</v>
      </c>
      <c r="L13" s="156">
        <v>2.87</v>
      </c>
      <c r="M13" s="153">
        <v>593.54</v>
      </c>
      <c r="N13" s="154">
        <v>744.72</v>
      </c>
      <c r="O13" s="93">
        <f>I13*M13/12</f>
        <v>124.64339999999999</v>
      </c>
      <c r="P13" s="94">
        <f>J13*N13/12</f>
        <v>156.3912</v>
      </c>
      <c r="Q13" s="93">
        <f>K13*M13/12</f>
        <v>116.72953333333332</v>
      </c>
      <c r="R13" s="94">
        <f>L13*N13/12</f>
        <v>178.11220000000003</v>
      </c>
      <c r="U13" s="199">
        <f t="shared" si="0"/>
        <v>143.96908333333334</v>
      </c>
    </row>
    <row r="14" spans="1:21" ht="30" x14ac:dyDescent="0.2">
      <c r="A14" s="1" t="s">
        <v>13</v>
      </c>
      <c r="B14" s="150" t="s">
        <v>23</v>
      </c>
      <c r="C14" s="150">
        <v>1</v>
      </c>
      <c r="D14" s="150">
        <v>198</v>
      </c>
      <c r="E14" s="151">
        <v>290.04000000000002</v>
      </c>
      <c r="F14" s="152">
        <v>372</v>
      </c>
      <c r="G14" s="151">
        <v>328.68</v>
      </c>
      <c r="H14" s="152">
        <v>432</v>
      </c>
      <c r="I14" s="151">
        <f>290.04/198</f>
        <v>1.4648484848484848</v>
      </c>
      <c r="J14" s="152">
        <f>372/198</f>
        <v>1.8787878787878789</v>
      </c>
      <c r="K14" s="151">
        <f>328.68/198</f>
        <v>1.6600000000000001</v>
      </c>
      <c r="L14" s="152">
        <f>432/198</f>
        <v>2.1818181818181817</v>
      </c>
      <c r="M14" s="153">
        <v>648.65</v>
      </c>
      <c r="N14" s="154">
        <v>648.65</v>
      </c>
      <c r="O14" s="93">
        <f>M14*I14/12</f>
        <v>79.181164141414129</v>
      </c>
      <c r="P14" s="94">
        <f>M14*J14/12</f>
        <v>101.55631313131313</v>
      </c>
      <c r="Q14" s="93">
        <f>M14*K14/12</f>
        <v>89.729916666666668</v>
      </c>
      <c r="R14" s="94">
        <f>M14*L14/12</f>
        <v>117.93636363636362</v>
      </c>
      <c r="U14" s="199">
        <f t="shared" si="0"/>
        <v>97.100939393939385</v>
      </c>
    </row>
    <row r="15" spans="1:21" ht="30" x14ac:dyDescent="0.2">
      <c r="A15" s="1" t="s">
        <v>13</v>
      </c>
      <c r="B15" s="150" t="s">
        <v>24</v>
      </c>
      <c r="C15" s="150">
        <v>4</v>
      </c>
      <c r="D15" s="150">
        <v>130</v>
      </c>
      <c r="E15" s="151">
        <v>275</v>
      </c>
      <c r="F15" s="152">
        <v>299</v>
      </c>
      <c r="G15" s="151">
        <v>255</v>
      </c>
      <c r="H15" s="152">
        <v>318</v>
      </c>
      <c r="I15" s="151">
        <v>2.08</v>
      </c>
      <c r="J15" s="152">
        <v>2.3199999999999998</v>
      </c>
      <c r="K15" s="151">
        <v>2.11</v>
      </c>
      <c r="L15" s="152">
        <v>2.2200000000000002</v>
      </c>
      <c r="M15" s="153">
        <v>451.0324</v>
      </c>
      <c r="N15" s="154">
        <v>629.7278</v>
      </c>
      <c r="O15" s="93">
        <f>M15*I15/12</f>
        <v>78.178949333333335</v>
      </c>
      <c r="P15" s="94">
        <f>J15*N15/12</f>
        <v>121.74737466666666</v>
      </c>
      <c r="Q15" s="93">
        <f>K15*M15/12</f>
        <v>79.306530333333328</v>
      </c>
      <c r="R15" s="94">
        <f>L15*N15/12</f>
        <v>116.49964300000001</v>
      </c>
      <c r="U15" s="199">
        <f t="shared" si="0"/>
        <v>98.933124333333325</v>
      </c>
    </row>
    <row r="16" spans="1:21" ht="30" x14ac:dyDescent="0.2">
      <c r="A16" s="1" t="s">
        <v>13</v>
      </c>
      <c r="B16" s="150" t="s">
        <v>25</v>
      </c>
      <c r="C16" s="150">
        <v>1</v>
      </c>
      <c r="D16" s="150"/>
      <c r="E16" s="151"/>
      <c r="F16" s="152"/>
      <c r="G16" s="151"/>
      <c r="H16" s="152"/>
      <c r="I16" s="151">
        <v>1.95</v>
      </c>
      <c r="J16" s="152">
        <v>2.29</v>
      </c>
      <c r="K16" s="151">
        <v>2.29</v>
      </c>
      <c r="L16" s="152">
        <v>2.35</v>
      </c>
      <c r="M16" s="153">
        <v>598.16</v>
      </c>
      <c r="N16" s="154">
        <v>598.16</v>
      </c>
      <c r="O16" s="93">
        <f>I16*M16/12</f>
        <v>97.200999999999979</v>
      </c>
      <c r="P16" s="94">
        <f>J16*N16/12</f>
        <v>114.14886666666666</v>
      </c>
      <c r="Q16" s="93">
        <f>K16*N16/12</f>
        <v>114.14886666666666</v>
      </c>
      <c r="R16" s="94">
        <f>L16*N16/12</f>
        <v>117.13966666666666</v>
      </c>
      <c r="U16" s="199">
        <f t="shared" si="0"/>
        <v>110.65959999999998</v>
      </c>
    </row>
    <row r="17" spans="1:21" ht="81" customHeight="1" x14ac:dyDescent="0.2">
      <c r="A17" s="1" t="s">
        <v>13</v>
      </c>
      <c r="B17" s="150" t="s">
        <v>26</v>
      </c>
      <c r="C17" s="150">
        <v>1</v>
      </c>
      <c r="D17" s="150">
        <v>128</v>
      </c>
      <c r="E17" s="151">
        <v>264</v>
      </c>
      <c r="F17" s="152">
        <v>288</v>
      </c>
      <c r="G17" s="151">
        <v>143</v>
      </c>
      <c r="H17" s="152">
        <v>390</v>
      </c>
      <c r="I17" s="151">
        <v>2.2000000000000002</v>
      </c>
      <c r="J17" s="152">
        <v>2.4</v>
      </c>
      <c r="K17" s="151">
        <v>1.3</v>
      </c>
      <c r="L17" s="152">
        <v>3</v>
      </c>
      <c r="M17" s="153">
        <v>562.62</v>
      </c>
      <c r="N17" s="154">
        <v>562.62</v>
      </c>
      <c r="O17" s="93">
        <f>I17*M17/12</f>
        <v>103.14700000000001</v>
      </c>
      <c r="P17" s="94">
        <f>J17*M17/12</f>
        <v>112.524</v>
      </c>
      <c r="Q17" s="93">
        <f>K17*M17/12</f>
        <v>60.950500000000005</v>
      </c>
      <c r="R17" s="94">
        <f>L17*N17/12</f>
        <v>140.655</v>
      </c>
      <c r="U17" s="199">
        <f t="shared" si="0"/>
        <v>104.31912499999999</v>
      </c>
    </row>
    <row r="18" spans="1:21" ht="30" x14ac:dyDescent="0.2">
      <c r="A18" s="1" t="s">
        <v>13</v>
      </c>
      <c r="B18" s="150" t="s">
        <v>27</v>
      </c>
      <c r="C18" s="150">
        <v>5</v>
      </c>
      <c r="D18" s="150"/>
      <c r="E18" s="151"/>
      <c r="F18" s="152"/>
      <c r="G18" s="151"/>
      <c r="H18" s="152"/>
      <c r="I18" s="151">
        <v>2.2999999999999998</v>
      </c>
      <c r="J18" s="152">
        <v>2.2999999999999998</v>
      </c>
      <c r="K18" s="151">
        <v>2.33</v>
      </c>
      <c r="L18" s="152">
        <v>2.33</v>
      </c>
      <c r="M18" s="153">
        <v>527.35</v>
      </c>
      <c r="N18" s="154">
        <v>621.1</v>
      </c>
      <c r="O18" s="93">
        <f>I18*M18/12</f>
        <v>101.07541666666667</v>
      </c>
      <c r="P18" s="94">
        <v>119.04416666666667</v>
      </c>
      <c r="Q18" s="93">
        <v>102.39379166666667</v>
      </c>
      <c r="R18" s="94">
        <v>120.59691666666667</v>
      </c>
      <c r="U18" s="199">
        <f t="shared" si="0"/>
        <v>110.77757291666667</v>
      </c>
    </row>
    <row r="19" spans="1:21" x14ac:dyDescent="0.2">
      <c r="B19" s="193" t="s">
        <v>28</v>
      </c>
      <c r="C19" s="194"/>
      <c r="D19" s="194"/>
      <c r="E19" s="194"/>
      <c r="F19" s="194"/>
      <c r="G19" s="194"/>
      <c r="H19" s="194"/>
      <c r="I19" s="194"/>
      <c r="J19" s="194"/>
      <c r="K19" s="194"/>
      <c r="L19" s="194"/>
      <c r="M19" s="194"/>
      <c r="N19" s="194"/>
      <c r="O19" s="194"/>
      <c r="P19" s="194"/>
      <c r="Q19" s="194"/>
      <c r="R19" s="194"/>
      <c r="U19" s="199" t="e">
        <f t="shared" si="0"/>
        <v>#DIV/0!</v>
      </c>
    </row>
    <row r="20" spans="1:21" ht="30" x14ac:dyDescent="0.2">
      <c r="A20" s="1" t="s">
        <v>29</v>
      </c>
      <c r="B20" s="150" t="s">
        <v>30</v>
      </c>
      <c r="C20" s="150">
        <v>1</v>
      </c>
      <c r="D20" s="150"/>
      <c r="E20" s="151"/>
      <c r="F20" s="152"/>
      <c r="G20" s="151"/>
      <c r="H20" s="152"/>
      <c r="I20" s="151">
        <v>1.7</v>
      </c>
      <c r="J20" s="152">
        <v>1.9</v>
      </c>
      <c r="K20" s="151">
        <v>1.7</v>
      </c>
      <c r="L20" s="152">
        <v>1.9</v>
      </c>
      <c r="M20" s="153">
        <v>246</v>
      </c>
      <c r="N20" s="154">
        <v>246</v>
      </c>
      <c r="O20" s="93">
        <f>0.71*25.2</f>
        <v>17.891999999999999</v>
      </c>
      <c r="P20" s="94">
        <v>17.891999999999999</v>
      </c>
      <c r="Q20" s="93">
        <v>17.891999999999999</v>
      </c>
      <c r="R20" s="94">
        <v>17.891999999999999</v>
      </c>
      <c r="U20" s="199">
        <f t="shared" si="0"/>
        <v>17.891999999999999</v>
      </c>
    </row>
    <row r="21" spans="1:21" ht="30" x14ac:dyDescent="0.2">
      <c r="A21" s="1" t="s">
        <v>29</v>
      </c>
      <c r="B21" s="150" t="s">
        <v>31</v>
      </c>
      <c r="C21" s="150">
        <v>3</v>
      </c>
      <c r="D21" s="150"/>
      <c r="E21" s="151">
        <v>279.74400000000003</v>
      </c>
      <c r="F21" s="152">
        <v>403.03199999999998</v>
      </c>
      <c r="G21" s="151">
        <v>347.72399999999999</v>
      </c>
      <c r="H21" s="152">
        <v>362.952</v>
      </c>
      <c r="I21" s="151">
        <v>2.028</v>
      </c>
      <c r="J21" s="152">
        <v>2.556</v>
      </c>
      <c r="K21" s="151">
        <v>2.2799999999999998</v>
      </c>
      <c r="L21" s="152">
        <v>3.13</v>
      </c>
      <c r="M21" s="153">
        <v>697.76</v>
      </c>
      <c r="N21" s="154">
        <v>845.87</v>
      </c>
      <c r="O21" s="93">
        <v>120.59</v>
      </c>
      <c r="P21" s="94">
        <v>148.62</v>
      </c>
      <c r="Q21" s="93">
        <v>135.58000000000001</v>
      </c>
      <c r="R21" s="94">
        <v>182.12</v>
      </c>
      <c r="U21" s="199">
        <f t="shared" si="0"/>
        <v>146.72750000000002</v>
      </c>
    </row>
    <row r="22" spans="1:21" ht="30" x14ac:dyDescent="0.2">
      <c r="A22" s="1" t="s">
        <v>29</v>
      </c>
      <c r="B22" s="150" t="s">
        <v>32</v>
      </c>
      <c r="C22" s="150">
        <v>1</v>
      </c>
      <c r="D22" s="150">
        <v>129.15</v>
      </c>
      <c r="E22" s="151">
        <v>276.86</v>
      </c>
      <c r="F22" s="152">
        <v>276.86</v>
      </c>
      <c r="G22" s="151">
        <v>237.41</v>
      </c>
      <c r="H22" s="152">
        <v>237.41</v>
      </c>
      <c r="I22" s="151">
        <v>2.74</v>
      </c>
      <c r="J22" s="152">
        <v>2.74</v>
      </c>
      <c r="K22" s="151">
        <v>2.57</v>
      </c>
      <c r="L22" s="152">
        <v>2.57</v>
      </c>
      <c r="M22" s="153">
        <v>609.02</v>
      </c>
      <c r="N22" s="153">
        <v>556.76</v>
      </c>
      <c r="O22" s="93">
        <v>139.06</v>
      </c>
      <c r="P22" s="94">
        <v>139.06</v>
      </c>
      <c r="Q22" s="93">
        <v>119.24</v>
      </c>
      <c r="R22" s="94">
        <v>119.24</v>
      </c>
      <c r="U22" s="199">
        <f t="shared" si="0"/>
        <v>129.15</v>
      </c>
    </row>
    <row r="23" spans="1:21" ht="30" x14ac:dyDescent="0.2">
      <c r="A23" s="1" t="s">
        <v>29</v>
      </c>
      <c r="B23" s="150" t="s">
        <v>33</v>
      </c>
      <c r="C23" s="150">
        <v>4</v>
      </c>
      <c r="D23" s="150"/>
      <c r="E23" s="151"/>
      <c r="F23" s="152"/>
      <c r="G23" s="151"/>
      <c r="H23" s="152"/>
      <c r="I23" s="151">
        <v>2.08</v>
      </c>
      <c r="J23" s="152">
        <v>2.08</v>
      </c>
      <c r="K23" s="151">
        <v>1.61</v>
      </c>
      <c r="L23" s="152">
        <v>1.61</v>
      </c>
      <c r="M23" s="153">
        <v>388.43</v>
      </c>
      <c r="N23" s="154">
        <v>444.23</v>
      </c>
      <c r="O23" s="93">
        <f>I23*M23/12</f>
        <v>67.327866666666679</v>
      </c>
      <c r="P23" s="94">
        <f>J23*N23/12</f>
        <v>76.999866666666676</v>
      </c>
      <c r="Q23" s="93">
        <f>K23*M23/12</f>
        <v>52.114358333333335</v>
      </c>
      <c r="R23" s="94">
        <f>L23*N23/12</f>
        <v>59.600858333333342</v>
      </c>
      <c r="U23" s="199">
        <f t="shared" si="0"/>
        <v>64.010737500000005</v>
      </c>
    </row>
    <row r="24" spans="1:21" x14ac:dyDescent="0.2">
      <c r="A24" s="1" t="s">
        <v>29</v>
      </c>
      <c r="B24" s="157" t="s">
        <v>34</v>
      </c>
      <c r="C24" s="157">
        <v>2</v>
      </c>
      <c r="D24" s="157"/>
      <c r="E24" s="151">
        <v>198.41</v>
      </c>
      <c r="F24" s="152">
        <v>249.57</v>
      </c>
      <c r="G24" s="151">
        <v>283.92</v>
      </c>
      <c r="H24" s="152">
        <v>551.13</v>
      </c>
      <c r="I24" s="151">
        <v>1.83</v>
      </c>
      <c r="J24" s="152">
        <v>2.19</v>
      </c>
      <c r="K24" s="151">
        <v>3.29</v>
      </c>
      <c r="L24" s="152">
        <v>5.26</v>
      </c>
      <c r="M24" s="153">
        <v>731.8</v>
      </c>
      <c r="N24" s="154">
        <v>731.8</v>
      </c>
      <c r="O24" s="93">
        <f>I24*M24/12</f>
        <v>111.59949999999999</v>
      </c>
      <c r="P24" s="94">
        <f>J24*N24/12</f>
        <v>133.55349999999999</v>
      </c>
      <c r="Q24" s="93">
        <f>K24*M24/12</f>
        <v>200.63516666666666</v>
      </c>
      <c r="R24" s="94">
        <f>L24*N24/12</f>
        <v>320.77233333333328</v>
      </c>
      <c r="U24" s="199">
        <f t="shared" si="0"/>
        <v>191.64012499999995</v>
      </c>
    </row>
    <row r="25" spans="1:21" x14ac:dyDescent="0.2">
      <c r="A25" s="1" t="s">
        <v>29</v>
      </c>
      <c r="B25" s="150" t="s">
        <v>35</v>
      </c>
      <c r="C25" s="150"/>
      <c r="D25" s="150"/>
      <c r="E25" s="151"/>
      <c r="F25" s="152"/>
      <c r="G25" s="151"/>
      <c r="H25" s="152"/>
      <c r="I25" s="151">
        <v>2.41</v>
      </c>
      <c r="J25" s="152">
        <v>2.41</v>
      </c>
      <c r="K25" s="151">
        <v>3.03</v>
      </c>
      <c r="L25" s="152">
        <v>3.03</v>
      </c>
      <c r="M25" s="153">
        <v>746.9</v>
      </c>
      <c r="N25" s="154">
        <v>746.9</v>
      </c>
      <c r="O25" s="93">
        <v>150</v>
      </c>
      <c r="P25" s="94">
        <v>150</v>
      </c>
      <c r="Q25" s="93">
        <v>188.59</v>
      </c>
      <c r="R25" s="94">
        <v>188.59</v>
      </c>
      <c r="U25" s="199">
        <f t="shared" si="0"/>
        <v>169.29500000000002</v>
      </c>
    </row>
    <row r="26" spans="1:21" ht="15" customHeight="1" x14ac:dyDescent="0.2">
      <c r="A26" s="75"/>
      <c r="B26" s="182" t="s">
        <v>36</v>
      </c>
      <c r="C26" s="183"/>
      <c r="D26" s="183"/>
      <c r="E26" s="183"/>
      <c r="F26" s="183"/>
      <c r="G26" s="183"/>
      <c r="H26" s="183"/>
      <c r="I26" s="183"/>
      <c r="J26" s="183"/>
      <c r="K26" s="183"/>
      <c r="L26" s="183"/>
      <c r="M26" s="183"/>
      <c r="N26" s="183"/>
      <c r="O26" s="183"/>
      <c r="P26" s="183"/>
      <c r="Q26" s="183"/>
      <c r="R26" s="183"/>
      <c r="U26" s="199" t="e">
        <f t="shared" si="0"/>
        <v>#DIV/0!</v>
      </c>
    </row>
    <row r="27" spans="1:21" ht="35.25" customHeight="1" x14ac:dyDescent="0.2">
      <c r="A27" s="1" t="s">
        <v>36</v>
      </c>
      <c r="B27" s="158" t="s">
        <v>37</v>
      </c>
      <c r="C27" s="158">
        <v>1</v>
      </c>
      <c r="D27" s="158">
        <v>135</v>
      </c>
      <c r="E27" s="151"/>
      <c r="F27" s="152"/>
      <c r="G27" s="151"/>
      <c r="H27" s="152"/>
      <c r="I27" s="151">
        <v>2.5</v>
      </c>
      <c r="J27" s="152">
        <v>2.5</v>
      </c>
      <c r="K27" s="151">
        <v>2</v>
      </c>
      <c r="L27" s="152">
        <v>2.8</v>
      </c>
      <c r="M27" s="153">
        <v>533.27</v>
      </c>
      <c r="N27" s="154">
        <v>533.27</v>
      </c>
      <c r="O27" s="93">
        <f>M27*I27/12</f>
        <v>111.09791666666666</v>
      </c>
      <c r="P27" s="94">
        <f>J27*N27/12</f>
        <v>111.09791666666666</v>
      </c>
      <c r="Q27" s="93">
        <f>K27*M27/12</f>
        <v>88.87833333333333</v>
      </c>
      <c r="R27" s="94">
        <f>L27*N27/12</f>
        <v>124.42966666666666</v>
      </c>
      <c r="U27" s="199">
        <f t="shared" si="0"/>
        <v>108.87595833333333</v>
      </c>
    </row>
    <row r="28" spans="1:21" ht="28" x14ac:dyDescent="0.2">
      <c r="A28" s="1" t="s">
        <v>36</v>
      </c>
      <c r="B28" s="158" t="s">
        <v>38</v>
      </c>
      <c r="C28" s="158">
        <v>2</v>
      </c>
      <c r="D28" s="158"/>
      <c r="E28" s="151"/>
      <c r="F28" s="152"/>
      <c r="G28" s="151"/>
      <c r="H28" s="152"/>
      <c r="I28" s="151">
        <v>2.0299999999999998</v>
      </c>
      <c r="J28" s="152">
        <v>2.0299999999999998</v>
      </c>
      <c r="K28" s="151">
        <v>2.0299999999999998</v>
      </c>
      <c r="L28" s="152">
        <v>2.0299999999999998</v>
      </c>
      <c r="M28" s="153">
        <v>526.76</v>
      </c>
      <c r="N28" s="154">
        <v>526.76</v>
      </c>
      <c r="O28" s="93">
        <v>89.11</v>
      </c>
      <c r="P28" s="94">
        <v>89.11</v>
      </c>
      <c r="Q28" s="93">
        <v>89.11</v>
      </c>
      <c r="R28" s="94">
        <v>89.11</v>
      </c>
      <c r="U28" s="199">
        <f t="shared" si="0"/>
        <v>89.11</v>
      </c>
    </row>
    <row r="29" spans="1:21" ht="30" x14ac:dyDescent="0.2">
      <c r="A29" s="1" t="s">
        <v>36</v>
      </c>
      <c r="B29" s="158" t="s">
        <v>39</v>
      </c>
      <c r="C29" s="158">
        <v>1</v>
      </c>
      <c r="D29" s="158">
        <v>150</v>
      </c>
      <c r="E29" s="151"/>
      <c r="F29" s="152"/>
      <c r="G29" s="151"/>
      <c r="H29" s="152"/>
      <c r="I29" s="151">
        <v>2.38</v>
      </c>
      <c r="J29" s="152">
        <v>2.44</v>
      </c>
      <c r="K29" s="151">
        <v>2.23</v>
      </c>
      <c r="L29" s="152">
        <v>2.5499999999999998</v>
      </c>
      <c r="M29" s="153">
        <v>580.54</v>
      </c>
      <c r="N29" s="154">
        <v>580.54</v>
      </c>
      <c r="O29" s="93">
        <v>118.04</v>
      </c>
      <c r="P29" s="94">
        <v>118.04</v>
      </c>
      <c r="Q29" s="93">
        <v>123.36</v>
      </c>
      <c r="R29" s="94">
        <v>123.36</v>
      </c>
      <c r="U29" s="199">
        <f t="shared" si="0"/>
        <v>120.7</v>
      </c>
    </row>
    <row r="30" spans="1:21" ht="30" x14ac:dyDescent="0.2">
      <c r="A30" s="1" t="s">
        <v>36</v>
      </c>
      <c r="B30" s="158" t="s">
        <v>40</v>
      </c>
      <c r="C30" s="158">
        <v>9</v>
      </c>
      <c r="D30" s="158">
        <v>125</v>
      </c>
      <c r="E30" s="155">
        <v>387.81</v>
      </c>
      <c r="F30" s="156">
        <v>419.71</v>
      </c>
      <c r="G30" s="155">
        <v>387.81</v>
      </c>
      <c r="H30" s="156">
        <v>462.15</v>
      </c>
      <c r="I30" s="151">
        <v>3.1</v>
      </c>
      <c r="J30" s="152">
        <v>3.36</v>
      </c>
      <c r="K30" s="151">
        <v>3.1</v>
      </c>
      <c r="L30" s="152">
        <v>3.22</v>
      </c>
      <c r="M30" s="153">
        <v>591.14</v>
      </c>
      <c r="N30" s="154">
        <v>591.14</v>
      </c>
      <c r="O30" s="93">
        <f>I30*M30/12</f>
        <v>152.71116666666668</v>
      </c>
      <c r="P30" s="94">
        <f>J30*N30/12</f>
        <v>165.51919999999998</v>
      </c>
      <c r="Q30" s="93">
        <f>K30*M30/12</f>
        <v>152.71116666666668</v>
      </c>
      <c r="R30" s="94">
        <f>L30*N30/12</f>
        <v>158.62256666666667</v>
      </c>
      <c r="U30" s="199">
        <f t="shared" si="0"/>
        <v>157.39102500000001</v>
      </c>
    </row>
    <row r="31" spans="1:21" ht="30" x14ac:dyDescent="0.2">
      <c r="A31" s="1" t="s">
        <v>36</v>
      </c>
      <c r="B31" s="158" t="s">
        <v>41</v>
      </c>
      <c r="C31" s="158">
        <v>1</v>
      </c>
      <c r="D31" s="158"/>
      <c r="E31" s="151"/>
      <c r="F31" s="152"/>
      <c r="G31" s="151"/>
      <c r="H31" s="152"/>
      <c r="I31" s="151">
        <v>2.16</v>
      </c>
      <c r="J31" s="152">
        <v>2.16</v>
      </c>
      <c r="K31" s="151">
        <v>2.16</v>
      </c>
      <c r="L31" s="152">
        <v>2.16</v>
      </c>
      <c r="M31" s="153">
        <v>488.95</v>
      </c>
      <c r="N31" s="154">
        <v>488.95</v>
      </c>
      <c r="O31" s="93">
        <f t="shared" ref="O31:O37" si="1">I31*M31/12</f>
        <v>88.01100000000001</v>
      </c>
      <c r="P31" s="94">
        <v>88.01100000000001</v>
      </c>
      <c r="Q31" s="93">
        <v>88.01100000000001</v>
      </c>
      <c r="R31" s="94">
        <v>88.01100000000001</v>
      </c>
      <c r="U31" s="199">
        <f t="shared" si="0"/>
        <v>88.01100000000001</v>
      </c>
    </row>
    <row r="32" spans="1:21" ht="30" x14ac:dyDescent="0.2">
      <c r="A32" s="1" t="s">
        <v>36</v>
      </c>
      <c r="B32" s="158" t="s">
        <v>42</v>
      </c>
      <c r="C32" s="158">
        <v>1</v>
      </c>
      <c r="D32" s="158">
        <v>143</v>
      </c>
      <c r="E32" s="151">
        <f>I32*140</f>
        <v>429.79999999999995</v>
      </c>
      <c r="F32" s="152">
        <f>J32*140</f>
        <v>429.79999999999995</v>
      </c>
      <c r="G32" s="151">
        <f>K32*146.5</f>
        <v>234.4</v>
      </c>
      <c r="H32" s="152">
        <f>L32*146.5</f>
        <v>366.25</v>
      </c>
      <c r="I32" s="151">
        <v>3.07</v>
      </c>
      <c r="J32" s="152">
        <v>3.07</v>
      </c>
      <c r="K32" s="151">
        <v>1.6</v>
      </c>
      <c r="L32" s="152">
        <v>2.5</v>
      </c>
      <c r="M32" s="153">
        <v>496.75</v>
      </c>
      <c r="N32" s="154">
        <v>496.75</v>
      </c>
      <c r="O32" s="93">
        <f t="shared" si="1"/>
        <v>127.08520833333331</v>
      </c>
      <c r="P32" s="94">
        <f t="shared" ref="P32:P37" si="2">J32*N32/12</f>
        <v>127.08520833333331</v>
      </c>
      <c r="Q32" s="93">
        <f t="shared" ref="Q32:R37" si="3">K32*M32/12</f>
        <v>66.233333333333334</v>
      </c>
      <c r="R32" s="94">
        <f t="shared" si="3"/>
        <v>103.48958333333333</v>
      </c>
      <c r="U32" s="199">
        <f t="shared" si="0"/>
        <v>105.97333333333331</v>
      </c>
    </row>
    <row r="33" spans="1:21" ht="78" customHeight="1" x14ac:dyDescent="0.2">
      <c r="A33" s="1" t="s">
        <v>36</v>
      </c>
      <c r="B33" s="158" t="s">
        <v>43</v>
      </c>
      <c r="C33" s="158">
        <v>3</v>
      </c>
      <c r="D33" s="158">
        <v>125.8</v>
      </c>
      <c r="E33" s="151">
        <v>245.53</v>
      </c>
      <c r="F33" s="152">
        <v>284.24</v>
      </c>
      <c r="G33" s="151">
        <v>301.07</v>
      </c>
      <c r="H33" s="152">
        <v>382.51</v>
      </c>
      <c r="I33" s="151">
        <v>1.97</v>
      </c>
      <c r="J33" s="152">
        <v>2.1800000000000002</v>
      </c>
      <c r="K33" s="151">
        <v>2.63</v>
      </c>
      <c r="L33" s="152">
        <v>2.88</v>
      </c>
      <c r="M33" s="153">
        <v>582.14</v>
      </c>
      <c r="N33" s="154">
        <v>598.79999999999995</v>
      </c>
      <c r="O33" s="93">
        <f t="shared" si="1"/>
        <v>95.567983333333316</v>
      </c>
      <c r="P33" s="94">
        <f t="shared" si="2"/>
        <v>108.782</v>
      </c>
      <c r="Q33" s="93">
        <f t="shared" si="3"/>
        <v>127.58568333333334</v>
      </c>
      <c r="R33" s="94">
        <f t="shared" si="3"/>
        <v>143.71199999999999</v>
      </c>
      <c r="U33" s="199">
        <f t="shared" si="0"/>
        <v>118.91191666666666</v>
      </c>
    </row>
    <row r="34" spans="1:21" ht="28" x14ac:dyDescent="0.2">
      <c r="A34" s="1" t="s">
        <v>36</v>
      </c>
      <c r="B34" s="158" t="s">
        <v>44</v>
      </c>
      <c r="C34" s="158">
        <v>2</v>
      </c>
      <c r="D34" s="158">
        <v>250</v>
      </c>
      <c r="E34" s="151">
        <v>220</v>
      </c>
      <c r="F34" s="152">
        <v>285</v>
      </c>
      <c r="G34" s="151">
        <v>450</v>
      </c>
      <c r="H34" s="152">
        <v>450</v>
      </c>
      <c r="I34" s="151">
        <v>1.1000000000000001</v>
      </c>
      <c r="J34" s="152">
        <v>1.5</v>
      </c>
      <c r="K34" s="151">
        <v>1.5</v>
      </c>
      <c r="L34" s="152">
        <v>1.5</v>
      </c>
      <c r="M34" s="153">
        <v>557.72</v>
      </c>
      <c r="N34" s="154">
        <v>570.11</v>
      </c>
      <c r="O34" s="93">
        <f t="shared" si="1"/>
        <v>51.12433333333334</v>
      </c>
      <c r="P34" s="94">
        <f t="shared" si="2"/>
        <v>71.263750000000002</v>
      </c>
      <c r="Q34" s="93">
        <f t="shared" si="3"/>
        <v>69.715000000000003</v>
      </c>
      <c r="R34" s="94">
        <f t="shared" si="3"/>
        <v>71.263750000000002</v>
      </c>
      <c r="U34" s="199">
        <f t="shared" si="0"/>
        <v>65.841708333333344</v>
      </c>
    </row>
    <row r="35" spans="1:21" ht="28" x14ac:dyDescent="0.2">
      <c r="A35" s="1" t="s">
        <v>36</v>
      </c>
      <c r="B35" s="158" t="s">
        <v>45</v>
      </c>
      <c r="C35" s="158">
        <v>4</v>
      </c>
      <c r="D35" s="158"/>
      <c r="E35" s="151"/>
      <c r="F35" s="152"/>
      <c r="G35" s="151"/>
      <c r="H35" s="152"/>
      <c r="I35" s="151">
        <v>2.04</v>
      </c>
      <c r="J35" s="152">
        <v>2.04</v>
      </c>
      <c r="K35" s="151">
        <v>2.04</v>
      </c>
      <c r="L35" s="152">
        <v>2.04</v>
      </c>
      <c r="M35" s="153">
        <v>492.38</v>
      </c>
      <c r="N35" s="154">
        <v>548.66</v>
      </c>
      <c r="O35" s="93">
        <f t="shared" si="1"/>
        <v>83.704599999999999</v>
      </c>
      <c r="P35" s="94">
        <f t="shared" si="2"/>
        <v>93.272199999999998</v>
      </c>
      <c r="Q35" s="93">
        <f t="shared" si="3"/>
        <v>83.704599999999999</v>
      </c>
      <c r="R35" s="94">
        <f t="shared" si="3"/>
        <v>93.272199999999998</v>
      </c>
      <c r="U35" s="199">
        <f t="shared" si="0"/>
        <v>88.488399999999999</v>
      </c>
    </row>
    <row r="36" spans="1:21" ht="204" customHeight="1" x14ac:dyDescent="0.2">
      <c r="A36" s="1" t="s">
        <v>36</v>
      </c>
      <c r="B36" s="158" t="s">
        <v>46</v>
      </c>
      <c r="C36" s="158">
        <v>7</v>
      </c>
      <c r="D36" s="158">
        <v>173.46</v>
      </c>
      <c r="E36" s="155">
        <f>I36*D36</f>
        <v>497.83020000000005</v>
      </c>
      <c r="F36" s="156">
        <v>497.83020000000005</v>
      </c>
      <c r="G36" s="155">
        <v>497.83020000000005</v>
      </c>
      <c r="H36" s="156">
        <v>497.83020000000005</v>
      </c>
      <c r="I36" s="155">
        <v>2.87</v>
      </c>
      <c r="J36" s="156">
        <v>2.87</v>
      </c>
      <c r="K36" s="155">
        <v>2.87</v>
      </c>
      <c r="L36" s="156">
        <v>2.87</v>
      </c>
      <c r="M36" s="153">
        <v>739.67</v>
      </c>
      <c r="N36" s="154">
        <v>949.55</v>
      </c>
      <c r="O36" s="93">
        <f t="shared" si="1"/>
        <v>176.90440833333332</v>
      </c>
      <c r="P36" s="94">
        <f t="shared" si="2"/>
        <v>227.10070833333336</v>
      </c>
      <c r="Q36" s="93">
        <f t="shared" si="3"/>
        <v>176.90440833333332</v>
      </c>
      <c r="R36" s="94">
        <f t="shared" si="3"/>
        <v>227.10070833333336</v>
      </c>
      <c r="U36" s="199">
        <f t="shared" si="0"/>
        <v>202.00255833333335</v>
      </c>
    </row>
    <row r="37" spans="1:21" ht="57" customHeight="1" x14ac:dyDescent="0.2">
      <c r="A37" s="1" t="s">
        <v>36</v>
      </c>
      <c r="B37" s="158" t="s">
        <v>47</v>
      </c>
      <c r="C37" s="158">
        <v>1</v>
      </c>
      <c r="D37" s="158">
        <v>134</v>
      </c>
      <c r="E37" s="151">
        <f>D37*I37</f>
        <v>268</v>
      </c>
      <c r="F37" s="152">
        <f>D37*J37</f>
        <v>268</v>
      </c>
      <c r="G37" s="151">
        <f>D37*K37</f>
        <v>301.5</v>
      </c>
      <c r="H37" s="152">
        <f>D37*L37</f>
        <v>335</v>
      </c>
      <c r="I37" s="151">
        <v>2</v>
      </c>
      <c r="J37" s="152">
        <v>2</v>
      </c>
      <c r="K37" s="151">
        <v>2.25</v>
      </c>
      <c r="L37" s="152">
        <v>2.5</v>
      </c>
      <c r="M37" s="153">
        <v>469.42</v>
      </c>
      <c r="N37" s="154">
        <v>469.42</v>
      </c>
      <c r="O37" s="93">
        <f t="shared" si="1"/>
        <v>78.236666666666665</v>
      </c>
      <c r="P37" s="94">
        <f t="shared" si="2"/>
        <v>78.236666666666665</v>
      </c>
      <c r="Q37" s="93">
        <f t="shared" si="3"/>
        <v>88.016249999999999</v>
      </c>
      <c r="R37" s="94">
        <f t="shared" si="3"/>
        <v>97.795833333333334</v>
      </c>
      <c r="U37" s="199">
        <f t="shared" si="0"/>
        <v>85.571354166666666</v>
      </c>
    </row>
    <row r="38" spans="1:21" ht="28" x14ac:dyDescent="0.2">
      <c r="A38" s="1" t="s">
        <v>36</v>
      </c>
      <c r="B38" s="158" t="s">
        <v>48</v>
      </c>
      <c r="C38" s="158">
        <v>1</v>
      </c>
      <c r="D38" s="158">
        <v>131</v>
      </c>
      <c r="E38" s="151">
        <f>D38*I38</f>
        <v>298.67999999999995</v>
      </c>
      <c r="F38" s="152">
        <f>D38*J38</f>
        <v>298.67999999999995</v>
      </c>
      <c r="G38" s="151">
        <f>D38*K38</f>
        <v>302.61</v>
      </c>
      <c r="H38" s="152">
        <f>D38*L38</f>
        <v>302.61</v>
      </c>
      <c r="I38" s="151">
        <v>2.2799999999999998</v>
      </c>
      <c r="J38" s="152">
        <v>2.2799999999999998</v>
      </c>
      <c r="K38" s="151">
        <v>2.31</v>
      </c>
      <c r="L38" s="152">
        <v>2.31</v>
      </c>
      <c r="M38" s="153">
        <v>300</v>
      </c>
      <c r="N38" s="154">
        <v>500</v>
      </c>
      <c r="O38" s="147">
        <v>59.75</v>
      </c>
      <c r="P38" s="147">
        <v>99.58</v>
      </c>
      <c r="Q38" s="147">
        <v>59.75</v>
      </c>
      <c r="R38" s="147">
        <v>99.58</v>
      </c>
      <c r="U38" s="199">
        <f t="shared" si="0"/>
        <v>79.664999999999992</v>
      </c>
    </row>
    <row r="39" spans="1:21" ht="30" x14ac:dyDescent="0.2">
      <c r="A39" s="1" t="s">
        <v>36</v>
      </c>
      <c r="B39" s="158" t="s">
        <v>49</v>
      </c>
      <c r="C39" s="158">
        <v>1</v>
      </c>
      <c r="D39" s="158">
        <v>136</v>
      </c>
      <c r="E39" s="151">
        <v>247.47</v>
      </c>
      <c r="F39" s="152">
        <v>247.47</v>
      </c>
      <c r="G39" s="151">
        <v>247.47</v>
      </c>
      <c r="H39" s="152">
        <v>247.47</v>
      </c>
      <c r="I39" s="151">
        <v>1.82</v>
      </c>
      <c r="J39" s="152">
        <v>1.82</v>
      </c>
      <c r="K39" s="151">
        <v>1.82</v>
      </c>
      <c r="L39" s="152">
        <v>1.82</v>
      </c>
      <c r="M39" s="153">
        <v>608.29999999999995</v>
      </c>
      <c r="N39" s="154">
        <v>608.29999999999995</v>
      </c>
      <c r="O39" s="93">
        <f>I39*M39/12</f>
        <v>92.258833333333328</v>
      </c>
      <c r="P39" s="94">
        <v>92.26</v>
      </c>
      <c r="Q39" s="93">
        <v>92.26</v>
      </c>
      <c r="R39" s="94">
        <v>92.26</v>
      </c>
      <c r="U39" s="199">
        <f t="shared" si="0"/>
        <v>92.259708333333336</v>
      </c>
    </row>
    <row r="40" spans="1:21" ht="30" x14ac:dyDescent="0.2">
      <c r="A40" s="1" t="s">
        <v>36</v>
      </c>
      <c r="B40" s="158" t="s">
        <v>50</v>
      </c>
      <c r="C40" s="158">
        <v>1</v>
      </c>
      <c r="D40" s="158">
        <v>131</v>
      </c>
      <c r="E40" s="151">
        <f>I40*D40</f>
        <v>268.54999999999995</v>
      </c>
      <c r="F40" s="152">
        <f>J40*D40</f>
        <v>358.94000000000005</v>
      </c>
      <c r="G40" s="151">
        <f>K40*D40</f>
        <v>272.48</v>
      </c>
      <c r="H40" s="152">
        <f>L40*D40</f>
        <v>484.70000000000005</v>
      </c>
      <c r="I40" s="151">
        <v>2.0499999999999998</v>
      </c>
      <c r="J40" s="152">
        <v>2.74</v>
      </c>
      <c r="K40" s="151">
        <v>2.08</v>
      </c>
      <c r="L40" s="152">
        <v>3.7</v>
      </c>
      <c r="M40" s="153">
        <v>580.28</v>
      </c>
      <c r="N40" s="154">
        <v>580.28</v>
      </c>
      <c r="O40" s="93">
        <f>I40*M40/12</f>
        <v>99.131166666666658</v>
      </c>
      <c r="P40" s="94">
        <f>J40*N40/12</f>
        <v>132.49726666666666</v>
      </c>
      <c r="Q40" s="93">
        <f>K40*M40/12</f>
        <v>100.58186666666667</v>
      </c>
      <c r="R40" s="94">
        <f>L40*N40/12</f>
        <v>178.91966666666667</v>
      </c>
      <c r="U40" s="199">
        <f t="shared" si="0"/>
        <v>127.78249166666666</v>
      </c>
    </row>
    <row r="41" spans="1:21" ht="28" x14ac:dyDescent="0.2">
      <c r="A41" s="1" t="s">
        <v>36</v>
      </c>
      <c r="B41" s="158" t="s">
        <v>51</v>
      </c>
      <c r="C41" s="158">
        <v>1</v>
      </c>
      <c r="D41" s="158"/>
      <c r="E41" s="151"/>
      <c r="F41" s="152"/>
      <c r="G41" s="151"/>
      <c r="H41" s="152"/>
      <c r="I41" s="151">
        <v>1.8049999999999999</v>
      </c>
      <c r="J41" s="152">
        <v>1.8049999999999999</v>
      </c>
      <c r="K41" s="151">
        <v>1.8049999999999999</v>
      </c>
      <c r="L41" s="152">
        <v>1.8049999999999999</v>
      </c>
      <c r="M41" s="153">
        <v>641.52</v>
      </c>
      <c r="N41" s="154">
        <v>641.52</v>
      </c>
      <c r="O41" s="93">
        <f>I41*M41/12</f>
        <v>96.495299999999986</v>
      </c>
      <c r="P41" s="94">
        <v>96.495299999999986</v>
      </c>
      <c r="Q41" s="93">
        <v>96.495299999999986</v>
      </c>
      <c r="R41" s="94">
        <v>96.495299999999986</v>
      </c>
      <c r="U41" s="199">
        <f t="shared" si="0"/>
        <v>96.495299999999986</v>
      </c>
    </row>
    <row r="42" spans="1:21" ht="28" x14ac:dyDescent="0.2">
      <c r="A42" s="1" t="s">
        <v>36</v>
      </c>
      <c r="B42" s="158" t="s">
        <v>52</v>
      </c>
      <c r="C42" s="158">
        <v>2</v>
      </c>
      <c r="D42" s="158">
        <v>194.33</v>
      </c>
      <c r="E42" s="151">
        <v>414</v>
      </c>
      <c r="F42" s="152">
        <v>414</v>
      </c>
      <c r="G42" s="151">
        <v>553</v>
      </c>
      <c r="H42" s="152">
        <v>553</v>
      </c>
      <c r="I42" s="151">
        <v>2.2999999999999998</v>
      </c>
      <c r="J42" s="152">
        <v>2.2999999999999998</v>
      </c>
      <c r="K42" s="151">
        <v>2.65</v>
      </c>
      <c r="L42" s="152">
        <v>2.65</v>
      </c>
      <c r="M42" s="153">
        <v>621.9</v>
      </c>
      <c r="N42" s="154">
        <v>747.62</v>
      </c>
      <c r="O42" s="93">
        <f>I42*M42/12</f>
        <v>119.19749999999999</v>
      </c>
      <c r="P42" s="94">
        <f>J42*N42/12</f>
        <v>143.29383333333331</v>
      </c>
      <c r="Q42" s="93">
        <f>K42*M42/12</f>
        <v>137.33624999999998</v>
      </c>
      <c r="R42" s="94">
        <f>L42*N42/12</f>
        <v>165.09941666666666</v>
      </c>
      <c r="U42" s="199">
        <f t="shared" si="0"/>
        <v>141.23174999999998</v>
      </c>
    </row>
    <row r="43" spans="1:21" ht="77.25" customHeight="1" x14ac:dyDescent="0.2">
      <c r="A43" s="1" t="s">
        <v>36</v>
      </c>
      <c r="B43" s="158" t="s">
        <v>53</v>
      </c>
      <c r="C43" s="158">
        <v>1</v>
      </c>
      <c r="D43" s="158">
        <v>126</v>
      </c>
      <c r="E43" s="151">
        <v>263.21100000000001</v>
      </c>
      <c r="F43" s="152">
        <v>263.21100000000001</v>
      </c>
      <c r="G43" s="151">
        <v>311.12599999999998</v>
      </c>
      <c r="H43" s="152">
        <v>311.12599999999998</v>
      </c>
      <c r="I43" s="151">
        <v>2.14</v>
      </c>
      <c r="J43" s="152">
        <v>2.14</v>
      </c>
      <c r="K43" s="151">
        <v>2.42</v>
      </c>
      <c r="L43" s="152">
        <v>2.42</v>
      </c>
      <c r="M43" s="153">
        <v>415.03</v>
      </c>
      <c r="N43" s="154">
        <v>415.03</v>
      </c>
      <c r="O43" s="93">
        <v>73.94</v>
      </c>
      <c r="P43" s="94">
        <v>73.94</v>
      </c>
      <c r="Q43" s="93">
        <v>83.8</v>
      </c>
      <c r="R43" s="94">
        <v>83.8</v>
      </c>
      <c r="U43" s="199">
        <f t="shared" si="0"/>
        <v>78.87</v>
      </c>
    </row>
    <row r="44" spans="1:21" ht="28" x14ac:dyDescent="0.2">
      <c r="A44" s="1" t="s">
        <v>36</v>
      </c>
      <c r="B44" s="158" t="s">
        <v>54</v>
      </c>
      <c r="C44" s="158">
        <v>1</v>
      </c>
      <c r="D44" s="158">
        <v>200</v>
      </c>
      <c r="E44" s="151">
        <f>272+98</f>
        <v>370</v>
      </c>
      <c r="F44" s="152">
        <v>370</v>
      </c>
      <c r="G44" s="151">
        <v>370</v>
      </c>
      <c r="H44" s="152">
        <v>370</v>
      </c>
      <c r="I44" s="151">
        <f>1.45+0.46</f>
        <v>1.91</v>
      </c>
      <c r="J44" s="152">
        <v>1.91</v>
      </c>
      <c r="K44" s="151">
        <v>1.91</v>
      </c>
      <c r="L44" s="152">
        <v>1.91</v>
      </c>
      <c r="M44" s="153">
        <v>348.58</v>
      </c>
      <c r="N44" s="154">
        <v>348.58</v>
      </c>
      <c r="O44" s="93">
        <f>2.34*25.2</f>
        <v>58.967999999999996</v>
      </c>
      <c r="P44" s="94">
        <v>58.967999999999996</v>
      </c>
      <c r="Q44" s="93">
        <v>58.967999999999996</v>
      </c>
      <c r="R44" s="94">
        <v>58.967999999999996</v>
      </c>
      <c r="U44" s="199">
        <f t="shared" si="0"/>
        <v>58.967999999999996</v>
      </c>
    </row>
    <row r="45" spans="1:21" ht="15" customHeight="1" x14ac:dyDescent="0.2">
      <c r="A45" s="75"/>
      <c r="B45" s="182" t="s">
        <v>55</v>
      </c>
      <c r="C45" s="183"/>
      <c r="D45" s="183"/>
      <c r="E45" s="183"/>
      <c r="F45" s="183"/>
      <c r="G45" s="183"/>
      <c r="H45" s="183"/>
      <c r="I45" s="183"/>
      <c r="J45" s="183"/>
      <c r="K45" s="183"/>
      <c r="L45" s="183"/>
      <c r="M45" s="183"/>
      <c r="N45" s="183"/>
      <c r="O45" s="183"/>
      <c r="P45" s="183"/>
      <c r="Q45" s="183"/>
      <c r="R45" s="183"/>
      <c r="U45" s="199" t="e">
        <f t="shared" si="0"/>
        <v>#DIV/0!</v>
      </c>
    </row>
    <row r="46" spans="1:21" ht="69.75" customHeight="1" x14ac:dyDescent="0.2">
      <c r="A46" s="1" t="s">
        <v>55</v>
      </c>
      <c r="B46" s="158" t="s">
        <v>56</v>
      </c>
      <c r="C46" s="158">
        <v>1</v>
      </c>
      <c r="D46" s="158">
        <v>135.58000000000001</v>
      </c>
      <c r="E46" s="151">
        <v>312</v>
      </c>
      <c r="F46" s="152">
        <v>312</v>
      </c>
      <c r="G46" s="151">
        <v>231.137</v>
      </c>
      <c r="H46" s="152">
        <v>231.137</v>
      </c>
      <c r="I46" s="151">
        <v>2.09</v>
      </c>
      <c r="J46" s="152">
        <v>2.09</v>
      </c>
      <c r="K46" s="151">
        <v>1.89</v>
      </c>
      <c r="L46" s="152">
        <v>1.89</v>
      </c>
      <c r="M46" s="153">
        <v>538.03</v>
      </c>
      <c r="N46" s="154">
        <v>538.03</v>
      </c>
      <c r="O46" s="93">
        <f>I46*M46/12</f>
        <v>93.70689166666665</v>
      </c>
      <c r="P46" s="94">
        <f>N46*J46/12</f>
        <v>93.70689166666665</v>
      </c>
      <c r="Q46" s="93">
        <f>K46*M46/12</f>
        <v>84.739724999999993</v>
      </c>
      <c r="R46" s="94">
        <f>L46*N46/12</f>
        <v>84.739724999999993</v>
      </c>
      <c r="U46" s="199">
        <f t="shared" si="0"/>
        <v>89.223308333333335</v>
      </c>
    </row>
    <row r="47" spans="1:21" ht="28" x14ac:dyDescent="0.2">
      <c r="A47" s="1" t="s">
        <v>55</v>
      </c>
      <c r="B47" s="158" t="s">
        <v>57</v>
      </c>
      <c r="C47" s="158">
        <v>1</v>
      </c>
      <c r="D47" s="158"/>
      <c r="E47" s="151"/>
      <c r="F47" s="152"/>
      <c r="G47" s="151"/>
      <c r="H47" s="152"/>
      <c r="I47" s="151">
        <v>0.57999999999999996</v>
      </c>
      <c r="J47" s="152">
        <v>1.33</v>
      </c>
      <c r="K47" s="151">
        <v>0.57999999999999996</v>
      </c>
      <c r="L47" s="152">
        <v>1.33</v>
      </c>
      <c r="M47" s="153">
        <v>1059.8</v>
      </c>
      <c r="N47" s="154">
        <v>1059.8</v>
      </c>
      <c r="O47" s="93">
        <f>M47*I47/12</f>
        <v>51.223666666666666</v>
      </c>
      <c r="P47" s="94">
        <f>J47*N47/12</f>
        <v>117.46116666666667</v>
      </c>
      <c r="Q47" s="93">
        <f>K47*M47/12</f>
        <v>51.223666666666666</v>
      </c>
      <c r="R47" s="94">
        <f>L47*N47/12</f>
        <v>117.46116666666667</v>
      </c>
      <c r="U47" s="199">
        <f t="shared" si="0"/>
        <v>84.342416666666665</v>
      </c>
    </row>
    <row r="48" spans="1:21" ht="30" x14ac:dyDescent="0.2">
      <c r="A48" s="1" t="s">
        <v>55</v>
      </c>
      <c r="B48" s="158" t="s">
        <v>58</v>
      </c>
      <c r="C48" s="158">
        <v>1</v>
      </c>
      <c r="D48" s="158">
        <v>104</v>
      </c>
      <c r="E48" s="151">
        <v>82.14</v>
      </c>
      <c r="F48" s="152">
        <v>137.56</v>
      </c>
      <c r="G48" s="151">
        <v>77.06</v>
      </c>
      <c r="H48" s="152">
        <v>119.44</v>
      </c>
      <c r="I48" s="151">
        <v>1.6</v>
      </c>
      <c r="J48" s="152">
        <v>2.2000000000000002</v>
      </c>
      <c r="K48" s="151">
        <v>1.1000000000000001</v>
      </c>
      <c r="L48" s="152">
        <v>2.31</v>
      </c>
      <c r="M48" s="153">
        <v>315</v>
      </c>
      <c r="N48" s="154">
        <v>315</v>
      </c>
      <c r="O48" s="93">
        <v>34.119999999999997</v>
      </c>
      <c r="P48" s="94">
        <v>34.119999999999997</v>
      </c>
      <c r="Q48" s="93">
        <v>34.119999999999997</v>
      </c>
      <c r="R48" s="94">
        <v>34.119999999999997</v>
      </c>
      <c r="U48" s="199">
        <f t="shared" si="0"/>
        <v>34.119999999999997</v>
      </c>
    </row>
    <row r="49" spans="1:21" ht="132" customHeight="1" x14ac:dyDescent="0.2">
      <c r="A49" s="1" t="s">
        <v>55</v>
      </c>
      <c r="B49" s="158" t="s">
        <v>59</v>
      </c>
      <c r="C49" s="158">
        <v>2</v>
      </c>
      <c r="D49" s="158">
        <v>127</v>
      </c>
      <c r="E49" s="151">
        <v>262.43</v>
      </c>
      <c r="F49" s="152">
        <v>338.91</v>
      </c>
      <c r="G49" s="151">
        <v>262.43</v>
      </c>
      <c r="H49" s="152">
        <v>338.91</v>
      </c>
      <c r="I49" s="151">
        <v>2.11</v>
      </c>
      <c r="J49" s="152">
        <v>2.62</v>
      </c>
      <c r="K49" s="151">
        <v>2.11</v>
      </c>
      <c r="L49" s="152">
        <v>2.62</v>
      </c>
      <c r="M49" s="153">
        <v>643.72</v>
      </c>
      <c r="N49" s="154">
        <v>800.93</v>
      </c>
      <c r="O49" s="93">
        <f>I49*M49/12</f>
        <v>113.18743333333333</v>
      </c>
      <c r="P49" s="94">
        <f>J49*N49/12</f>
        <v>174.86971666666668</v>
      </c>
      <c r="Q49" s="93">
        <f>K49*M49/12</f>
        <v>113.18743333333333</v>
      </c>
      <c r="R49" s="94">
        <f>L49*N49/12</f>
        <v>174.86971666666668</v>
      </c>
      <c r="U49" s="199">
        <f t="shared" si="0"/>
        <v>144.02857499999999</v>
      </c>
    </row>
    <row r="50" spans="1:21" ht="30" x14ac:dyDescent="0.2">
      <c r="A50" s="1" t="s">
        <v>55</v>
      </c>
      <c r="B50" s="158" t="s">
        <v>60</v>
      </c>
      <c r="C50" s="158">
        <v>1</v>
      </c>
      <c r="D50" s="158">
        <v>140</v>
      </c>
      <c r="E50" s="151">
        <v>130</v>
      </c>
      <c r="F50" s="152">
        <v>165</v>
      </c>
      <c r="G50" s="151">
        <v>260</v>
      </c>
      <c r="H50" s="152">
        <v>450</v>
      </c>
      <c r="I50" s="151">
        <v>1</v>
      </c>
      <c r="J50" s="152">
        <v>2</v>
      </c>
      <c r="K50" s="151">
        <v>1.1000000000000001</v>
      </c>
      <c r="L50" s="152">
        <v>3</v>
      </c>
      <c r="M50" s="153">
        <v>510.75</v>
      </c>
      <c r="N50" s="154">
        <v>510.75</v>
      </c>
      <c r="O50" s="93">
        <f>I50*M50/12</f>
        <v>42.5625</v>
      </c>
      <c r="P50" s="94">
        <f>J50*N50/12</f>
        <v>85.125</v>
      </c>
      <c r="Q50" s="93">
        <f>K50*M50/12</f>
        <v>46.818750000000001</v>
      </c>
      <c r="R50" s="94">
        <f>L50*N50/12</f>
        <v>127.6875</v>
      </c>
      <c r="U50" s="199">
        <f t="shared" si="0"/>
        <v>75.548437500000006</v>
      </c>
    </row>
    <row r="51" spans="1:21" ht="144.75" customHeight="1" x14ac:dyDescent="0.2">
      <c r="A51" s="1" t="s">
        <v>55</v>
      </c>
      <c r="B51" s="158" t="s">
        <v>61</v>
      </c>
      <c r="C51" s="158">
        <v>1</v>
      </c>
      <c r="D51" s="158">
        <v>111.87</v>
      </c>
      <c r="E51" s="151">
        <v>329.34500000000003</v>
      </c>
      <c r="F51" s="152">
        <v>329.34500000000003</v>
      </c>
      <c r="G51" s="151">
        <v>329.34500000000003</v>
      </c>
      <c r="H51" s="152">
        <v>329.34500000000003</v>
      </c>
      <c r="I51" s="151">
        <v>2.944</v>
      </c>
      <c r="J51" s="152">
        <v>2.944</v>
      </c>
      <c r="K51" s="151">
        <v>2.944</v>
      </c>
      <c r="L51" s="152">
        <v>2.944</v>
      </c>
      <c r="M51" s="153">
        <v>1066.72</v>
      </c>
      <c r="N51" s="154">
        <v>1066.72</v>
      </c>
      <c r="O51" s="93">
        <f>I51*M51/12</f>
        <v>261.70197333333334</v>
      </c>
      <c r="P51" s="94">
        <v>261.70197333333334</v>
      </c>
      <c r="Q51" s="93">
        <v>261.70197333333334</v>
      </c>
      <c r="R51" s="94">
        <v>261.70197333333334</v>
      </c>
      <c r="U51" s="199">
        <f t="shared" si="0"/>
        <v>261.70197333333334</v>
      </c>
    </row>
    <row r="52" spans="1:21" ht="69" customHeight="1" x14ac:dyDescent="0.2">
      <c r="A52" s="1" t="s">
        <v>55</v>
      </c>
      <c r="B52" s="158" t="s">
        <v>62</v>
      </c>
      <c r="C52" s="158">
        <v>1</v>
      </c>
      <c r="D52" s="158">
        <v>158</v>
      </c>
      <c r="E52" s="151">
        <v>284.36</v>
      </c>
      <c r="F52" s="152">
        <v>284.36</v>
      </c>
      <c r="G52" s="151">
        <v>284.36</v>
      </c>
      <c r="H52" s="152">
        <v>284.36</v>
      </c>
      <c r="I52" s="151">
        <v>1.8</v>
      </c>
      <c r="J52" s="152">
        <v>1.8</v>
      </c>
      <c r="K52" s="151">
        <v>1.8</v>
      </c>
      <c r="L52" s="152">
        <v>1.8</v>
      </c>
      <c r="M52" s="153">
        <v>890.42</v>
      </c>
      <c r="N52" s="154">
        <v>890.42</v>
      </c>
      <c r="O52" s="93">
        <f>I52*M52/12</f>
        <v>133.56299999999999</v>
      </c>
      <c r="P52" s="94">
        <v>133.56</v>
      </c>
      <c r="Q52" s="93">
        <v>133.56</v>
      </c>
      <c r="R52" s="94">
        <v>133.56</v>
      </c>
      <c r="U52" s="199">
        <f t="shared" si="0"/>
        <v>133.56074999999998</v>
      </c>
    </row>
    <row r="53" spans="1:21" ht="30" x14ac:dyDescent="0.2">
      <c r="A53" s="1" t="s">
        <v>55</v>
      </c>
      <c r="B53" s="158" t="s">
        <v>63</v>
      </c>
      <c r="C53" s="158">
        <v>2</v>
      </c>
      <c r="D53" s="158">
        <v>147.5</v>
      </c>
      <c r="E53" s="151">
        <v>295</v>
      </c>
      <c r="F53" s="152">
        <v>295</v>
      </c>
      <c r="G53" s="151">
        <v>295</v>
      </c>
      <c r="H53" s="152">
        <v>295</v>
      </c>
      <c r="I53" s="151">
        <v>2</v>
      </c>
      <c r="J53" s="152">
        <v>2</v>
      </c>
      <c r="K53" s="151">
        <v>2</v>
      </c>
      <c r="L53" s="152">
        <v>2</v>
      </c>
      <c r="M53" s="153">
        <v>768.21</v>
      </c>
      <c r="N53" s="154">
        <v>791.18</v>
      </c>
      <c r="O53" s="93">
        <v>128.04</v>
      </c>
      <c r="P53" s="94">
        <v>131.86000000000001</v>
      </c>
      <c r="Q53" s="93">
        <v>128.04</v>
      </c>
      <c r="R53" s="94">
        <v>131.87</v>
      </c>
      <c r="U53" s="199">
        <f t="shared" si="0"/>
        <v>129.95249999999999</v>
      </c>
    </row>
    <row r="54" spans="1:21" ht="28" x14ac:dyDescent="0.2">
      <c r="A54" s="1" t="s">
        <v>55</v>
      </c>
      <c r="B54" s="158" t="s">
        <v>64</v>
      </c>
      <c r="C54" s="158">
        <v>2</v>
      </c>
      <c r="D54" s="158">
        <v>180</v>
      </c>
      <c r="E54" s="151">
        <v>381.69600000000003</v>
      </c>
      <c r="F54" s="152">
        <v>381.69600000000003</v>
      </c>
      <c r="G54" s="151">
        <v>696.86400000000003</v>
      </c>
      <c r="H54" s="152">
        <v>696.86400000000003</v>
      </c>
      <c r="I54" s="151">
        <v>2.06</v>
      </c>
      <c r="J54" s="152">
        <v>2.06</v>
      </c>
      <c r="K54" s="151">
        <v>3.96</v>
      </c>
      <c r="L54" s="152">
        <v>3.96</v>
      </c>
      <c r="M54" s="153">
        <v>808.7274000000001</v>
      </c>
      <c r="N54" s="154">
        <v>808.7274000000001</v>
      </c>
      <c r="O54" s="93">
        <v>142.91</v>
      </c>
      <c r="P54" s="94">
        <v>142.91</v>
      </c>
      <c r="Q54" s="93">
        <v>142.91</v>
      </c>
      <c r="R54" s="94">
        <v>142.91</v>
      </c>
      <c r="U54" s="199">
        <f t="shared" si="0"/>
        <v>142.91</v>
      </c>
    </row>
    <row r="55" spans="1:21" ht="30" x14ac:dyDescent="0.2">
      <c r="A55" s="1" t="s">
        <v>55</v>
      </c>
      <c r="B55" s="158" t="s">
        <v>65</v>
      </c>
      <c r="C55" s="158">
        <v>4</v>
      </c>
      <c r="D55" s="158">
        <v>157.25</v>
      </c>
      <c r="E55" s="151">
        <v>281.7</v>
      </c>
      <c r="F55" s="152">
        <v>376.4</v>
      </c>
      <c r="G55" s="151">
        <v>281.7</v>
      </c>
      <c r="H55" s="152">
        <v>376.4</v>
      </c>
      <c r="I55" s="151">
        <v>1.66</v>
      </c>
      <c r="J55" s="152">
        <v>2.39</v>
      </c>
      <c r="K55" s="151">
        <v>1.66</v>
      </c>
      <c r="L55" s="152">
        <v>2.39</v>
      </c>
      <c r="M55" s="153">
        <v>266.52999999999997</v>
      </c>
      <c r="N55" s="154">
        <v>392.02</v>
      </c>
      <c r="O55" s="93">
        <f>I55*M55/12</f>
        <v>36.86998333333333</v>
      </c>
      <c r="P55" s="94">
        <f>J55*N55/12</f>
        <v>78.077316666666675</v>
      </c>
      <c r="Q55" s="93">
        <v>36.86998333333333</v>
      </c>
      <c r="R55" s="94">
        <v>78.077316666666675</v>
      </c>
      <c r="U55" s="199">
        <f t="shared" si="0"/>
        <v>57.473650000000006</v>
      </c>
    </row>
    <row r="56" spans="1:21" s="148" customFormat="1" ht="87.75" customHeight="1" x14ac:dyDescent="0.2">
      <c r="A56" s="1" t="s">
        <v>55</v>
      </c>
      <c r="B56" s="163" t="s">
        <v>66</v>
      </c>
      <c r="C56" s="163">
        <v>1</v>
      </c>
      <c r="D56" s="163"/>
      <c r="E56" s="151"/>
      <c r="F56" s="152"/>
      <c r="G56" s="151"/>
      <c r="H56" s="152"/>
      <c r="I56" s="151">
        <v>2.41</v>
      </c>
      <c r="J56" s="152">
        <v>2.41</v>
      </c>
      <c r="K56" s="151">
        <v>3.03</v>
      </c>
      <c r="L56" s="152">
        <v>3.03</v>
      </c>
      <c r="M56" s="153" t="s">
        <v>67</v>
      </c>
      <c r="N56" s="154" t="s">
        <v>67</v>
      </c>
      <c r="O56" s="147" t="s">
        <v>67</v>
      </c>
      <c r="P56" s="147" t="s">
        <v>67</v>
      </c>
      <c r="Q56" s="147" t="s">
        <v>67</v>
      </c>
      <c r="R56" s="147" t="s">
        <v>67</v>
      </c>
      <c r="U56" s="199" t="e">
        <f t="shared" si="0"/>
        <v>#DIV/0!</v>
      </c>
    </row>
    <row r="57" spans="1:21" x14ac:dyDescent="0.2">
      <c r="A57" s="1"/>
      <c r="B57" s="180" t="s">
        <v>68</v>
      </c>
      <c r="C57" s="181"/>
      <c r="D57" s="181"/>
      <c r="E57" s="181"/>
      <c r="F57" s="181"/>
      <c r="G57" s="181"/>
      <c r="H57" s="181"/>
      <c r="I57" s="181"/>
      <c r="J57" s="181"/>
      <c r="K57" s="181"/>
      <c r="L57" s="181"/>
      <c r="M57" s="181"/>
      <c r="N57" s="181"/>
      <c r="O57" s="181"/>
      <c r="P57" s="181"/>
      <c r="Q57" s="181"/>
      <c r="R57" s="181"/>
      <c r="U57" s="199" t="e">
        <f t="shared" si="0"/>
        <v>#DIV/0!</v>
      </c>
    </row>
    <row r="58" spans="1:21" ht="30" x14ac:dyDescent="0.2">
      <c r="A58" s="1" t="s">
        <v>68</v>
      </c>
      <c r="B58" s="159" t="s">
        <v>69</v>
      </c>
      <c r="C58" s="159">
        <v>1</v>
      </c>
      <c r="D58" s="159">
        <v>114.18</v>
      </c>
      <c r="E58" s="151">
        <v>174.84</v>
      </c>
      <c r="F58" s="152">
        <v>362.41</v>
      </c>
      <c r="G58" s="151">
        <v>174.97</v>
      </c>
      <c r="H58" s="152">
        <v>232.35</v>
      </c>
      <c r="I58" s="151">
        <v>1.79</v>
      </c>
      <c r="J58" s="152">
        <v>1.95</v>
      </c>
      <c r="K58" s="151">
        <v>2</v>
      </c>
      <c r="L58" s="152">
        <v>2.2400000000000002</v>
      </c>
      <c r="M58" s="153">
        <v>608.04</v>
      </c>
      <c r="N58" s="154">
        <v>608.04</v>
      </c>
      <c r="O58" s="93">
        <f>I58*M58/12</f>
        <v>90.699299999999994</v>
      </c>
      <c r="P58" s="94">
        <f>J58*N58/12</f>
        <v>98.806499999999986</v>
      </c>
      <c r="Q58" s="93">
        <f>K58*M58/12</f>
        <v>101.33999999999999</v>
      </c>
      <c r="R58" s="94">
        <f>L58*N58/12</f>
        <v>113.50080000000001</v>
      </c>
      <c r="U58" s="199">
        <f t="shared" si="0"/>
        <v>101.08664999999999</v>
      </c>
    </row>
    <row r="59" spans="1:21" ht="237" customHeight="1" x14ac:dyDescent="0.2">
      <c r="A59" s="1" t="s">
        <v>68</v>
      </c>
      <c r="B59" s="159" t="s">
        <v>70</v>
      </c>
      <c r="C59" s="159">
        <v>1</v>
      </c>
      <c r="D59" s="159">
        <v>203.42</v>
      </c>
      <c r="E59" s="151">
        <v>320</v>
      </c>
      <c r="F59" s="152">
        <v>453</v>
      </c>
      <c r="G59" s="151">
        <v>310</v>
      </c>
      <c r="H59" s="152">
        <v>510</v>
      </c>
      <c r="I59" s="151">
        <v>1.5</v>
      </c>
      <c r="J59" s="152">
        <v>2.4</v>
      </c>
      <c r="K59" s="151">
        <v>1.4</v>
      </c>
      <c r="L59" s="152">
        <v>2.6</v>
      </c>
      <c r="M59" s="153">
        <v>308.88</v>
      </c>
      <c r="N59" s="154">
        <v>699.57</v>
      </c>
      <c r="O59" s="93">
        <v>61.78</v>
      </c>
      <c r="P59" s="94">
        <v>87.45</v>
      </c>
      <c r="Q59" s="93">
        <v>66.92</v>
      </c>
      <c r="R59" s="94">
        <v>81.62</v>
      </c>
      <c r="U59" s="199">
        <f t="shared" si="0"/>
        <v>74.44250000000001</v>
      </c>
    </row>
    <row r="60" spans="1:21" ht="28" x14ac:dyDescent="0.2">
      <c r="A60" s="1" t="s">
        <v>68</v>
      </c>
      <c r="B60" s="159" t="s">
        <v>71</v>
      </c>
      <c r="C60" s="159">
        <v>2</v>
      </c>
      <c r="D60" s="159">
        <v>150</v>
      </c>
      <c r="E60" s="151">
        <v>204.1</v>
      </c>
      <c r="F60" s="152">
        <v>461.7</v>
      </c>
      <c r="G60" s="151">
        <v>204.1</v>
      </c>
      <c r="H60" s="152">
        <v>461.7</v>
      </c>
      <c r="I60" s="151">
        <f>1.5*1.05</f>
        <v>1.5750000000000002</v>
      </c>
      <c r="J60" s="152">
        <f>1.05*2.93</f>
        <v>3.0765000000000002</v>
      </c>
      <c r="K60" s="151">
        <f>1.05*1.5</f>
        <v>1.5750000000000002</v>
      </c>
      <c r="L60" s="152">
        <f>1.05*2.93</f>
        <v>3.0765000000000002</v>
      </c>
      <c r="M60" s="153">
        <v>383.83</v>
      </c>
      <c r="N60" s="154">
        <v>639.88</v>
      </c>
      <c r="O60" s="93">
        <f t="shared" ref="O60:P62" si="4">I60*M60/12</f>
        <v>50.377687500000008</v>
      </c>
      <c r="P60" s="94">
        <f t="shared" si="4"/>
        <v>164.04923500000001</v>
      </c>
      <c r="Q60" s="93">
        <f t="shared" ref="Q60:R62" si="5">K60*M60/12</f>
        <v>50.377687500000008</v>
      </c>
      <c r="R60" s="94">
        <f t="shared" si="5"/>
        <v>164.04923500000001</v>
      </c>
      <c r="U60" s="199">
        <f t="shared" si="0"/>
        <v>107.21346125000001</v>
      </c>
    </row>
    <row r="61" spans="1:21" ht="296.25" customHeight="1" x14ac:dyDescent="0.2">
      <c r="A61" s="1" t="s">
        <v>68</v>
      </c>
      <c r="B61" s="159" t="s">
        <v>72</v>
      </c>
      <c r="C61" s="159">
        <v>11</v>
      </c>
      <c r="D61" s="159">
        <v>368</v>
      </c>
      <c r="E61" s="151">
        <v>200</v>
      </c>
      <c r="F61" s="152">
        <v>1080</v>
      </c>
      <c r="G61" s="151">
        <v>200</v>
      </c>
      <c r="H61" s="152">
        <v>1080</v>
      </c>
      <c r="I61" s="151">
        <v>1.25</v>
      </c>
      <c r="J61" s="152">
        <v>3.7</v>
      </c>
      <c r="K61" s="151">
        <v>1.2</v>
      </c>
      <c r="L61" s="152">
        <v>4.0999999999999996</v>
      </c>
      <c r="M61" s="153">
        <v>552.20000000000005</v>
      </c>
      <c r="N61" s="154">
        <v>696.22</v>
      </c>
      <c r="O61" s="93">
        <f t="shared" si="4"/>
        <v>57.520833333333336</v>
      </c>
      <c r="P61" s="94">
        <f t="shared" si="4"/>
        <v>214.66783333333333</v>
      </c>
      <c r="Q61" s="93">
        <f t="shared" si="5"/>
        <v>55.22</v>
      </c>
      <c r="R61" s="94">
        <f t="shared" si="5"/>
        <v>237.87516666666667</v>
      </c>
      <c r="U61" s="199">
        <f t="shared" si="0"/>
        <v>141.32095833333335</v>
      </c>
    </row>
    <row r="62" spans="1:21" ht="30" x14ac:dyDescent="0.2">
      <c r="A62" s="1" t="s">
        <v>68</v>
      </c>
      <c r="B62" s="159" t="s">
        <v>73</v>
      </c>
      <c r="C62" s="159">
        <v>2</v>
      </c>
      <c r="D62" s="159">
        <v>60.15</v>
      </c>
      <c r="E62" s="151">
        <v>85.41</v>
      </c>
      <c r="F62" s="152">
        <v>85.41</v>
      </c>
      <c r="G62" s="151">
        <v>130.52000000000001</v>
      </c>
      <c r="H62" s="152">
        <v>130.52000000000001</v>
      </c>
      <c r="I62" s="151">
        <v>1.42</v>
      </c>
      <c r="J62" s="152">
        <v>2.17</v>
      </c>
      <c r="K62" s="151">
        <v>1.42</v>
      </c>
      <c r="L62" s="152">
        <v>2.17</v>
      </c>
      <c r="M62" s="153">
        <v>365.72</v>
      </c>
      <c r="N62" s="154">
        <v>533.4</v>
      </c>
      <c r="O62" s="93">
        <f t="shared" si="4"/>
        <v>43.27686666666667</v>
      </c>
      <c r="P62" s="94">
        <f t="shared" si="4"/>
        <v>96.456499999999991</v>
      </c>
      <c r="Q62" s="93">
        <f t="shared" si="5"/>
        <v>43.27686666666667</v>
      </c>
      <c r="R62" s="94">
        <f t="shared" si="5"/>
        <v>96.456499999999991</v>
      </c>
      <c r="U62" s="199">
        <f t="shared" si="0"/>
        <v>69.866683333333327</v>
      </c>
    </row>
    <row r="63" spans="1:21" ht="30" x14ac:dyDescent="0.2">
      <c r="A63" s="1" t="s">
        <v>68</v>
      </c>
      <c r="B63" s="159" t="s">
        <v>74</v>
      </c>
      <c r="C63" s="159">
        <v>1</v>
      </c>
      <c r="D63" s="159">
        <v>161.19999999999999</v>
      </c>
      <c r="E63" s="155">
        <v>420.14400000000001</v>
      </c>
      <c r="F63" s="156">
        <v>420.14400000000001</v>
      </c>
      <c r="G63" s="151">
        <v>371.12400000000002</v>
      </c>
      <c r="H63" s="152">
        <v>371.12400000000002</v>
      </c>
      <c r="I63" s="155">
        <v>2.4700000000000002</v>
      </c>
      <c r="J63" s="156">
        <v>2.4700000000000002</v>
      </c>
      <c r="K63" s="151">
        <v>2.44</v>
      </c>
      <c r="L63" s="152">
        <v>2.44</v>
      </c>
      <c r="M63" s="153">
        <v>557.86</v>
      </c>
      <c r="N63" s="154">
        <v>557.86</v>
      </c>
      <c r="O63" s="93">
        <v>114.82618333333335</v>
      </c>
      <c r="P63" s="94">
        <v>114.82618333333335</v>
      </c>
      <c r="Q63" s="93">
        <v>113.43153333333333</v>
      </c>
      <c r="R63" s="94">
        <v>113.43153333333333</v>
      </c>
      <c r="U63" s="199">
        <f t="shared" si="0"/>
        <v>114.12885833333334</v>
      </c>
    </row>
    <row r="64" spans="1:21" ht="98.25" customHeight="1" x14ac:dyDescent="0.2">
      <c r="A64" s="1" t="s">
        <v>68</v>
      </c>
      <c r="B64" s="159" t="s">
        <v>75</v>
      </c>
      <c r="C64" s="159">
        <v>8</v>
      </c>
      <c r="D64" s="159">
        <v>168.5</v>
      </c>
      <c r="E64" s="151">
        <v>319.16000000000003</v>
      </c>
      <c r="F64" s="152">
        <v>517.44000000000005</v>
      </c>
      <c r="G64" s="151">
        <v>299</v>
      </c>
      <c r="H64" s="152">
        <v>592.79999999999995</v>
      </c>
      <c r="I64" s="151">
        <v>2.02</v>
      </c>
      <c r="J64" s="152">
        <v>3.08</v>
      </c>
      <c r="K64" s="151">
        <v>1.86</v>
      </c>
      <c r="L64" s="152">
        <v>3.12</v>
      </c>
      <c r="M64" s="153">
        <v>446.84</v>
      </c>
      <c r="N64" s="154">
        <v>590.88</v>
      </c>
      <c r="O64" s="93">
        <f>I64*M64/12</f>
        <v>75.218066666666672</v>
      </c>
      <c r="P64" s="94">
        <f>J64*N64/12</f>
        <v>151.6592</v>
      </c>
      <c r="Q64" s="93">
        <f>K64*M64/12</f>
        <v>69.260199999999998</v>
      </c>
      <c r="R64" s="94">
        <f>L64*N64/12</f>
        <v>153.62880000000001</v>
      </c>
      <c r="U64" s="199">
        <f t="shared" si="0"/>
        <v>112.44156666666667</v>
      </c>
    </row>
    <row r="65" spans="1:21" ht="28" x14ac:dyDescent="0.2">
      <c r="A65" s="1" t="s">
        <v>68</v>
      </c>
      <c r="B65" s="159" t="s">
        <v>76</v>
      </c>
      <c r="C65" s="159">
        <v>1</v>
      </c>
      <c r="D65" s="159">
        <v>117.5</v>
      </c>
      <c r="E65" s="151">
        <v>268</v>
      </c>
      <c r="F65" s="152">
        <v>268</v>
      </c>
      <c r="G65" s="151">
        <v>382</v>
      </c>
      <c r="H65" s="152">
        <v>382</v>
      </c>
      <c r="I65" s="151">
        <v>2.91</v>
      </c>
      <c r="J65" s="152">
        <v>2.91</v>
      </c>
      <c r="K65" s="151">
        <v>3.11</v>
      </c>
      <c r="L65" s="152">
        <v>3.11</v>
      </c>
      <c r="M65" s="153">
        <v>377.05</v>
      </c>
      <c r="N65" s="154">
        <v>377.05</v>
      </c>
      <c r="O65" s="93">
        <f>I65*M65/12</f>
        <v>91.434624999999997</v>
      </c>
      <c r="P65" s="94">
        <f>J65*M65/12</f>
        <v>91.434624999999997</v>
      </c>
      <c r="Q65" s="93">
        <f>K65*M65/12</f>
        <v>97.718791666666675</v>
      </c>
      <c r="R65" s="94">
        <f>L65*N65/12</f>
        <v>97.718791666666675</v>
      </c>
      <c r="U65" s="199">
        <f t="shared" si="0"/>
        <v>94.576708333333329</v>
      </c>
    </row>
    <row r="66" spans="1:21" x14ac:dyDescent="0.2">
      <c r="A66" s="1"/>
      <c r="B66" s="180" t="s">
        <v>77</v>
      </c>
      <c r="C66" s="181"/>
      <c r="D66" s="181"/>
      <c r="E66" s="181"/>
      <c r="F66" s="181"/>
      <c r="G66" s="181"/>
      <c r="H66" s="181"/>
      <c r="I66" s="181"/>
      <c r="J66" s="181"/>
      <c r="K66" s="181"/>
      <c r="L66" s="181"/>
      <c r="M66" s="181"/>
      <c r="N66" s="181"/>
      <c r="O66" s="181"/>
      <c r="P66" s="181"/>
      <c r="Q66" s="181"/>
      <c r="R66" s="181"/>
      <c r="U66" s="199" t="e">
        <f t="shared" si="0"/>
        <v>#DIV/0!</v>
      </c>
    </row>
    <row r="67" spans="1:21" ht="30" x14ac:dyDescent="0.2">
      <c r="A67" s="1" t="s">
        <v>77</v>
      </c>
      <c r="B67" s="159" t="s">
        <v>78</v>
      </c>
      <c r="C67" s="159">
        <v>5</v>
      </c>
      <c r="D67" s="159">
        <v>180</v>
      </c>
      <c r="E67" s="151">
        <f>D67*I67</f>
        <v>64.8</v>
      </c>
      <c r="F67" s="152">
        <f>D67*J67</f>
        <v>450</v>
      </c>
      <c r="G67" s="151">
        <v>64.8</v>
      </c>
      <c r="H67" s="152">
        <v>450</v>
      </c>
      <c r="I67" s="151">
        <v>0.36</v>
      </c>
      <c r="J67" s="152">
        <v>2.5</v>
      </c>
      <c r="K67" s="151">
        <v>0.36</v>
      </c>
      <c r="L67" s="152">
        <v>2.5</v>
      </c>
      <c r="M67" s="153">
        <v>93.48</v>
      </c>
      <c r="N67" s="154">
        <v>386.72</v>
      </c>
      <c r="O67" s="93">
        <v>8.7100000000000009</v>
      </c>
      <c r="P67" s="94">
        <v>55.86</v>
      </c>
      <c r="Q67" s="93">
        <v>8.7100000000000009</v>
      </c>
      <c r="R67" s="94">
        <v>55.86</v>
      </c>
      <c r="U67" s="199">
        <f t="shared" si="0"/>
        <v>32.284999999999997</v>
      </c>
    </row>
    <row r="68" spans="1:21" ht="54.75" customHeight="1" x14ac:dyDescent="0.2">
      <c r="A68" s="1" t="s">
        <v>77</v>
      </c>
      <c r="B68" s="159" t="s">
        <v>79</v>
      </c>
      <c r="C68" s="159">
        <v>1</v>
      </c>
      <c r="D68" s="159"/>
      <c r="E68" s="151"/>
      <c r="F68" s="152"/>
      <c r="G68" s="151"/>
      <c r="H68" s="152"/>
      <c r="I68" s="151">
        <v>2.2000000000000002</v>
      </c>
      <c r="J68" s="152">
        <v>2.2000000000000002</v>
      </c>
      <c r="K68" s="151">
        <v>3</v>
      </c>
      <c r="L68" s="152">
        <v>3</v>
      </c>
      <c r="M68" s="153">
        <v>550.1</v>
      </c>
      <c r="N68" s="154">
        <v>550.1</v>
      </c>
      <c r="O68" s="93">
        <f>M68*I68/12</f>
        <v>100.85166666666669</v>
      </c>
      <c r="P68" s="94">
        <v>100.85</v>
      </c>
      <c r="Q68" s="93">
        <f>K68*N68/12</f>
        <v>137.52500000000001</v>
      </c>
      <c r="R68" s="94">
        <v>137.52000000000001</v>
      </c>
      <c r="U68" s="199">
        <f t="shared" si="0"/>
        <v>119.18666666666667</v>
      </c>
    </row>
    <row r="69" spans="1:21" ht="105.75" customHeight="1" x14ac:dyDescent="0.2">
      <c r="A69" s="1" t="s">
        <v>77</v>
      </c>
      <c r="B69" s="159" t="s">
        <v>80</v>
      </c>
      <c r="C69" s="159">
        <v>3</v>
      </c>
      <c r="D69" s="159">
        <v>172</v>
      </c>
      <c r="E69" s="151">
        <v>493</v>
      </c>
      <c r="F69" s="152">
        <v>493</v>
      </c>
      <c r="G69" s="151">
        <v>568</v>
      </c>
      <c r="H69" s="152">
        <v>568</v>
      </c>
      <c r="I69" s="151">
        <f>2.79+0.2</f>
        <v>2.99</v>
      </c>
      <c r="J69" s="152">
        <v>2.99</v>
      </c>
      <c r="K69" s="151">
        <f>2.96+0.21</f>
        <v>3.17</v>
      </c>
      <c r="L69" s="152">
        <v>3.17</v>
      </c>
      <c r="M69" s="153">
        <v>341.32</v>
      </c>
      <c r="N69" s="154">
        <v>377.15</v>
      </c>
      <c r="O69" s="93">
        <f t="shared" ref="O69:P71" si="6">I69*M69/12</f>
        <v>85.045566666666673</v>
      </c>
      <c r="P69" s="94">
        <f t="shared" si="6"/>
        <v>93.973208333333332</v>
      </c>
      <c r="Q69" s="93">
        <f t="shared" ref="Q69:R71" si="7">K69*M69/12</f>
        <v>90.165366666666671</v>
      </c>
      <c r="R69" s="94">
        <f t="shared" si="7"/>
        <v>99.630458333333323</v>
      </c>
      <c r="U69" s="199">
        <f t="shared" si="0"/>
        <v>92.203649999999996</v>
      </c>
    </row>
    <row r="70" spans="1:21" ht="169.5" customHeight="1" x14ac:dyDescent="0.2">
      <c r="A70" s="1" t="s">
        <v>77</v>
      </c>
      <c r="B70" s="160" t="s">
        <v>81</v>
      </c>
      <c r="C70" s="160">
        <v>1</v>
      </c>
      <c r="D70" s="160"/>
      <c r="E70" s="151"/>
      <c r="F70" s="152"/>
      <c r="G70" s="151"/>
      <c r="H70" s="152"/>
      <c r="I70" s="151">
        <v>2.29</v>
      </c>
      <c r="J70" s="152">
        <v>3.35</v>
      </c>
      <c r="K70" s="151">
        <v>2.52</v>
      </c>
      <c r="L70" s="152">
        <v>4.0999999999999996</v>
      </c>
      <c r="M70" s="153">
        <v>433.84</v>
      </c>
      <c r="N70" s="154">
        <v>433.84</v>
      </c>
      <c r="O70" s="93">
        <f t="shared" si="6"/>
        <v>82.791133333333335</v>
      </c>
      <c r="P70" s="94">
        <f t="shared" si="6"/>
        <v>121.11366666666667</v>
      </c>
      <c r="Q70" s="93">
        <f t="shared" si="7"/>
        <v>91.106399999999994</v>
      </c>
      <c r="R70" s="94">
        <f t="shared" si="7"/>
        <v>148.22866666666664</v>
      </c>
      <c r="U70" s="199">
        <f t="shared" ref="U70:U96" si="8">AVERAGE(O70:R70)</f>
        <v>110.80996666666667</v>
      </c>
    </row>
    <row r="71" spans="1:21" ht="118.5" customHeight="1" x14ac:dyDescent="0.2">
      <c r="A71" s="1" t="s">
        <v>77</v>
      </c>
      <c r="B71" s="160" t="s">
        <v>82</v>
      </c>
      <c r="C71" s="160">
        <v>2</v>
      </c>
      <c r="D71" s="160">
        <v>225</v>
      </c>
      <c r="E71" s="151">
        <v>337.5</v>
      </c>
      <c r="F71" s="152">
        <v>495</v>
      </c>
      <c r="G71" s="151">
        <v>337.5</v>
      </c>
      <c r="H71" s="152">
        <v>495</v>
      </c>
      <c r="I71" s="151">
        <v>1.5</v>
      </c>
      <c r="J71" s="152">
        <v>2.2000000000000002</v>
      </c>
      <c r="K71" s="151">
        <v>1.5</v>
      </c>
      <c r="L71" s="152">
        <v>2.2000000000000002</v>
      </c>
      <c r="M71" s="153">
        <v>367.56</v>
      </c>
      <c r="N71" s="154">
        <v>367.56</v>
      </c>
      <c r="O71" s="93">
        <f t="shared" si="6"/>
        <v>45.945</v>
      </c>
      <c r="P71" s="94">
        <f t="shared" si="6"/>
        <v>67.38600000000001</v>
      </c>
      <c r="Q71" s="93">
        <f t="shared" si="7"/>
        <v>45.945</v>
      </c>
      <c r="R71" s="94">
        <f t="shared" si="7"/>
        <v>67.38600000000001</v>
      </c>
      <c r="U71" s="199">
        <f t="shared" si="8"/>
        <v>56.665500000000009</v>
      </c>
    </row>
    <row r="72" spans="1:21" ht="30" x14ac:dyDescent="0.2">
      <c r="A72" s="1" t="s">
        <v>77</v>
      </c>
      <c r="B72" s="159" t="s">
        <v>83</v>
      </c>
      <c r="C72" s="159">
        <v>1</v>
      </c>
      <c r="D72" s="159">
        <v>188</v>
      </c>
      <c r="E72" s="151">
        <v>317.5</v>
      </c>
      <c r="F72" s="152">
        <v>331.2</v>
      </c>
      <c r="G72" s="151">
        <v>364.6</v>
      </c>
      <c r="H72" s="152">
        <v>370.8</v>
      </c>
      <c r="I72" s="151">
        <v>1.62</v>
      </c>
      <c r="J72" s="152">
        <v>1.84</v>
      </c>
      <c r="K72" s="151">
        <v>1.86</v>
      </c>
      <c r="L72" s="152">
        <v>2.06</v>
      </c>
      <c r="M72" s="153">
        <v>554.14</v>
      </c>
      <c r="N72" s="154">
        <v>554.14</v>
      </c>
      <c r="O72" s="93">
        <v>74.808900000000008</v>
      </c>
      <c r="P72" s="94">
        <v>84.968133333333341</v>
      </c>
      <c r="Q72" s="93">
        <v>85.8917</v>
      </c>
      <c r="R72" s="94">
        <v>95.12736666666666</v>
      </c>
      <c r="U72" s="199">
        <f t="shared" si="8"/>
        <v>85.199025000000006</v>
      </c>
    </row>
    <row r="73" spans="1:21" ht="69" customHeight="1" x14ac:dyDescent="0.2">
      <c r="A73" s="1" t="s">
        <v>77</v>
      </c>
      <c r="B73" s="159" t="s">
        <v>84</v>
      </c>
      <c r="C73" s="159">
        <v>4</v>
      </c>
      <c r="D73" s="159"/>
      <c r="E73" s="151"/>
      <c r="F73" s="152"/>
      <c r="G73" s="151"/>
      <c r="H73" s="152"/>
      <c r="I73" s="151">
        <v>1.6</v>
      </c>
      <c r="J73" s="152">
        <v>2.5</v>
      </c>
      <c r="K73" s="151">
        <v>1.5</v>
      </c>
      <c r="L73" s="152">
        <v>2.8</v>
      </c>
      <c r="M73" s="153">
        <v>668.29</v>
      </c>
      <c r="N73" s="154">
        <v>745.98</v>
      </c>
      <c r="O73" s="93">
        <f>I73*M73/12</f>
        <v>89.10533333333332</v>
      </c>
      <c r="P73" s="94">
        <f>J73*M73/12</f>
        <v>139.22708333333333</v>
      </c>
      <c r="Q73" s="93">
        <f>K73*M73/12</f>
        <v>83.536249999999995</v>
      </c>
      <c r="R73" s="94">
        <f>L73*N73/12</f>
        <v>174.06200000000001</v>
      </c>
      <c r="U73" s="199">
        <f t="shared" si="8"/>
        <v>121.48266666666666</v>
      </c>
    </row>
    <row r="74" spans="1:21" x14ac:dyDescent="0.2">
      <c r="A74" s="1"/>
      <c r="B74" s="178" t="s">
        <v>85</v>
      </c>
      <c r="C74" s="179"/>
      <c r="D74" s="179"/>
      <c r="E74" s="179"/>
      <c r="F74" s="179"/>
      <c r="G74" s="179"/>
      <c r="H74" s="179"/>
      <c r="I74" s="179"/>
      <c r="J74" s="179"/>
      <c r="K74" s="179"/>
      <c r="L74" s="179"/>
      <c r="M74" s="179"/>
      <c r="N74" s="179"/>
      <c r="O74" s="179"/>
      <c r="P74" s="179"/>
      <c r="Q74" s="179"/>
      <c r="R74" s="179"/>
      <c r="U74" s="199" t="e">
        <f t="shared" si="8"/>
        <v>#DIV/0!</v>
      </c>
    </row>
    <row r="75" spans="1:21" ht="28" x14ac:dyDescent="0.2">
      <c r="A75" s="1" t="s">
        <v>85</v>
      </c>
      <c r="B75" s="161" t="s">
        <v>86</v>
      </c>
      <c r="C75" s="161">
        <v>3</v>
      </c>
      <c r="D75" s="161">
        <v>185</v>
      </c>
      <c r="E75" s="151">
        <v>264</v>
      </c>
      <c r="F75" s="152">
        <v>264</v>
      </c>
      <c r="G75" s="151">
        <v>303.60000000000002</v>
      </c>
      <c r="H75" s="152">
        <v>303.60000000000002</v>
      </c>
      <c r="I75" s="151">
        <v>1.4268000000000001</v>
      </c>
      <c r="J75" s="152">
        <v>1.4268000000000001</v>
      </c>
      <c r="K75" s="151">
        <v>1.64076</v>
      </c>
      <c r="L75" s="152">
        <v>1.64076</v>
      </c>
      <c r="M75" s="153">
        <v>451.47</v>
      </c>
      <c r="N75" s="154">
        <v>774.2</v>
      </c>
      <c r="O75" s="93">
        <f>I75*M75/12</f>
        <v>53.679783000000008</v>
      </c>
      <c r="P75" s="94">
        <f>J75*N75/12</f>
        <v>92.052380000000014</v>
      </c>
      <c r="Q75" s="93">
        <f>K75*M75/12</f>
        <v>61.729493100000006</v>
      </c>
      <c r="R75" s="94">
        <f>L75*N75/12</f>
        <v>105.85636599999999</v>
      </c>
      <c r="U75" s="199">
        <f t="shared" si="8"/>
        <v>78.329505525000002</v>
      </c>
    </row>
    <row r="76" spans="1:21" ht="108.75" customHeight="1" x14ac:dyDescent="0.2">
      <c r="A76" s="1" t="s">
        <v>85</v>
      </c>
      <c r="B76" s="161" t="s">
        <v>87</v>
      </c>
      <c r="C76" s="161">
        <v>1</v>
      </c>
      <c r="D76" s="161">
        <v>106.85</v>
      </c>
      <c r="E76" s="151">
        <f>I76*D76</f>
        <v>149.58999999999997</v>
      </c>
      <c r="F76" s="152">
        <v>149.58999999999997</v>
      </c>
      <c r="G76" s="151">
        <f>D76*K76</f>
        <v>203.01499999999999</v>
      </c>
      <c r="H76" s="152">
        <v>203.01499999999999</v>
      </c>
      <c r="I76" s="151">
        <v>1.4</v>
      </c>
      <c r="J76" s="152">
        <v>1.4</v>
      </c>
      <c r="K76" s="151">
        <v>1.9</v>
      </c>
      <c r="L76" s="152">
        <v>1.9</v>
      </c>
      <c r="M76" s="153">
        <v>684.29</v>
      </c>
      <c r="N76" s="154">
        <v>684.29</v>
      </c>
      <c r="O76" s="93">
        <f>I76*M76/12</f>
        <v>79.833833333333317</v>
      </c>
      <c r="P76" s="94">
        <v>79.83</v>
      </c>
      <c r="Q76" s="93">
        <f>K76*M76/12</f>
        <v>108.34591666666665</v>
      </c>
      <c r="R76" s="94">
        <v>108.35</v>
      </c>
      <c r="U76" s="199">
        <f t="shared" si="8"/>
        <v>94.089937499999991</v>
      </c>
    </row>
    <row r="77" spans="1:21" ht="129.75" customHeight="1" x14ac:dyDescent="0.2">
      <c r="A77" s="1" t="s">
        <v>85</v>
      </c>
      <c r="B77" s="161" t="s">
        <v>88</v>
      </c>
      <c r="C77" s="161">
        <v>5</v>
      </c>
      <c r="D77" s="161">
        <v>255</v>
      </c>
      <c r="E77" s="151">
        <v>388.2</v>
      </c>
      <c r="F77" s="152">
        <v>388.2</v>
      </c>
      <c r="G77" s="151">
        <v>554.52</v>
      </c>
      <c r="H77" s="152">
        <v>554.52</v>
      </c>
      <c r="I77" s="151">
        <v>1.85</v>
      </c>
      <c r="J77" s="152">
        <v>1.85</v>
      </c>
      <c r="K77" s="151">
        <v>1.85</v>
      </c>
      <c r="L77" s="152">
        <v>1.85</v>
      </c>
      <c r="M77" s="153">
        <v>362.48</v>
      </c>
      <c r="N77" s="154">
        <v>901.61</v>
      </c>
      <c r="O77" s="93">
        <v>55.882333333333342</v>
      </c>
      <c r="P77" s="94">
        <v>138.99820833333334</v>
      </c>
      <c r="Q77" s="93">
        <v>55.882333333333342</v>
      </c>
      <c r="R77" s="94">
        <v>138.99820833333334</v>
      </c>
      <c r="U77" s="199">
        <f t="shared" si="8"/>
        <v>97.440270833333344</v>
      </c>
    </row>
    <row r="78" spans="1:21" ht="120" customHeight="1" x14ac:dyDescent="0.2">
      <c r="A78" s="1" t="s">
        <v>85</v>
      </c>
      <c r="B78" s="161" t="s">
        <v>89</v>
      </c>
      <c r="C78" s="161">
        <v>8</v>
      </c>
      <c r="D78" s="161">
        <v>200</v>
      </c>
      <c r="E78" s="151">
        <f>D78*I78</f>
        <v>290</v>
      </c>
      <c r="F78" s="152">
        <f>D78*J78</f>
        <v>432</v>
      </c>
      <c r="G78" s="151">
        <v>290</v>
      </c>
      <c r="H78" s="152">
        <v>432</v>
      </c>
      <c r="I78" s="151">
        <v>1.45</v>
      </c>
      <c r="J78" s="152">
        <v>2.16</v>
      </c>
      <c r="K78" s="151">
        <v>1.45</v>
      </c>
      <c r="L78" s="152">
        <v>2.16</v>
      </c>
      <c r="M78" s="153">
        <v>280.31</v>
      </c>
      <c r="N78" s="154">
        <v>681.31</v>
      </c>
      <c r="O78" s="93">
        <f>I78*M78/12</f>
        <v>33.870791666666669</v>
      </c>
      <c r="P78" s="94">
        <f>J78*N78/12</f>
        <v>122.6358</v>
      </c>
      <c r="Q78" s="93">
        <f>K78*M78/12</f>
        <v>33.870791666666669</v>
      </c>
      <c r="R78" s="94">
        <f>L78*N78/12</f>
        <v>122.6358</v>
      </c>
      <c r="U78" s="199">
        <f t="shared" si="8"/>
        <v>78.25329583333334</v>
      </c>
    </row>
    <row r="79" spans="1:21" ht="30" x14ac:dyDescent="0.2">
      <c r="A79" s="1" t="s">
        <v>85</v>
      </c>
      <c r="B79" s="161" t="s">
        <v>90</v>
      </c>
      <c r="C79" s="161">
        <v>19</v>
      </c>
      <c r="D79" s="161">
        <v>250</v>
      </c>
      <c r="E79" s="151">
        <v>158.4</v>
      </c>
      <c r="F79" s="152">
        <v>266.39999999999998</v>
      </c>
      <c r="G79" s="151">
        <v>158.4</v>
      </c>
      <c r="H79" s="152">
        <v>266.39999999999998</v>
      </c>
      <c r="I79" s="151">
        <v>0.6</v>
      </c>
      <c r="J79" s="152">
        <v>1.08</v>
      </c>
      <c r="K79" s="151">
        <v>0.6</v>
      </c>
      <c r="L79" s="152">
        <v>1.08</v>
      </c>
      <c r="M79" s="153">
        <v>905.54</v>
      </c>
      <c r="N79" s="154">
        <v>2487.85</v>
      </c>
      <c r="O79" s="93">
        <v>81.498599999999996</v>
      </c>
      <c r="P79" s="94">
        <v>124.39249999999998</v>
      </c>
      <c r="Q79" s="93">
        <v>81.498599999999996</v>
      </c>
      <c r="R79" s="94">
        <v>124.39249999999998</v>
      </c>
      <c r="U79" s="199">
        <f t="shared" si="8"/>
        <v>102.94555</v>
      </c>
    </row>
    <row r="80" spans="1:21" ht="30" x14ac:dyDescent="0.2">
      <c r="A80" s="1" t="s">
        <v>85</v>
      </c>
      <c r="B80" s="161" t="s">
        <v>91</v>
      </c>
      <c r="C80" s="161">
        <v>2</v>
      </c>
      <c r="D80" s="161">
        <v>250</v>
      </c>
      <c r="E80" s="151">
        <v>392</v>
      </c>
      <c r="F80" s="152">
        <v>780</v>
      </c>
      <c r="G80" s="151">
        <v>540</v>
      </c>
      <c r="H80" s="152">
        <v>780</v>
      </c>
      <c r="I80" s="151">
        <v>1.56</v>
      </c>
      <c r="J80" s="152">
        <v>3.12</v>
      </c>
      <c r="K80" s="151">
        <v>2.16</v>
      </c>
      <c r="L80" s="152">
        <v>3.12</v>
      </c>
      <c r="M80" s="153">
        <v>522.89</v>
      </c>
      <c r="N80" s="154">
        <v>595.33000000000004</v>
      </c>
      <c r="O80" s="93">
        <f>I80*M80/12</f>
        <v>67.975700000000003</v>
      </c>
      <c r="P80" s="94">
        <f>J80*N80/12</f>
        <v>154.78580000000002</v>
      </c>
      <c r="Q80" s="93">
        <f>K80*M80/12</f>
        <v>94.120200000000011</v>
      </c>
      <c r="R80" s="94">
        <f>L80*N80/12</f>
        <v>154.78580000000002</v>
      </c>
      <c r="U80" s="199">
        <f t="shared" si="8"/>
        <v>117.916875</v>
      </c>
    </row>
    <row r="81" spans="1:21" ht="29.25" customHeight="1" x14ac:dyDescent="0.2">
      <c r="A81" s="1" t="s">
        <v>85</v>
      </c>
      <c r="B81" s="161" t="s">
        <v>92</v>
      </c>
      <c r="C81" s="161">
        <v>2</v>
      </c>
      <c r="D81" s="161">
        <v>119.16</v>
      </c>
      <c r="E81" s="151">
        <v>247.02699999999999</v>
      </c>
      <c r="F81" s="152">
        <v>247.02699999999999</v>
      </c>
      <c r="G81" s="151">
        <v>247.02699999999999</v>
      </c>
      <c r="H81" s="152">
        <v>247.02699999999999</v>
      </c>
      <c r="I81" s="151">
        <v>2.0699999999999998</v>
      </c>
      <c r="J81" s="152">
        <v>2.0699999999999998</v>
      </c>
      <c r="K81" s="151">
        <v>2.0699999999999998</v>
      </c>
      <c r="L81" s="152">
        <v>2.0699999999999998</v>
      </c>
      <c r="M81" s="153">
        <v>493.64</v>
      </c>
      <c r="N81" s="154">
        <v>493.64</v>
      </c>
      <c r="O81" s="93">
        <f>I81*M81/12</f>
        <v>85.152899999999988</v>
      </c>
      <c r="P81" s="93">
        <v>85.152899999999988</v>
      </c>
      <c r="Q81" s="93">
        <v>85.152899999999988</v>
      </c>
      <c r="R81" s="93">
        <v>85.152899999999988</v>
      </c>
      <c r="U81" s="199">
        <f t="shared" si="8"/>
        <v>85.152899999999988</v>
      </c>
    </row>
    <row r="82" spans="1:21" ht="30" x14ac:dyDescent="0.2">
      <c r="A82" s="1" t="s">
        <v>85</v>
      </c>
      <c r="B82" s="161" t="s">
        <v>93</v>
      </c>
      <c r="C82" s="161">
        <v>1</v>
      </c>
      <c r="D82" s="161">
        <v>165</v>
      </c>
      <c r="E82" s="151">
        <v>392.95</v>
      </c>
      <c r="F82" s="152">
        <v>392.95</v>
      </c>
      <c r="G82" s="151">
        <v>392.95</v>
      </c>
      <c r="H82" s="152">
        <v>392.95</v>
      </c>
      <c r="I82" s="151">
        <v>2.38</v>
      </c>
      <c r="J82" s="152">
        <v>2.38</v>
      </c>
      <c r="K82" s="151">
        <v>2.38</v>
      </c>
      <c r="L82" s="152">
        <v>2.38</v>
      </c>
      <c r="M82" s="153">
        <v>466</v>
      </c>
      <c r="N82" s="154">
        <v>466</v>
      </c>
      <c r="O82" s="93">
        <f>I82*M82/12</f>
        <v>92.423333333333332</v>
      </c>
      <c r="P82" s="94">
        <v>92.42</v>
      </c>
      <c r="Q82" s="93">
        <v>92.42</v>
      </c>
      <c r="R82" s="94">
        <v>92.42</v>
      </c>
      <c r="U82" s="199">
        <f t="shared" si="8"/>
        <v>92.420833333333334</v>
      </c>
    </row>
    <row r="83" spans="1:21" ht="28" x14ac:dyDescent="0.2">
      <c r="A83" s="1" t="s">
        <v>85</v>
      </c>
      <c r="B83" s="161" t="s">
        <v>94</v>
      </c>
      <c r="C83" s="161">
        <v>1</v>
      </c>
      <c r="D83" s="161">
        <v>184.38</v>
      </c>
      <c r="E83" s="151">
        <v>304.41000000000003</v>
      </c>
      <c r="F83" s="152">
        <v>306.60000000000002</v>
      </c>
      <c r="G83" s="151">
        <v>267.47199999999998</v>
      </c>
      <c r="H83" s="152">
        <v>722.7</v>
      </c>
      <c r="I83" s="151">
        <v>1.825</v>
      </c>
      <c r="J83" s="152">
        <v>2.19</v>
      </c>
      <c r="K83" s="151">
        <v>1.46</v>
      </c>
      <c r="L83" s="152">
        <v>2.92</v>
      </c>
      <c r="M83" s="153">
        <v>123.66</v>
      </c>
      <c r="N83" s="154">
        <v>317.58999999999997</v>
      </c>
      <c r="O83" s="93">
        <f>25.2*2.3</f>
        <v>57.959999999999994</v>
      </c>
      <c r="P83" s="94">
        <v>57.959999999999994</v>
      </c>
      <c r="Q83" s="93">
        <v>30.09</v>
      </c>
      <c r="R83" s="94">
        <v>30.09</v>
      </c>
      <c r="U83" s="199">
        <f t="shared" si="8"/>
        <v>44.024999999999999</v>
      </c>
    </row>
    <row r="84" spans="1:21" ht="28" x14ac:dyDescent="0.2">
      <c r="A84" s="1" t="s">
        <v>85</v>
      </c>
      <c r="B84" s="161" t="s">
        <v>95</v>
      </c>
      <c r="C84" s="161">
        <v>8</v>
      </c>
      <c r="D84" s="161">
        <v>131.69999999999999</v>
      </c>
      <c r="E84" s="151">
        <v>243.95</v>
      </c>
      <c r="F84" s="152">
        <v>416.8</v>
      </c>
      <c r="G84" s="151">
        <v>85.067999999999998</v>
      </c>
      <c r="H84" s="152">
        <v>469.8</v>
      </c>
      <c r="I84" s="151">
        <v>2.4470000000000001</v>
      </c>
      <c r="J84" s="152">
        <v>3.13</v>
      </c>
      <c r="K84" s="151">
        <v>0.80800000000000005</v>
      </c>
      <c r="L84" s="152">
        <v>3.08</v>
      </c>
      <c r="M84" s="153">
        <v>342.62400000000002</v>
      </c>
      <c r="N84" s="154">
        <v>761.24400000000003</v>
      </c>
      <c r="O84" s="93">
        <f>I84*M84/12</f>
        <v>69.866744000000011</v>
      </c>
      <c r="P84" s="94">
        <f>J84*N84/12</f>
        <v>198.55781000000002</v>
      </c>
      <c r="Q84" s="93">
        <f>K84*M84/12</f>
        <v>23.070016000000006</v>
      </c>
      <c r="R84" s="94">
        <f>L84*N84/12</f>
        <v>195.38596000000004</v>
      </c>
      <c r="U84" s="199">
        <f t="shared" si="8"/>
        <v>121.72013250000003</v>
      </c>
    </row>
    <row r="85" spans="1:21" x14ac:dyDescent="0.2">
      <c r="A85" s="1"/>
      <c r="B85" s="178" t="s">
        <v>96</v>
      </c>
      <c r="C85" s="179"/>
      <c r="D85" s="179"/>
      <c r="E85" s="179"/>
      <c r="F85" s="179"/>
      <c r="G85" s="179"/>
      <c r="H85" s="179"/>
      <c r="I85" s="179"/>
      <c r="J85" s="179"/>
      <c r="K85" s="179"/>
      <c r="L85" s="179"/>
      <c r="M85" s="179"/>
      <c r="N85" s="179"/>
      <c r="O85" s="179"/>
      <c r="P85" s="179"/>
      <c r="Q85" s="179"/>
      <c r="R85" s="179"/>
      <c r="U85" s="199" t="e">
        <f t="shared" si="8"/>
        <v>#DIV/0!</v>
      </c>
    </row>
    <row r="86" spans="1:21" ht="327.75" customHeight="1" x14ac:dyDescent="0.2">
      <c r="A86" s="1" t="s">
        <v>96</v>
      </c>
      <c r="B86" s="161" t="s">
        <v>97</v>
      </c>
      <c r="C86" s="161">
        <v>3</v>
      </c>
      <c r="D86" s="161">
        <v>122</v>
      </c>
      <c r="E86" s="151">
        <v>228</v>
      </c>
      <c r="F86" s="152">
        <v>228</v>
      </c>
      <c r="G86" s="151">
        <v>294</v>
      </c>
      <c r="H86" s="152">
        <v>294</v>
      </c>
      <c r="I86" s="151">
        <v>1.99</v>
      </c>
      <c r="J86" s="152">
        <v>1.99</v>
      </c>
      <c r="K86" s="151">
        <v>2.27</v>
      </c>
      <c r="L86" s="152">
        <v>2.27</v>
      </c>
      <c r="M86" s="153">
        <v>566.1708542713568</v>
      </c>
      <c r="N86" s="154">
        <v>889.5330396475772</v>
      </c>
      <c r="O86" s="93">
        <v>93.89</v>
      </c>
      <c r="P86" s="94">
        <v>147.52000000000001</v>
      </c>
      <c r="Q86" s="93">
        <v>107.1</v>
      </c>
      <c r="R86" s="94">
        <v>168.27</v>
      </c>
      <c r="U86" s="199">
        <f t="shared" si="8"/>
        <v>129.19499999999999</v>
      </c>
    </row>
    <row r="87" spans="1:21" ht="30" x14ac:dyDescent="0.2">
      <c r="A87" s="1" t="s">
        <v>96</v>
      </c>
      <c r="B87" s="161" t="s">
        <v>98</v>
      </c>
      <c r="C87" s="161">
        <v>5</v>
      </c>
      <c r="D87" s="161">
        <v>150</v>
      </c>
      <c r="E87" s="151">
        <v>252</v>
      </c>
      <c r="F87" s="152">
        <v>279</v>
      </c>
      <c r="G87" s="151">
        <v>267</v>
      </c>
      <c r="H87" s="152">
        <v>295.5</v>
      </c>
      <c r="I87" s="151">
        <v>1.68</v>
      </c>
      <c r="J87" s="152">
        <v>1.86</v>
      </c>
      <c r="K87" s="151">
        <v>1.78</v>
      </c>
      <c r="L87" s="152">
        <v>1.97</v>
      </c>
      <c r="M87" s="153">
        <v>600.66999999999996</v>
      </c>
      <c r="N87" s="154">
        <v>949.53</v>
      </c>
      <c r="O87" s="93">
        <v>84.09</v>
      </c>
      <c r="P87" s="94">
        <v>140.06</v>
      </c>
      <c r="Q87" s="93">
        <v>92.93</v>
      </c>
      <c r="R87" s="94">
        <v>148.76</v>
      </c>
      <c r="U87" s="199">
        <f t="shared" si="8"/>
        <v>116.46000000000001</v>
      </c>
    </row>
    <row r="88" spans="1:21" ht="168" customHeight="1" x14ac:dyDescent="0.2">
      <c r="A88" s="1" t="s">
        <v>96</v>
      </c>
      <c r="B88" s="161" t="s">
        <v>99</v>
      </c>
      <c r="C88" s="161">
        <v>1</v>
      </c>
      <c r="D88" s="161">
        <v>242</v>
      </c>
      <c r="E88" s="151">
        <v>214.47</v>
      </c>
      <c r="F88" s="152">
        <v>217.8</v>
      </c>
      <c r="G88" s="151">
        <v>52.79</v>
      </c>
      <c r="H88" s="152">
        <v>554.58000000000004</v>
      </c>
      <c r="I88" s="151">
        <v>0.9</v>
      </c>
      <c r="J88" s="152">
        <v>0.9</v>
      </c>
      <c r="K88" s="151">
        <v>1.1000000000000001</v>
      </c>
      <c r="L88" s="152">
        <v>1.1000000000000001</v>
      </c>
      <c r="M88" s="153">
        <v>1023.6</v>
      </c>
      <c r="N88" s="154">
        <v>1023.6</v>
      </c>
      <c r="O88" s="93">
        <v>63.57</v>
      </c>
      <c r="P88" s="94">
        <v>63.57</v>
      </c>
      <c r="Q88" s="93">
        <v>63.57</v>
      </c>
      <c r="R88" s="94">
        <v>63.57</v>
      </c>
      <c r="U88" s="199">
        <f t="shared" si="8"/>
        <v>63.57</v>
      </c>
    </row>
    <row r="89" spans="1:21" ht="28" x14ac:dyDescent="0.2">
      <c r="A89" s="1" t="s">
        <v>96</v>
      </c>
      <c r="B89" s="161" t="s">
        <v>100</v>
      </c>
      <c r="C89" s="161">
        <v>1</v>
      </c>
      <c r="D89" s="161">
        <v>200</v>
      </c>
      <c r="E89" s="151">
        <v>469.2</v>
      </c>
      <c r="F89" s="152">
        <v>567.36</v>
      </c>
      <c r="G89" s="151">
        <v>493.32</v>
      </c>
      <c r="H89" s="152">
        <v>601.79999999999995</v>
      </c>
      <c r="I89" s="151">
        <v>2.5</v>
      </c>
      <c r="J89" s="152">
        <v>2.86</v>
      </c>
      <c r="K89" s="151">
        <v>2.5</v>
      </c>
      <c r="L89" s="152">
        <v>2.78</v>
      </c>
      <c r="M89" s="153">
        <v>452.92</v>
      </c>
      <c r="N89" s="154">
        <v>1453.68</v>
      </c>
      <c r="O89" s="93">
        <v>107.79</v>
      </c>
      <c r="P89" s="94">
        <f>918.5*J89/12</f>
        <v>218.90916666666666</v>
      </c>
      <c r="Q89" s="93">
        <v>105.08</v>
      </c>
      <c r="R89" s="94">
        <v>297.33</v>
      </c>
      <c r="U89" s="199">
        <f t="shared" si="8"/>
        <v>182.27729166666666</v>
      </c>
    </row>
    <row r="90" spans="1:21" ht="28" x14ac:dyDescent="0.2">
      <c r="A90" s="1" t="s">
        <v>96</v>
      </c>
      <c r="B90" s="161" t="s">
        <v>101</v>
      </c>
      <c r="C90" s="161">
        <v>1</v>
      </c>
      <c r="D90" s="161">
        <v>193</v>
      </c>
      <c r="E90" s="151">
        <v>172.78</v>
      </c>
      <c r="F90" s="152">
        <v>172.78</v>
      </c>
      <c r="G90" s="151">
        <v>312.00700000000001</v>
      </c>
      <c r="H90" s="152">
        <v>312.00700000000001</v>
      </c>
      <c r="I90" s="151">
        <v>0.9</v>
      </c>
      <c r="J90" s="152">
        <v>0.9</v>
      </c>
      <c r="K90" s="151">
        <v>1.6</v>
      </c>
      <c r="L90" s="152">
        <v>1.6</v>
      </c>
      <c r="M90" s="153">
        <v>812</v>
      </c>
      <c r="N90" s="154">
        <v>812</v>
      </c>
      <c r="O90" s="93">
        <f>4.3*25.2</f>
        <v>108.36</v>
      </c>
      <c r="P90" s="94">
        <v>108.36</v>
      </c>
      <c r="Q90" s="93">
        <v>108.36</v>
      </c>
      <c r="R90" s="94">
        <v>108.36</v>
      </c>
      <c r="U90" s="199">
        <f t="shared" si="8"/>
        <v>108.36</v>
      </c>
    </row>
    <row r="91" spans="1:21" ht="320.25" customHeight="1" x14ac:dyDescent="0.2">
      <c r="A91" s="1" t="s">
        <v>96</v>
      </c>
      <c r="B91" s="161" t="s">
        <v>102</v>
      </c>
      <c r="C91" s="161">
        <v>1</v>
      </c>
      <c r="D91" s="161">
        <v>96.86</v>
      </c>
      <c r="E91" s="151">
        <v>270.90640000000002</v>
      </c>
      <c r="F91" s="152">
        <v>270.90640000000002</v>
      </c>
      <c r="G91" s="151">
        <v>313.99439999999998</v>
      </c>
      <c r="H91" s="152">
        <v>313.99439999999998</v>
      </c>
      <c r="I91" s="151">
        <v>2.36</v>
      </c>
      <c r="J91" s="152">
        <v>2.36</v>
      </c>
      <c r="K91" s="151">
        <v>3.9</v>
      </c>
      <c r="L91" s="152">
        <v>3.9</v>
      </c>
      <c r="M91" s="153">
        <v>49.35</v>
      </c>
      <c r="N91" s="154">
        <v>570.26</v>
      </c>
      <c r="O91" s="93">
        <v>13.438548000000003</v>
      </c>
      <c r="P91" s="94">
        <v>155.28528599999999</v>
      </c>
      <c r="Q91" s="93">
        <v>22.20777</v>
      </c>
      <c r="R91" s="94">
        <v>256.61551500000002</v>
      </c>
      <c r="U91" s="199">
        <f t="shared" si="8"/>
        <v>111.88677975</v>
      </c>
    </row>
    <row r="92" spans="1:21" ht="28" x14ac:dyDescent="0.2">
      <c r="A92" s="1" t="s">
        <v>96</v>
      </c>
      <c r="B92" s="161" t="s">
        <v>103</v>
      </c>
      <c r="C92" s="161">
        <v>5</v>
      </c>
      <c r="D92" s="161">
        <v>250</v>
      </c>
      <c r="E92" s="151">
        <v>669.06</v>
      </c>
      <c r="F92" s="152">
        <v>669.06</v>
      </c>
      <c r="G92" s="151">
        <v>334.53</v>
      </c>
      <c r="H92" s="152">
        <v>334.53</v>
      </c>
      <c r="I92" s="151">
        <f>0.1062*25.2</f>
        <v>2.67624</v>
      </c>
      <c r="J92" s="152">
        <f>0.1062*25.2</f>
        <v>2.67624</v>
      </c>
      <c r="K92" s="151">
        <f>0.0531*25.2</f>
        <v>1.33812</v>
      </c>
      <c r="L92" s="152">
        <f>0.0531*25.2</f>
        <v>1.33812</v>
      </c>
      <c r="M92" s="153">
        <v>596.16</v>
      </c>
      <c r="N92" s="154">
        <v>615.94000000000005</v>
      </c>
      <c r="O92" s="93">
        <f>0.1062*25.2*M92/12</f>
        <v>132.95560319999998</v>
      </c>
      <c r="P92" s="94">
        <f>0.1062*25.2*N92/12</f>
        <v>137.36693880000001</v>
      </c>
      <c r="Q92" s="93">
        <f>0.0531*25.2*M92/12</f>
        <v>66.477801599999992</v>
      </c>
      <c r="R92" s="94">
        <f>0.0531*25.2*N92/12</f>
        <v>68.683469400000007</v>
      </c>
      <c r="U92" s="199">
        <f t="shared" si="8"/>
        <v>101.37095325000001</v>
      </c>
    </row>
    <row r="93" spans="1:21" ht="30" x14ac:dyDescent="0.2">
      <c r="A93" s="1" t="s">
        <v>96</v>
      </c>
      <c r="B93" s="161" t="s">
        <v>104</v>
      </c>
      <c r="C93" s="161">
        <v>9</v>
      </c>
      <c r="D93" s="161">
        <v>153.33000000000001</v>
      </c>
      <c r="E93" s="151">
        <v>371.71</v>
      </c>
      <c r="F93" s="152">
        <v>467.78</v>
      </c>
      <c r="G93" s="151">
        <v>579.09</v>
      </c>
      <c r="H93" s="152">
        <v>579.09</v>
      </c>
      <c r="I93" s="151">
        <v>3</v>
      </c>
      <c r="J93" s="152">
        <v>3.02</v>
      </c>
      <c r="K93" s="151">
        <v>3.2</v>
      </c>
      <c r="L93" s="152">
        <v>3.2</v>
      </c>
      <c r="M93" s="153">
        <v>425</v>
      </c>
      <c r="N93" s="154">
        <v>425</v>
      </c>
      <c r="O93" s="93">
        <f>I93*N93/12</f>
        <v>106.25</v>
      </c>
      <c r="P93" s="94">
        <f>N93*J93/12</f>
        <v>106.95833333333333</v>
      </c>
      <c r="Q93" s="93">
        <f>M93*K93/12</f>
        <v>113.33333333333333</v>
      </c>
      <c r="R93" s="94">
        <f>L93*N93/12</f>
        <v>113.33333333333333</v>
      </c>
      <c r="U93" s="199">
        <f t="shared" si="8"/>
        <v>109.96874999999999</v>
      </c>
    </row>
    <row r="94" spans="1:21" ht="30" x14ac:dyDescent="0.2">
      <c r="A94" s="1" t="s">
        <v>96</v>
      </c>
      <c r="B94" s="161" t="s">
        <v>105</v>
      </c>
      <c r="C94" s="161">
        <v>1</v>
      </c>
      <c r="D94" s="161">
        <v>198</v>
      </c>
      <c r="E94" s="151">
        <v>413.7</v>
      </c>
      <c r="F94" s="152">
        <v>413.7</v>
      </c>
      <c r="G94" s="151">
        <v>413.7</v>
      </c>
      <c r="H94" s="152">
        <v>413.7</v>
      </c>
      <c r="I94" s="151">
        <v>2.1</v>
      </c>
      <c r="J94" s="152">
        <v>2.1</v>
      </c>
      <c r="K94" s="151">
        <v>2.1</v>
      </c>
      <c r="L94" s="152">
        <v>2.1</v>
      </c>
      <c r="M94" s="153">
        <v>400</v>
      </c>
      <c r="N94" s="154">
        <v>400</v>
      </c>
      <c r="O94" s="93">
        <v>70</v>
      </c>
      <c r="P94" s="94">
        <v>70</v>
      </c>
      <c r="Q94" s="93">
        <v>70</v>
      </c>
      <c r="R94" s="94">
        <v>70</v>
      </c>
      <c r="U94" s="199">
        <f t="shared" si="8"/>
        <v>70</v>
      </c>
    </row>
    <row r="95" spans="1:21" ht="28" x14ac:dyDescent="0.2">
      <c r="A95" s="1" t="s">
        <v>96</v>
      </c>
      <c r="B95" s="161" t="s">
        <v>106</v>
      </c>
      <c r="C95" s="161">
        <v>1</v>
      </c>
      <c r="D95" s="161"/>
      <c r="E95" s="151">
        <v>153.886</v>
      </c>
      <c r="F95" s="152">
        <v>153.886</v>
      </c>
      <c r="G95" s="151">
        <v>15.7761</v>
      </c>
      <c r="H95" s="152">
        <v>15.7761</v>
      </c>
      <c r="I95" s="151">
        <v>0.52</v>
      </c>
      <c r="J95" s="152">
        <v>0.52</v>
      </c>
      <c r="K95" s="151">
        <v>0.19600000000000001</v>
      </c>
      <c r="L95" s="152">
        <v>0.19600000000000001</v>
      </c>
      <c r="M95" s="153">
        <f>609*1.2</f>
        <v>730.8</v>
      </c>
      <c r="N95" s="154">
        <v>730.8</v>
      </c>
      <c r="O95" s="147">
        <f>I95*M95/12</f>
        <v>31.667999999999996</v>
      </c>
      <c r="P95" s="147">
        <f>J95*N95/12</f>
        <v>31.667999999999996</v>
      </c>
      <c r="Q95" s="147">
        <f>K95*N95/20</f>
        <v>7.1618399999999998</v>
      </c>
      <c r="R95" s="147">
        <f>L95*N95/12</f>
        <v>11.936399999999999</v>
      </c>
      <c r="U95" s="199">
        <f t="shared" si="8"/>
        <v>20.608559999999997</v>
      </c>
    </row>
    <row r="96" spans="1:21" ht="28" x14ac:dyDescent="0.2">
      <c r="A96" s="1" t="s">
        <v>96</v>
      </c>
      <c r="B96" s="161" t="s">
        <v>107</v>
      </c>
      <c r="C96" s="161">
        <v>23</v>
      </c>
      <c r="D96" s="161">
        <v>200</v>
      </c>
      <c r="E96" s="151">
        <v>240</v>
      </c>
      <c r="F96" s="152">
        <v>240</v>
      </c>
      <c r="G96" s="151">
        <v>180</v>
      </c>
      <c r="H96" s="152">
        <v>180</v>
      </c>
      <c r="I96" s="151">
        <v>1.2</v>
      </c>
      <c r="J96" s="152">
        <v>1.2</v>
      </c>
      <c r="K96" s="151">
        <v>0.9</v>
      </c>
      <c r="L96" s="152">
        <v>0.9</v>
      </c>
      <c r="M96" s="153">
        <v>723.45</v>
      </c>
      <c r="N96" s="154">
        <v>2056.02</v>
      </c>
      <c r="O96" s="93">
        <v>72.349999999999994</v>
      </c>
      <c r="P96" s="94">
        <v>205.6</v>
      </c>
      <c r="Q96" s="93">
        <v>54.26</v>
      </c>
      <c r="R96" s="94">
        <v>154.19999999999999</v>
      </c>
      <c r="U96" s="199">
        <f t="shared" si="8"/>
        <v>121.60249999999999</v>
      </c>
    </row>
  </sheetData>
  <mergeCells count="13">
    <mergeCell ref="A1:T1"/>
    <mergeCell ref="B74:R74"/>
    <mergeCell ref="B19:R19"/>
    <mergeCell ref="B45:R45"/>
    <mergeCell ref="B66:R66"/>
    <mergeCell ref="B85:R85"/>
    <mergeCell ref="B57:R57"/>
    <mergeCell ref="B26:R26"/>
    <mergeCell ref="E2:H2"/>
    <mergeCell ref="I2:L2"/>
    <mergeCell ref="M2:N2"/>
    <mergeCell ref="O2:R2"/>
    <mergeCell ref="B4:R4"/>
  </mergeCells>
  <pageMargins left="0.31496062992125984" right="0.31496062992125984" top="0.15748031496062992" bottom="0.15748031496062992" header="0.31496062992125984" footer="0.31496062992125984"/>
  <pageSetup paperSize="8"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86"/>
  <sheetViews>
    <sheetView topLeftCell="A22" zoomScale="75" zoomScaleNormal="75" workbookViewId="0">
      <selection activeCell="G11" sqref="G11"/>
    </sheetView>
  </sheetViews>
  <sheetFormatPr baseColWidth="10" defaultColWidth="8.83203125" defaultRowHeight="15" x14ac:dyDescent="0.2"/>
  <cols>
    <col min="1" max="1" width="20" customWidth="1"/>
  </cols>
  <sheetData>
    <row r="1" spans="1:5" ht="49.5" customHeight="1" x14ac:dyDescent="0.2">
      <c r="A1" t="s">
        <v>0</v>
      </c>
      <c r="B1" s="77" t="s">
        <v>2</v>
      </c>
      <c r="C1" s="77" t="s">
        <v>3</v>
      </c>
      <c r="D1" s="77" t="s">
        <v>4</v>
      </c>
      <c r="E1" s="77" t="s">
        <v>5</v>
      </c>
    </row>
    <row r="2" spans="1:5" ht="49.5" customHeight="1" x14ac:dyDescent="0.2">
      <c r="A2" s="81" t="s">
        <v>21</v>
      </c>
      <c r="B2" s="151">
        <f>'Сводная таблица'!E12</f>
        <v>0</v>
      </c>
      <c r="C2" s="151">
        <f>'Сводная таблица'!F12</f>
        <v>0</v>
      </c>
      <c r="D2" s="151">
        <f>'Сводная таблица'!G12</f>
        <v>0</v>
      </c>
      <c r="E2" s="151">
        <f>'Сводная таблица'!H12</f>
        <v>0</v>
      </c>
    </row>
    <row r="3" spans="1:5" ht="49.5" customHeight="1" x14ac:dyDescent="0.2">
      <c r="A3" s="81" t="s">
        <v>22</v>
      </c>
      <c r="B3" s="151">
        <f>'Сводная таблица'!E13</f>
        <v>0</v>
      </c>
      <c r="C3" s="151">
        <f>'Сводная таблица'!F13</f>
        <v>0</v>
      </c>
      <c r="D3" s="151">
        <f>'Сводная таблица'!G13</f>
        <v>0</v>
      </c>
      <c r="E3" s="151">
        <f>'Сводная таблица'!H13</f>
        <v>0</v>
      </c>
    </row>
    <row r="4" spans="1:5" ht="49.5" customHeight="1" x14ac:dyDescent="0.2">
      <c r="A4" s="81" t="s">
        <v>25</v>
      </c>
      <c r="B4" s="151">
        <f>'Сводная таблица'!E16</f>
        <v>0</v>
      </c>
      <c r="C4" s="151">
        <f>'Сводная таблица'!F16</f>
        <v>0</v>
      </c>
      <c r="D4" s="151">
        <f>'Сводная таблица'!G16</f>
        <v>0</v>
      </c>
      <c r="E4" s="151">
        <f>'Сводная таблица'!H16</f>
        <v>0</v>
      </c>
    </row>
    <row r="5" spans="1:5" ht="49.5" customHeight="1" x14ac:dyDescent="0.2">
      <c r="A5" s="81" t="s">
        <v>27</v>
      </c>
      <c r="B5" s="151">
        <f>'Сводная таблица'!E18</f>
        <v>0</v>
      </c>
      <c r="C5" s="151">
        <f>'Сводная таблица'!F18</f>
        <v>0</v>
      </c>
      <c r="D5" s="151">
        <f>'Сводная таблица'!G18</f>
        <v>0</v>
      </c>
      <c r="E5" s="151">
        <f>'Сводная таблица'!H18</f>
        <v>0</v>
      </c>
    </row>
    <row r="6" spans="1:5" ht="49.5" customHeight="1" x14ac:dyDescent="0.2">
      <c r="A6" s="81" t="s">
        <v>30</v>
      </c>
      <c r="B6" s="151">
        <f>'Сводная таблица'!E20</f>
        <v>0</v>
      </c>
      <c r="C6" s="151">
        <f>'Сводная таблица'!F20</f>
        <v>0</v>
      </c>
      <c r="D6" s="151">
        <f>'Сводная таблица'!G20</f>
        <v>0</v>
      </c>
      <c r="E6" s="151">
        <f>'Сводная таблица'!H20</f>
        <v>0</v>
      </c>
    </row>
    <row r="7" spans="1:5" ht="49.5" customHeight="1" x14ac:dyDescent="0.2">
      <c r="A7" s="81" t="s">
        <v>33</v>
      </c>
      <c r="B7" s="151">
        <f>'Сводная таблица'!E23</f>
        <v>0</v>
      </c>
      <c r="C7" s="151">
        <f>'Сводная таблица'!F23</f>
        <v>0</v>
      </c>
      <c r="D7" s="151">
        <f>'Сводная таблица'!G23</f>
        <v>0</v>
      </c>
      <c r="E7" s="151">
        <f>'Сводная таблица'!H23</f>
        <v>0</v>
      </c>
    </row>
    <row r="8" spans="1:5" ht="49.5" customHeight="1" x14ac:dyDescent="0.2">
      <c r="A8" s="81" t="s">
        <v>35</v>
      </c>
      <c r="B8" s="151">
        <f>'Сводная таблица'!E25</f>
        <v>0</v>
      </c>
      <c r="C8" s="151">
        <f>'Сводная таблица'!F25</f>
        <v>0</v>
      </c>
      <c r="D8" s="151">
        <f>'Сводная таблица'!G25</f>
        <v>0</v>
      </c>
      <c r="E8" s="151">
        <f>'Сводная таблица'!H25</f>
        <v>0</v>
      </c>
    </row>
    <row r="9" spans="1:5" ht="49.5" customHeight="1" x14ac:dyDescent="0.2">
      <c r="A9" s="83" t="s">
        <v>37</v>
      </c>
      <c r="B9" s="151">
        <f>'Сводная таблица'!E27</f>
        <v>0</v>
      </c>
      <c r="C9" s="151">
        <f>'Сводная таблица'!F27</f>
        <v>0</v>
      </c>
      <c r="D9" s="151">
        <f>'Сводная таблица'!G27</f>
        <v>0</v>
      </c>
      <c r="E9" s="151">
        <f>'Сводная таблица'!H27</f>
        <v>0</v>
      </c>
    </row>
    <row r="10" spans="1:5" ht="49.5" customHeight="1" x14ac:dyDescent="0.2">
      <c r="A10" s="83" t="s">
        <v>38</v>
      </c>
      <c r="B10" s="151">
        <f>'Сводная таблица'!E28</f>
        <v>0</v>
      </c>
      <c r="C10" s="151">
        <f>'Сводная таблица'!F28</f>
        <v>0</v>
      </c>
      <c r="D10" s="151">
        <f>'Сводная таблица'!G28</f>
        <v>0</v>
      </c>
      <c r="E10" s="151">
        <f>'Сводная таблица'!H28</f>
        <v>0</v>
      </c>
    </row>
    <row r="11" spans="1:5" ht="49.5" customHeight="1" x14ac:dyDescent="0.2">
      <c r="A11" s="83" t="s">
        <v>39</v>
      </c>
      <c r="B11" s="151">
        <f>'Сводная таблица'!E29</f>
        <v>0</v>
      </c>
      <c r="C11" s="151">
        <f>'Сводная таблица'!F29</f>
        <v>0</v>
      </c>
      <c r="D11" s="151">
        <f>'Сводная таблица'!G29</f>
        <v>0</v>
      </c>
      <c r="E11" s="151">
        <f>'Сводная таблица'!H29</f>
        <v>0</v>
      </c>
    </row>
    <row r="12" spans="1:5" ht="49.5" customHeight="1" x14ac:dyDescent="0.2">
      <c r="A12" s="83" t="s">
        <v>41</v>
      </c>
      <c r="B12" s="151">
        <f>'Сводная таблица'!E31</f>
        <v>0</v>
      </c>
      <c r="C12" s="151">
        <f>'Сводная таблица'!F31</f>
        <v>0</v>
      </c>
      <c r="D12" s="151">
        <f>'Сводная таблица'!G31</f>
        <v>0</v>
      </c>
      <c r="E12" s="151">
        <f>'Сводная таблица'!H31</f>
        <v>0</v>
      </c>
    </row>
    <row r="13" spans="1:5" ht="49.5" customHeight="1" x14ac:dyDescent="0.2">
      <c r="A13" s="83" t="s">
        <v>45</v>
      </c>
      <c r="B13" s="151">
        <f>'Сводная таблица'!E35</f>
        <v>0</v>
      </c>
      <c r="C13" s="151">
        <f>'Сводная таблица'!F35</f>
        <v>0</v>
      </c>
      <c r="D13" s="151">
        <f>'Сводная таблица'!G35</f>
        <v>0</v>
      </c>
      <c r="E13" s="151">
        <f>'Сводная таблица'!H35</f>
        <v>0</v>
      </c>
    </row>
    <row r="14" spans="1:5" ht="49.5" customHeight="1" x14ac:dyDescent="0.2">
      <c r="A14" s="83" t="s">
        <v>51</v>
      </c>
      <c r="B14" s="151">
        <f>'Сводная таблица'!E41</f>
        <v>0</v>
      </c>
      <c r="C14" s="151">
        <f>'Сводная таблица'!F41</f>
        <v>0</v>
      </c>
      <c r="D14" s="151">
        <f>'Сводная таблица'!G41</f>
        <v>0</v>
      </c>
      <c r="E14" s="151">
        <f>'Сводная таблица'!H41</f>
        <v>0</v>
      </c>
    </row>
    <row r="15" spans="1:5" ht="49.5" customHeight="1" x14ac:dyDescent="0.2">
      <c r="A15" s="83" t="s">
        <v>57</v>
      </c>
      <c r="B15" s="144">
        <f>'Сводная таблица'!E47</f>
        <v>0</v>
      </c>
      <c r="C15" s="144">
        <f>'Сводная таблица'!F47</f>
        <v>0</v>
      </c>
      <c r="D15" s="144">
        <f>'Сводная таблица'!G47</f>
        <v>0</v>
      </c>
      <c r="E15" s="144">
        <f>'Сводная таблица'!H47</f>
        <v>0</v>
      </c>
    </row>
    <row r="16" spans="1:5" ht="49.5" customHeight="1" x14ac:dyDescent="0.2">
      <c r="A16" s="83" t="s">
        <v>66</v>
      </c>
      <c r="B16" s="144">
        <f>'Сводная таблица'!E56</f>
        <v>0</v>
      </c>
      <c r="C16" s="144">
        <f>'Сводная таблица'!F56</f>
        <v>0</v>
      </c>
      <c r="D16" s="144">
        <f>'Сводная таблица'!G56</f>
        <v>0</v>
      </c>
      <c r="E16" s="144">
        <f>'Сводная таблица'!H56</f>
        <v>0</v>
      </c>
    </row>
    <row r="17" spans="1:5" ht="49.5" customHeight="1" x14ac:dyDescent="0.2">
      <c r="A17" s="84" t="s">
        <v>79</v>
      </c>
      <c r="B17" s="144">
        <f>'Сводная таблица'!E68</f>
        <v>0</v>
      </c>
      <c r="C17" s="144">
        <f>'Сводная таблица'!F68</f>
        <v>0</v>
      </c>
      <c r="D17" s="144">
        <f>'Сводная таблица'!G68</f>
        <v>0</v>
      </c>
      <c r="E17" s="144">
        <f>'Сводная таблица'!H68</f>
        <v>0</v>
      </c>
    </row>
    <row r="18" spans="1:5" ht="49.5" customHeight="1" x14ac:dyDescent="0.2">
      <c r="A18" s="85" t="s">
        <v>81</v>
      </c>
      <c r="B18" s="144">
        <f>'Сводная таблица'!E70</f>
        <v>0</v>
      </c>
      <c r="C18" s="144">
        <f>'Сводная таблица'!F70</f>
        <v>0</v>
      </c>
      <c r="D18" s="144">
        <f>'Сводная таблица'!G70</f>
        <v>0</v>
      </c>
      <c r="E18" s="144">
        <f>'Сводная таблица'!H70</f>
        <v>0</v>
      </c>
    </row>
    <row r="19" spans="1:5" ht="49.5" customHeight="1" x14ac:dyDescent="0.2">
      <c r="A19" s="84" t="s">
        <v>84</v>
      </c>
      <c r="B19" s="144">
        <f>'Сводная таблица'!E73</f>
        <v>0</v>
      </c>
      <c r="C19" s="144">
        <f>'Сводная таблица'!F73</f>
        <v>0</v>
      </c>
      <c r="D19" s="144">
        <f>'Сводная таблица'!G73</f>
        <v>0</v>
      </c>
      <c r="E19" s="144">
        <f>'Сводная таблица'!H73</f>
        <v>0</v>
      </c>
    </row>
    <row r="20" spans="1:5" ht="49.5" customHeight="1" x14ac:dyDescent="0.2">
      <c r="A20" s="84" t="s">
        <v>73</v>
      </c>
      <c r="B20" s="144">
        <f>'Сводная таблица'!E62</f>
        <v>85.41</v>
      </c>
      <c r="C20" s="144">
        <f>'Сводная таблица'!F62</f>
        <v>85.41</v>
      </c>
      <c r="D20" s="144">
        <f>'Сводная таблица'!G62</f>
        <v>130.52000000000001</v>
      </c>
      <c r="E20" s="144">
        <f>'Сводная таблица'!H62</f>
        <v>130.52000000000001</v>
      </c>
    </row>
    <row r="21" spans="1:5" ht="49.5" customHeight="1" x14ac:dyDescent="0.2">
      <c r="A21" s="83" t="s">
        <v>58</v>
      </c>
      <c r="B21" s="144">
        <f>'Сводная таблица'!E48</f>
        <v>82.14</v>
      </c>
      <c r="C21" s="144">
        <f>'Сводная таблица'!F48</f>
        <v>137.56</v>
      </c>
      <c r="D21" s="144">
        <f>'Сводная таблица'!G48</f>
        <v>77.06</v>
      </c>
      <c r="E21" s="144">
        <f>'Сводная таблица'!H48</f>
        <v>119.44</v>
      </c>
    </row>
    <row r="22" spans="1:5" ht="42.75" customHeight="1" x14ac:dyDescent="0.2">
      <c r="A22" s="86" t="s">
        <v>87</v>
      </c>
      <c r="B22" s="144">
        <f>'Сводная таблица'!E76</f>
        <v>149.58999999999997</v>
      </c>
      <c r="C22" s="144">
        <f>'Сводная таблица'!F76</f>
        <v>149.58999999999997</v>
      </c>
      <c r="D22" s="144">
        <f>'Сводная таблица'!G76</f>
        <v>203.01499999999999</v>
      </c>
      <c r="E22" s="144">
        <f>'Сводная таблица'!H76</f>
        <v>203.01499999999999</v>
      </c>
    </row>
    <row r="23" spans="1:5" ht="42.75" customHeight="1" x14ac:dyDescent="0.2">
      <c r="A23" s="86" t="s">
        <v>106</v>
      </c>
      <c r="B23" s="144">
        <f>'Сводная таблица'!E95</f>
        <v>153.886</v>
      </c>
      <c r="C23" s="144">
        <f>'Сводная таблица'!F95</f>
        <v>153.886</v>
      </c>
      <c r="D23" s="144">
        <f>'Сводная таблица'!G95</f>
        <v>15.7761</v>
      </c>
      <c r="E23" s="144">
        <f>'Сводная таблица'!H95</f>
        <v>15.7761</v>
      </c>
    </row>
    <row r="24" spans="1:5" ht="42.75" customHeight="1" x14ac:dyDescent="0.2">
      <c r="A24" s="83" t="s">
        <v>60</v>
      </c>
      <c r="B24" s="144">
        <f>'Сводная таблица'!E50</f>
        <v>130</v>
      </c>
      <c r="C24" s="144">
        <f>'Сводная таблица'!F50</f>
        <v>165</v>
      </c>
      <c r="D24" s="144">
        <f>'Сводная таблица'!G50</f>
        <v>260</v>
      </c>
      <c r="E24" s="144">
        <f>'Сводная таблица'!H50</f>
        <v>450</v>
      </c>
    </row>
    <row r="25" spans="1:5" ht="42.75" customHeight="1" x14ac:dyDescent="0.2">
      <c r="A25" s="86" t="s">
        <v>101</v>
      </c>
      <c r="B25" s="144">
        <f>'Сводная таблица'!E90</f>
        <v>172.78</v>
      </c>
      <c r="C25" s="144">
        <f>'Сводная таблица'!F90</f>
        <v>172.78</v>
      </c>
      <c r="D25" s="144">
        <f>'Сводная таблица'!G90</f>
        <v>312.00700000000001</v>
      </c>
      <c r="E25" s="144">
        <f>'Сводная таблица'!H90</f>
        <v>312.00700000000001</v>
      </c>
    </row>
    <row r="26" spans="1:5" ht="42.75" customHeight="1" x14ac:dyDescent="0.2">
      <c r="A26" s="81" t="s">
        <v>15</v>
      </c>
      <c r="B26" s="151">
        <f>'Сводная таблица'!E6</f>
        <v>203.5</v>
      </c>
      <c r="C26" s="151">
        <f>'Сводная таблица'!F6</f>
        <v>203.5</v>
      </c>
      <c r="D26" s="151">
        <f>'Сводная таблица'!G6</f>
        <v>211.2</v>
      </c>
      <c r="E26" s="151">
        <f>'Сводная таблица'!H6</f>
        <v>211.2</v>
      </c>
    </row>
    <row r="27" spans="1:5" ht="42.75" customHeight="1" x14ac:dyDescent="0.2">
      <c r="A27" s="81" t="s">
        <v>18</v>
      </c>
      <c r="B27" s="151">
        <f>'Сводная таблица'!E9</f>
        <v>206.64</v>
      </c>
      <c r="C27" s="151">
        <f>'Сводная таблица'!F9</f>
        <v>206.64</v>
      </c>
      <c r="D27" s="151">
        <f>'Сводная таблица'!G9</f>
        <v>199.75</v>
      </c>
      <c r="E27" s="151">
        <f>'Сводная таблица'!H9</f>
        <v>199.75</v>
      </c>
    </row>
    <row r="28" spans="1:5" ht="42.75" customHeight="1" x14ac:dyDescent="0.2">
      <c r="A28" s="81" t="s">
        <v>19</v>
      </c>
      <c r="B28" s="151">
        <f>'Сводная таблица'!E10</f>
        <v>215.84</v>
      </c>
      <c r="C28" s="151">
        <f>'Сводная таблица'!F10</f>
        <v>215.84</v>
      </c>
      <c r="D28" s="151">
        <f>'Сводная таблица'!G10</f>
        <v>215.84</v>
      </c>
      <c r="E28" s="151">
        <f>'Сводная таблица'!H10</f>
        <v>215.84</v>
      </c>
    </row>
    <row r="29" spans="1:5" ht="42.75" customHeight="1" x14ac:dyDescent="0.2">
      <c r="A29" s="86" t="s">
        <v>99</v>
      </c>
      <c r="B29" s="144">
        <f>'Сводная таблица'!E88</f>
        <v>214.47</v>
      </c>
      <c r="C29" s="144">
        <f>'Сводная таблица'!F88</f>
        <v>217.8</v>
      </c>
      <c r="D29" s="144">
        <f>'Сводная таблица'!G88</f>
        <v>52.79</v>
      </c>
      <c r="E29" s="144">
        <f>'Сводная таблица'!H88</f>
        <v>554.58000000000004</v>
      </c>
    </row>
    <row r="30" spans="1:5" ht="42.75" customHeight="1" x14ac:dyDescent="0.2">
      <c r="A30" s="86" t="s">
        <v>97</v>
      </c>
      <c r="B30" s="144">
        <f>'Сводная таблица'!E86</f>
        <v>228</v>
      </c>
      <c r="C30" s="144">
        <f>'Сводная таблица'!F86</f>
        <v>228</v>
      </c>
      <c r="D30" s="144">
        <f>'Сводная таблица'!G86</f>
        <v>294</v>
      </c>
      <c r="E30" s="144">
        <f>'Сводная таблица'!H86</f>
        <v>294</v>
      </c>
    </row>
    <row r="31" spans="1:5" ht="42.75" customHeight="1" x14ac:dyDescent="0.2">
      <c r="A31" s="81" t="s">
        <v>14</v>
      </c>
      <c r="B31" s="151">
        <f>'Сводная таблица'!E5</f>
        <v>235.6</v>
      </c>
      <c r="C31" s="151">
        <f>'Сводная таблица'!F5</f>
        <v>235.6</v>
      </c>
      <c r="D31" s="151">
        <f>'Сводная таблица'!G5</f>
        <v>298.89999999999998</v>
      </c>
      <c r="E31" s="151">
        <f>'Сводная таблица'!H5</f>
        <v>298.89999999999998</v>
      </c>
    </row>
    <row r="32" spans="1:5" ht="42.75" customHeight="1" x14ac:dyDescent="0.2">
      <c r="A32" s="86" t="s">
        <v>107</v>
      </c>
      <c r="B32" s="144">
        <f>'Сводная таблица'!E96</f>
        <v>240</v>
      </c>
      <c r="C32" s="144">
        <f>'Сводная таблица'!F96</f>
        <v>240</v>
      </c>
      <c r="D32" s="144">
        <f>'Сводная таблица'!G96</f>
        <v>180</v>
      </c>
      <c r="E32" s="144">
        <f>'Сводная таблица'!H96</f>
        <v>180</v>
      </c>
    </row>
    <row r="33" spans="1:5" ht="42.75" customHeight="1" x14ac:dyDescent="0.2">
      <c r="A33" s="86" t="s">
        <v>92</v>
      </c>
      <c r="B33" s="144">
        <f>'Сводная таблица'!E81</f>
        <v>247.02699999999999</v>
      </c>
      <c r="C33" s="144">
        <f>'Сводная таблица'!F81</f>
        <v>247.02699999999999</v>
      </c>
      <c r="D33" s="144">
        <f>'Сводная таблица'!G81</f>
        <v>247.02699999999999</v>
      </c>
      <c r="E33" s="144">
        <f>'Сводная таблица'!H81</f>
        <v>247.02699999999999</v>
      </c>
    </row>
    <row r="34" spans="1:5" ht="42.75" customHeight="1" x14ac:dyDescent="0.2">
      <c r="A34" s="83" t="s">
        <v>49</v>
      </c>
      <c r="B34" s="151">
        <f>'Сводная таблица'!E39</f>
        <v>247.47</v>
      </c>
      <c r="C34" s="151">
        <f>'Сводная таблица'!F39</f>
        <v>247.47</v>
      </c>
      <c r="D34" s="151">
        <f>'Сводная таблица'!G39</f>
        <v>247.47</v>
      </c>
      <c r="E34" s="151">
        <f>'Сводная таблица'!H39</f>
        <v>247.47</v>
      </c>
    </row>
    <row r="35" spans="1:5" ht="42.75" customHeight="1" x14ac:dyDescent="0.2">
      <c r="A35" s="82" t="s">
        <v>34</v>
      </c>
      <c r="B35" s="151">
        <f>'Сводная таблица'!E24</f>
        <v>198.41</v>
      </c>
      <c r="C35" s="151">
        <f>'Сводная таблица'!F24</f>
        <v>249.57</v>
      </c>
      <c r="D35" s="151">
        <f>'Сводная таблица'!G24</f>
        <v>283.92</v>
      </c>
      <c r="E35" s="151">
        <f>'Сводная таблица'!H24</f>
        <v>551.13</v>
      </c>
    </row>
    <row r="36" spans="1:5" ht="42.75" customHeight="1" x14ac:dyDescent="0.2">
      <c r="A36" s="83" t="s">
        <v>53</v>
      </c>
      <c r="B36" s="151">
        <f>'Сводная таблица'!E43</f>
        <v>263.21100000000001</v>
      </c>
      <c r="C36" s="151">
        <f>'Сводная таблица'!F43</f>
        <v>263.21100000000001</v>
      </c>
      <c r="D36" s="151">
        <f>'Сводная таблица'!G43</f>
        <v>311.12599999999998</v>
      </c>
      <c r="E36" s="151">
        <f>'Сводная таблица'!H43</f>
        <v>311.12599999999998</v>
      </c>
    </row>
    <row r="37" spans="1:5" ht="42.75" customHeight="1" x14ac:dyDescent="0.2">
      <c r="A37" s="86" t="s">
        <v>86</v>
      </c>
      <c r="B37" s="144">
        <f>'Сводная таблица'!E75</f>
        <v>264</v>
      </c>
      <c r="C37" s="144">
        <f>'Сводная таблица'!F75</f>
        <v>264</v>
      </c>
      <c r="D37" s="144">
        <f>'Сводная таблица'!G75</f>
        <v>303.60000000000002</v>
      </c>
      <c r="E37" s="144">
        <f>'Сводная таблица'!H75</f>
        <v>303.60000000000002</v>
      </c>
    </row>
    <row r="38" spans="1:5" ht="42.75" customHeight="1" x14ac:dyDescent="0.2">
      <c r="A38" s="81" t="s">
        <v>16</v>
      </c>
      <c r="B38" s="151">
        <f>'Сводная таблица'!E7</f>
        <v>266</v>
      </c>
      <c r="C38" s="151">
        <f>'Сводная таблица'!F7</f>
        <v>266</v>
      </c>
      <c r="D38" s="151">
        <f>'Сводная таблица'!G7</f>
        <v>316</v>
      </c>
      <c r="E38" s="151">
        <f>'Сводная таблица'!H7</f>
        <v>419</v>
      </c>
    </row>
    <row r="39" spans="1:5" ht="42.75" customHeight="1" x14ac:dyDescent="0.2">
      <c r="A39" s="86" t="s">
        <v>90</v>
      </c>
      <c r="B39" s="144">
        <f>'Сводная таблица'!E79</f>
        <v>158.4</v>
      </c>
      <c r="C39" s="144">
        <f>'Сводная таблица'!F79</f>
        <v>266.39999999999998</v>
      </c>
      <c r="D39" s="144">
        <f>'Сводная таблица'!G79</f>
        <v>158.4</v>
      </c>
      <c r="E39" s="144">
        <f>'Сводная таблица'!H79</f>
        <v>266.39999999999998</v>
      </c>
    </row>
    <row r="40" spans="1:5" ht="53.25" customHeight="1" x14ac:dyDescent="0.2">
      <c r="A40" s="81" t="s">
        <v>20</v>
      </c>
      <c r="B40" s="151">
        <f>'Сводная таблица'!E11</f>
        <v>267.12</v>
      </c>
      <c r="C40" s="151">
        <f>'Сводная таблица'!F11</f>
        <v>267.12</v>
      </c>
      <c r="D40" s="151">
        <f>'Сводная таблица'!G11</f>
        <v>224</v>
      </c>
      <c r="E40" s="151">
        <f>'Сводная таблица'!H11</f>
        <v>224</v>
      </c>
    </row>
    <row r="41" spans="1:5" ht="53.25" customHeight="1" x14ac:dyDescent="0.2">
      <c r="A41" s="83" t="s">
        <v>47</v>
      </c>
      <c r="B41" s="151">
        <f>'Сводная таблица'!E37</f>
        <v>268</v>
      </c>
      <c r="C41" s="151">
        <f>'Сводная таблица'!F37</f>
        <v>268</v>
      </c>
      <c r="D41" s="151">
        <f>'Сводная таблица'!G37</f>
        <v>301.5</v>
      </c>
      <c r="E41" s="151">
        <f>'Сводная таблица'!H37</f>
        <v>335</v>
      </c>
    </row>
    <row r="42" spans="1:5" ht="53.25" customHeight="1" x14ac:dyDescent="0.2">
      <c r="A42" s="84" t="s">
        <v>76</v>
      </c>
      <c r="B42" s="144">
        <f>'Сводная таблица'!E65</f>
        <v>268</v>
      </c>
      <c r="C42" s="144">
        <f>'Сводная таблица'!F65</f>
        <v>268</v>
      </c>
      <c r="D42" s="144">
        <f>'Сводная таблица'!G65</f>
        <v>382</v>
      </c>
      <c r="E42" s="144">
        <f>'Сводная таблица'!H65</f>
        <v>382</v>
      </c>
    </row>
    <row r="43" spans="1:5" ht="53.25" customHeight="1" x14ac:dyDescent="0.2">
      <c r="A43" s="86" t="s">
        <v>102</v>
      </c>
      <c r="B43" s="144">
        <f>'Сводная таблица'!E91</f>
        <v>270.90640000000002</v>
      </c>
      <c r="C43" s="144">
        <f>'Сводная таблица'!F91</f>
        <v>270.90640000000002</v>
      </c>
      <c r="D43" s="144">
        <f>'Сводная таблица'!G91</f>
        <v>313.99439999999998</v>
      </c>
      <c r="E43" s="144">
        <f>'Сводная таблица'!H91</f>
        <v>313.99439999999998</v>
      </c>
    </row>
    <row r="44" spans="1:5" ht="53.25" customHeight="1" x14ac:dyDescent="0.2">
      <c r="A44" s="81" t="s">
        <v>17</v>
      </c>
      <c r="B44" s="151">
        <f>'Сводная таблица'!E8</f>
        <v>276</v>
      </c>
      <c r="C44" s="151">
        <f>'Сводная таблица'!F8</f>
        <v>276</v>
      </c>
      <c r="D44" s="151">
        <f>'Сводная таблица'!G8</f>
        <v>349</v>
      </c>
      <c r="E44" s="151">
        <f>'Сводная таблица'!H8</f>
        <v>349</v>
      </c>
    </row>
    <row r="45" spans="1:5" ht="53.25" customHeight="1" x14ac:dyDescent="0.2">
      <c r="A45" s="81" t="s">
        <v>32</v>
      </c>
      <c r="B45" s="151">
        <f>'Сводная таблица'!E22</f>
        <v>276.86</v>
      </c>
      <c r="C45" s="151">
        <f>'Сводная таблица'!F22</f>
        <v>276.86</v>
      </c>
      <c r="D45" s="151">
        <f>'Сводная таблица'!G22</f>
        <v>237.41</v>
      </c>
      <c r="E45" s="151">
        <f>'Сводная таблица'!H22</f>
        <v>237.41</v>
      </c>
    </row>
    <row r="46" spans="1:5" ht="53.25" customHeight="1" x14ac:dyDescent="0.2">
      <c r="A46" s="86" t="s">
        <v>98</v>
      </c>
      <c r="B46" s="144">
        <f>'Сводная таблица'!E87</f>
        <v>252</v>
      </c>
      <c r="C46" s="144">
        <f>'Сводная таблица'!F87</f>
        <v>279</v>
      </c>
      <c r="D46" s="144">
        <f>'Сводная таблица'!G87</f>
        <v>267</v>
      </c>
      <c r="E46" s="144">
        <f>'Сводная таблица'!H87</f>
        <v>295.5</v>
      </c>
    </row>
    <row r="47" spans="1:5" ht="53.25" customHeight="1" x14ac:dyDescent="0.2">
      <c r="A47" s="83" t="s">
        <v>43</v>
      </c>
      <c r="B47" s="151">
        <f>'Сводная таблица'!E33</f>
        <v>245.53</v>
      </c>
      <c r="C47" s="151">
        <f>'Сводная таблица'!F33</f>
        <v>284.24</v>
      </c>
      <c r="D47" s="151">
        <f>'Сводная таблица'!G33</f>
        <v>301.07</v>
      </c>
      <c r="E47" s="151">
        <f>'Сводная таблица'!H33</f>
        <v>382.51</v>
      </c>
    </row>
    <row r="48" spans="1:5" ht="53.25" customHeight="1" x14ac:dyDescent="0.2">
      <c r="A48" s="83" t="s">
        <v>62</v>
      </c>
      <c r="B48" s="144">
        <f>'Сводная таблица'!E52</f>
        <v>284.36</v>
      </c>
      <c r="C48" s="144">
        <f>'Сводная таблица'!F52</f>
        <v>284.36</v>
      </c>
      <c r="D48" s="144">
        <f>'Сводная таблица'!G52</f>
        <v>284.36</v>
      </c>
      <c r="E48" s="144">
        <f>'Сводная таблица'!H52</f>
        <v>284.36</v>
      </c>
    </row>
    <row r="49" spans="1:5" ht="53.25" customHeight="1" x14ac:dyDescent="0.2">
      <c r="A49" s="83" t="s">
        <v>44</v>
      </c>
      <c r="B49" s="151">
        <f>'Сводная таблица'!E34</f>
        <v>220</v>
      </c>
      <c r="C49" s="151">
        <f>'Сводная таблица'!F34</f>
        <v>285</v>
      </c>
      <c r="D49" s="151">
        <f>'Сводная таблица'!G34</f>
        <v>450</v>
      </c>
      <c r="E49" s="151">
        <f>'Сводная таблица'!H34</f>
        <v>450</v>
      </c>
    </row>
    <row r="50" spans="1:5" ht="53.25" customHeight="1" x14ac:dyDescent="0.2">
      <c r="A50" s="81" t="s">
        <v>26</v>
      </c>
      <c r="B50" s="151">
        <f>'Сводная таблица'!E17</f>
        <v>264</v>
      </c>
      <c r="C50" s="151">
        <f>'Сводная таблица'!F17</f>
        <v>288</v>
      </c>
      <c r="D50" s="151">
        <f>'Сводная таблица'!G17</f>
        <v>143</v>
      </c>
      <c r="E50" s="151">
        <f>'Сводная таблица'!H17</f>
        <v>390</v>
      </c>
    </row>
    <row r="51" spans="1:5" ht="53.25" customHeight="1" x14ac:dyDescent="0.2">
      <c r="A51" s="83" t="s">
        <v>63</v>
      </c>
      <c r="B51" s="144">
        <f>'Сводная таблица'!E53</f>
        <v>295</v>
      </c>
      <c r="C51" s="144">
        <f>'Сводная таблица'!F53</f>
        <v>295</v>
      </c>
      <c r="D51" s="144">
        <f>'Сводная таблица'!G53</f>
        <v>295</v>
      </c>
      <c r="E51" s="144">
        <f>'Сводная таблица'!H53</f>
        <v>295</v>
      </c>
    </row>
    <row r="52" spans="1:5" ht="53.25" customHeight="1" x14ac:dyDescent="0.2">
      <c r="A52" s="83" t="s">
        <v>48</v>
      </c>
      <c r="B52" s="151">
        <f>'Сводная таблица'!E38</f>
        <v>298.67999999999995</v>
      </c>
      <c r="C52" s="151">
        <f>'Сводная таблица'!F38</f>
        <v>298.67999999999995</v>
      </c>
      <c r="D52" s="151">
        <f>'Сводная таблица'!G38</f>
        <v>302.61</v>
      </c>
      <c r="E52" s="151">
        <f>'Сводная таблица'!H38</f>
        <v>302.61</v>
      </c>
    </row>
    <row r="53" spans="1:5" ht="53.25" customHeight="1" x14ac:dyDescent="0.2">
      <c r="A53" s="81" t="s">
        <v>24</v>
      </c>
      <c r="B53" s="151">
        <f>'Сводная таблица'!E15</f>
        <v>275</v>
      </c>
      <c r="C53" s="151">
        <f>'Сводная таблица'!F15</f>
        <v>299</v>
      </c>
      <c r="D53" s="151">
        <f>'Сводная таблица'!G15</f>
        <v>255</v>
      </c>
      <c r="E53" s="151">
        <f>'Сводная таблица'!H15</f>
        <v>318</v>
      </c>
    </row>
    <row r="54" spans="1:5" ht="53.25" customHeight="1" x14ac:dyDescent="0.2">
      <c r="A54" s="86" t="s">
        <v>94</v>
      </c>
      <c r="B54" s="144">
        <f>'Сводная таблица'!E83</f>
        <v>304.41000000000003</v>
      </c>
      <c r="C54" s="144">
        <f>'Сводная таблица'!F83</f>
        <v>306.60000000000002</v>
      </c>
      <c r="D54" s="144">
        <f>'Сводная таблица'!G83</f>
        <v>267.47199999999998</v>
      </c>
      <c r="E54" s="144">
        <f>'Сводная таблица'!H83</f>
        <v>722.7</v>
      </c>
    </row>
    <row r="55" spans="1:5" ht="53.25" customHeight="1" x14ac:dyDescent="0.2">
      <c r="A55" s="83" t="s">
        <v>56</v>
      </c>
      <c r="B55" s="144">
        <f>'Сводная таблица'!E46</f>
        <v>312</v>
      </c>
      <c r="C55" s="144">
        <f>'Сводная таблица'!F46</f>
        <v>312</v>
      </c>
      <c r="D55" s="144">
        <f>'Сводная таблица'!G46</f>
        <v>231.137</v>
      </c>
      <c r="E55" s="144">
        <f>'Сводная таблица'!H46</f>
        <v>231.137</v>
      </c>
    </row>
    <row r="56" spans="1:5" ht="53.25" customHeight="1" x14ac:dyDescent="0.2">
      <c r="A56" s="83" t="s">
        <v>61</v>
      </c>
      <c r="B56" s="144">
        <f>'Сводная таблица'!E51</f>
        <v>329.34500000000003</v>
      </c>
      <c r="C56" s="144">
        <f>'Сводная таблица'!F51</f>
        <v>329.34500000000003</v>
      </c>
      <c r="D56" s="144">
        <f>'Сводная таблица'!G51</f>
        <v>329.34500000000003</v>
      </c>
      <c r="E56" s="144">
        <f>'Сводная таблица'!H51</f>
        <v>329.34500000000003</v>
      </c>
    </row>
    <row r="57" spans="1:5" ht="53.25" customHeight="1" x14ac:dyDescent="0.2">
      <c r="A57" s="84" t="s">
        <v>83</v>
      </c>
      <c r="B57" s="144">
        <f>'Сводная таблица'!E72</f>
        <v>317.5</v>
      </c>
      <c r="C57" s="144">
        <f>'Сводная таблица'!F72</f>
        <v>331.2</v>
      </c>
      <c r="D57" s="144">
        <f>'Сводная таблица'!G72</f>
        <v>364.6</v>
      </c>
      <c r="E57" s="144">
        <f>'Сводная таблица'!H72</f>
        <v>370.8</v>
      </c>
    </row>
    <row r="58" spans="1:5" ht="53.25" customHeight="1" x14ac:dyDescent="0.2">
      <c r="A58" s="83" t="s">
        <v>59</v>
      </c>
      <c r="B58" s="144">
        <f>'Сводная таблица'!E49</f>
        <v>262.43</v>
      </c>
      <c r="C58" s="144">
        <f>'Сводная таблица'!F49</f>
        <v>338.91</v>
      </c>
      <c r="D58" s="144">
        <f>'Сводная таблица'!G49</f>
        <v>262.43</v>
      </c>
      <c r="E58" s="144">
        <f>'Сводная таблица'!H49</f>
        <v>338.91</v>
      </c>
    </row>
    <row r="59" spans="1:5" x14ac:dyDescent="0.2">
      <c r="A59" s="83" t="s">
        <v>50</v>
      </c>
      <c r="B59" s="151">
        <f>'Сводная таблица'!E40</f>
        <v>268.54999999999995</v>
      </c>
      <c r="C59" s="151">
        <f>'Сводная таблица'!F40</f>
        <v>358.94000000000005</v>
      </c>
      <c r="D59" s="151">
        <f>'Сводная таблица'!G40</f>
        <v>272.48</v>
      </c>
      <c r="E59" s="151">
        <f>'Сводная таблица'!H40</f>
        <v>484.70000000000005</v>
      </c>
    </row>
    <row r="60" spans="1:5" x14ac:dyDescent="0.2">
      <c r="A60" s="84" t="s">
        <v>69</v>
      </c>
      <c r="B60" s="144">
        <f>'Сводная таблица'!E58</f>
        <v>174.84</v>
      </c>
      <c r="C60" s="144">
        <f>'Сводная таблица'!F58</f>
        <v>362.41</v>
      </c>
      <c r="D60" s="144">
        <f>'Сводная таблица'!G58</f>
        <v>174.97</v>
      </c>
      <c r="E60" s="144">
        <f>'Сводная таблица'!H58</f>
        <v>232.35</v>
      </c>
    </row>
    <row r="61" spans="1:5" x14ac:dyDescent="0.2">
      <c r="A61" s="83" t="s">
        <v>54</v>
      </c>
      <c r="B61" s="151">
        <f>'Сводная таблица'!E44</f>
        <v>370</v>
      </c>
      <c r="C61" s="151">
        <f>'Сводная таблица'!F44</f>
        <v>370</v>
      </c>
      <c r="D61" s="151">
        <f>'Сводная таблица'!G44</f>
        <v>370</v>
      </c>
      <c r="E61" s="151">
        <f>'Сводная таблица'!H44</f>
        <v>370</v>
      </c>
    </row>
    <row r="62" spans="1:5" x14ac:dyDescent="0.2">
      <c r="A62" s="81" t="s">
        <v>23</v>
      </c>
      <c r="B62" s="151">
        <f>'Сводная таблица'!E14</f>
        <v>290.04000000000002</v>
      </c>
      <c r="C62" s="151">
        <f>'Сводная таблица'!F14</f>
        <v>372</v>
      </c>
      <c r="D62" s="151">
        <f>'Сводная таблица'!G14</f>
        <v>328.68</v>
      </c>
      <c r="E62" s="151">
        <f>'Сводная таблица'!H14</f>
        <v>432</v>
      </c>
    </row>
    <row r="63" spans="1:5" x14ac:dyDescent="0.2">
      <c r="A63" s="83" t="s">
        <v>65</v>
      </c>
      <c r="B63" s="144">
        <f>'Сводная таблица'!E55</f>
        <v>281.7</v>
      </c>
      <c r="C63" s="144">
        <f>'Сводная таблица'!F55</f>
        <v>376.4</v>
      </c>
      <c r="D63" s="144">
        <f>'Сводная таблица'!G55</f>
        <v>281.7</v>
      </c>
      <c r="E63" s="144">
        <f>'Сводная таблица'!H55</f>
        <v>376.4</v>
      </c>
    </row>
    <row r="64" spans="1:5" x14ac:dyDescent="0.2">
      <c r="A64" s="83" t="s">
        <v>64</v>
      </c>
      <c r="B64" s="144">
        <f>'Сводная таблица'!E54</f>
        <v>381.69600000000003</v>
      </c>
      <c r="C64" s="144">
        <f>'Сводная таблица'!F54</f>
        <v>381.69600000000003</v>
      </c>
      <c r="D64" s="144">
        <f>'Сводная таблица'!G54</f>
        <v>696.86400000000003</v>
      </c>
      <c r="E64" s="144">
        <f>'Сводная таблица'!H54</f>
        <v>696.86400000000003</v>
      </c>
    </row>
    <row r="65" spans="1:5" x14ac:dyDescent="0.2">
      <c r="A65" s="86" t="s">
        <v>88</v>
      </c>
      <c r="B65" s="144">
        <f>'Сводная таблица'!E77</f>
        <v>388.2</v>
      </c>
      <c r="C65" s="144">
        <f>'Сводная таблица'!F77</f>
        <v>388.2</v>
      </c>
      <c r="D65" s="144">
        <f>'Сводная таблица'!G77</f>
        <v>554.52</v>
      </c>
      <c r="E65" s="144">
        <f>'Сводная таблица'!H77</f>
        <v>554.52</v>
      </c>
    </row>
    <row r="66" spans="1:5" ht="51" customHeight="1" x14ac:dyDescent="0.2">
      <c r="A66" s="86" t="s">
        <v>93</v>
      </c>
      <c r="B66" s="144">
        <f>'Сводная таблица'!E82</f>
        <v>392.95</v>
      </c>
      <c r="C66" s="144">
        <f>'Сводная таблица'!F82</f>
        <v>392.95</v>
      </c>
      <c r="D66" s="144">
        <f>'Сводная таблица'!G82</f>
        <v>392.95</v>
      </c>
      <c r="E66" s="144">
        <f>'Сводная таблица'!H82</f>
        <v>392.95</v>
      </c>
    </row>
    <row r="67" spans="1:5" ht="51" customHeight="1" x14ac:dyDescent="0.2">
      <c r="A67" s="81" t="s">
        <v>31</v>
      </c>
      <c r="B67" s="151">
        <f>'Сводная таблица'!E21</f>
        <v>279.74400000000003</v>
      </c>
      <c r="C67" s="151">
        <f>'Сводная таблица'!F21</f>
        <v>403.03199999999998</v>
      </c>
      <c r="D67" s="151">
        <f>'Сводная таблица'!G21</f>
        <v>347.72399999999999</v>
      </c>
      <c r="E67" s="151">
        <f>'Сводная таблица'!H21</f>
        <v>362.952</v>
      </c>
    </row>
    <row r="68" spans="1:5" ht="51" customHeight="1" x14ac:dyDescent="0.2">
      <c r="A68" s="86" t="s">
        <v>105</v>
      </c>
      <c r="B68" s="144">
        <f>'Сводная таблица'!E94</f>
        <v>413.7</v>
      </c>
      <c r="C68" s="144">
        <f>'Сводная таблица'!F94</f>
        <v>413.7</v>
      </c>
      <c r="D68" s="144">
        <f>'Сводная таблица'!G94</f>
        <v>413.7</v>
      </c>
      <c r="E68" s="144">
        <f>'Сводная таблица'!H94</f>
        <v>413.7</v>
      </c>
    </row>
    <row r="69" spans="1:5" ht="51" customHeight="1" x14ac:dyDescent="0.2">
      <c r="A69" s="83" t="s">
        <v>52</v>
      </c>
      <c r="B69" s="151">
        <f>'Сводная таблица'!E42</f>
        <v>414</v>
      </c>
      <c r="C69" s="151">
        <f>'Сводная таблица'!F42</f>
        <v>414</v>
      </c>
      <c r="D69" s="151">
        <f>'Сводная таблица'!G42</f>
        <v>553</v>
      </c>
      <c r="E69" s="151">
        <f>'Сводная таблица'!H42</f>
        <v>553</v>
      </c>
    </row>
    <row r="70" spans="1:5" ht="51" customHeight="1" x14ac:dyDescent="0.2">
      <c r="A70" s="86" t="s">
        <v>95</v>
      </c>
      <c r="B70" s="144">
        <f>'Сводная таблица'!E84</f>
        <v>243.95</v>
      </c>
      <c r="C70" s="144">
        <f>'Сводная таблица'!F84</f>
        <v>416.8</v>
      </c>
      <c r="D70" s="144">
        <f>'Сводная таблица'!G84</f>
        <v>85.067999999999998</v>
      </c>
      <c r="E70" s="144">
        <f>'Сводная таблица'!H84</f>
        <v>469.8</v>
      </c>
    </row>
    <row r="71" spans="1:5" ht="51" customHeight="1" x14ac:dyDescent="0.2">
      <c r="A71" s="83" t="s">
        <v>40</v>
      </c>
      <c r="B71" s="151">
        <f>'Сводная таблица'!E30</f>
        <v>387.81</v>
      </c>
      <c r="C71" s="151">
        <f>'Сводная таблица'!F30</f>
        <v>419.71</v>
      </c>
      <c r="D71" s="151">
        <f>'Сводная таблица'!G30</f>
        <v>387.81</v>
      </c>
      <c r="E71" s="151">
        <f>'Сводная таблица'!H30</f>
        <v>462.15</v>
      </c>
    </row>
    <row r="72" spans="1:5" ht="51" customHeight="1" x14ac:dyDescent="0.2">
      <c r="A72" s="84" t="s">
        <v>74</v>
      </c>
      <c r="B72" s="144">
        <f>'Сводная таблица'!E63</f>
        <v>420.14400000000001</v>
      </c>
      <c r="C72" s="144">
        <f>'Сводная таблица'!F63</f>
        <v>420.14400000000001</v>
      </c>
      <c r="D72" s="144">
        <f>'Сводная таблица'!G63</f>
        <v>371.12400000000002</v>
      </c>
      <c r="E72" s="144">
        <f>'Сводная таблица'!H63</f>
        <v>371.12400000000002</v>
      </c>
    </row>
    <row r="73" spans="1:5" ht="51" customHeight="1" x14ac:dyDescent="0.2">
      <c r="A73" s="83" t="s">
        <v>42</v>
      </c>
      <c r="B73" s="151">
        <f>'Сводная таблица'!E32</f>
        <v>429.79999999999995</v>
      </c>
      <c r="C73" s="151">
        <f>'Сводная таблица'!F32</f>
        <v>429.79999999999995</v>
      </c>
      <c r="D73" s="151">
        <f>'Сводная таблица'!G32</f>
        <v>234.4</v>
      </c>
      <c r="E73" s="151">
        <f>'Сводная таблица'!H32</f>
        <v>366.25</v>
      </c>
    </row>
    <row r="74" spans="1:5" ht="51" customHeight="1" x14ac:dyDescent="0.2">
      <c r="A74" s="86" t="s">
        <v>89</v>
      </c>
      <c r="B74" s="144">
        <f>'Сводная таблица'!E78</f>
        <v>290</v>
      </c>
      <c r="C74" s="144">
        <f>'Сводная таблица'!F78</f>
        <v>432</v>
      </c>
      <c r="D74" s="144">
        <f>'Сводная таблица'!G78</f>
        <v>290</v>
      </c>
      <c r="E74" s="144">
        <f>'Сводная таблица'!H78</f>
        <v>432</v>
      </c>
    </row>
    <row r="75" spans="1:5" ht="51" customHeight="1" x14ac:dyDescent="0.2">
      <c r="A75" s="84" t="s">
        <v>78</v>
      </c>
      <c r="B75" s="144">
        <f>'Сводная таблица'!E67</f>
        <v>64.8</v>
      </c>
      <c r="C75" s="144">
        <f>'Сводная таблица'!F67</f>
        <v>450</v>
      </c>
      <c r="D75" s="144">
        <f>'Сводная таблица'!G67</f>
        <v>64.8</v>
      </c>
      <c r="E75" s="144">
        <f>'Сводная таблица'!H67</f>
        <v>450</v>
      </c>
    </row>
    <row r="76" spans="1:5" ht="49.5" customHeight="1" x14ac:dyDescent="0.2">
      <c r="A76" s="84" t="s">
        <v>70</v>
      </c>
      <c r="B76" s="144">
        <f>'Сводная таблица'!E59</f>
        <v>320</v>
      </c>
      <c r="C76" s="144">
        <f>'Сводная таблица'!F59</f>
        <v>453</v>
      </c>
      <c r="D76" s="144">
        <f>'Сводная таблица'!G59</f>
        <v>310</v>
      </c>
      <c r="E76" s="144">
        <f>'Сводная таблица'!H59</f>
        <v>510</v>
      </c>
    </row>
    <row r="77" spans="1:5" ht="49.5" customHeight="1" x14ac:dyDescent="0.2">
      <c r="A77" s="84" t="s">
        <v>71</v>
      </c>
      <c r="B77" s="144">
        <f>'Сводная таблица'!E60</f>
        <v>204.1</v>
      </c>
      <c r="C77" s="144">
        <f>'Сводная таблица'!F60</f>
        <v>461.7</v>
      </c>
      <c r="D77" s="144">
        <f>'Сводная таблица'!G60</f>
        <v>204.1</v>
      </c>
      <c r="E77" s="144">
        <f>'Сводная таблица'!H60</f>
        <v>461.7</v>
      </c>
    </row>
    <row r="78" spans="1:5" ht="49.5" customHeight="1" x14ac:dyDescent="0.2">
      <c r="A78" s="86" t="s">
        <v>104</v>
      </c>
      <c r="B78" s="144">
        <f>'Сводная таблица'!E93</f>
        <v>371.71</v>
      </c>
      <c r="C78" s="144">
        <f>'Сводная таблица'!F93</f>
        <v>467.78</v>
      </c>
      <c r="D78" s="144">
        <f>'Сводная таблица'!G93</f>
        <v>579.09</v>
      </c>
      <c r="E78" s="144">
        <f>'Сводная таблица'!H93</f>
        <v>579.09</v>
      </c>
    </row>
    <row r="79" spans="1:5" ht="49.5" customHeight="1" x14ac:dyDescent="0.2">
      <c r="A79" s="84" t="s">
        <v>80</v>
      </c>
      <c r="B79" s="144">
        <f>'Сводная таблица'!E69</f>
        <v>493</v>
      </c>
      <c r="C79" s="144">
        <f>'Сводная таблица'!F69</f>
        <v>493</v>
      </c>
      <c r="D79" s="144">
        <f>'Сводная таблица'!G69</f>
        <v>568</v>
      </c>
      <c r="E79" s="144">
        <f>'Сводная таблица'!H69</f>
        <v>568</v>
      </c>
    </row>
    <row r="80" spans="1:5" ht="49.5" customHeight="1" x14ac:dyDescent="0.2">
      <c r="A80" s="85" t="s">
        <v>82</v>
      </c>
      <c r="B80" s="144">
        <f>'Сводная таблица'!E71</f>
        <v>337.5</v>
      </c>
      <c r="C80" s="144">
        <f>'Сводная таблица'!F71</f>
        <v>495</v>
      </c>
      <c r="D80" s="144">
        <f>'Сводная таблица'!G71</f>
        <v>337.5</v>
      </c>
      <c r="E80" s="144">
        <f>'Сводная таблица'!H71</f>
        <v>495</v>
      </c>
    </row>
    <row r="81" spans="1:5" ht="49.5" customHeight="1" x14ac:dyDescent="0.2">
      <c r="A81" s="83" t="s">
        <v>46</v>
      </c>
      <c r="B81" s="151">
        <f>'Сводная таблица'!E36</f>
        <v>497.83020000000005</v>
      </c>
      <c r="C81" s="151">
        <f>'Сводная таблица'!F36</f>
        <v>497.83020000000005</v>
      </c>
      <c r="D81" s="151">
        <f>'Сводная таблица'!G36</f>
        <v>497.83020000000005</v>
      </c>
      <c r="E81" s="151">
        <f>'Сводная таблица'!H36</f>
        <v>497.83020000000005</v>
      </c>
    </row>
    <row r="82" spans="1:5" ht="49.5" customHeight="1" x14ac:dyDescent="0.2">
      <c r="A82" s="84" t="s">
        <v>75</v>
      </c>
      <c r="B82" s="144">
        <f>'Сводная таблица'!E64</f>
        <v>319.16000000000003</v>
      </c>
      <c r="C82" s="144">
        <f>'Сводная таблица'!F64</f>
        <v>517.44000000000005</v>
      </c>
      <c r="D82" s="144">
        <f>'Сводная таблица'!G64</f>
        <v>299</v>
      </c>
      <c r="E82" s="144">
        <f>'Сводная таблица'!H64</f>
        <v>592.79999999999995</v>
      </c>
    </row>
    <row r="83" spans="1:5" ht="49.5" customHeight="1" x14ac:dyDescent="0.2">
      <c r="A83" s="86" t="s">
        <v>100</v>
      </c>
      <c r="B83" s="144">
        <f>'Сводная таблица'!E89</f>
        <v>469.2</v>
      </c>
      <c r="C83" s="144">
        <f>'Сводная таблица'!F89</f>
        <v>567.36</v>
      </c>
      <c r="D83" s="144">
        <f>'Сводная таблица'!G89</f>
        <v>493.32</v>
      </c>
      <c r="E83" s="144">
        <f>'Сводная таблица'!H89</f>
        <v>601.79999999999995</v>
      </c>
    </row>
    <row r="84" spans="1:5" ht="49.5" customHeight="1" x14ac:dyDescent="0.2">
      <c r="A84" s="86" t="s">
        <v>103</v>
      </c>
      <c r="B84" s="144">
        <f>'Сводная таблица'!E92</f>
        <v>669.06</v>
      </c>
      <c r="C84" s="144">
        <f>'Сводная таблица'!F92</f>
        <v>669.06</v>
      </c>
      <c r="D84" s="144">
        <f>'Сводная таблица'!G92</f>
        <v>334.53</v>
      </c>
      <c r="E84" s="144">
        <f>'Сводная таблица'!H92</f>
        <v>334.53</v>
      </c>
    </row>
    <row r="85" spans="1:5" ht="49.5" customHeight="1" x14ac:dyDescent="0.2">
      <c r="A85" s="86" t="s">
        <v>91</v>
      </c>
      <c r="B85" s="144">
        <f>'Сводная таблица'!E80</f>
        <v>392</v>
      </c>
      <c r="C85" s="144">
        <f>'Сводная таблица'!F80</f>
        <v>780</v>
      </c>
      <c r="D85" s="144">
        <f>'Сводная таблица'!G80</f>
        <v>540</v>
      </c>
      <c r="E85" s="144">
        <f>'Сводная таблица'!H80</f>
        <v>780</v>
      </c>
    </row>
    <row r="86" spans="1:5" ht="49.5" customHeight="1" x14ac:dyDescent="0.2">
      <c r="A86" s="84" t="s">
        <v>72</v>
      </c>
      <c r="B86" s="144">
        <f>'Сводная таблица'!E61</f>
        <v>200</v>
      </c>
      <c r="C86" s="144">
        <f>'Сводная таблица'!F61</f>
        <v>1080</v>
      </c>
      <c r="D86" s="144">
        <f>'Сводная таблица'!G61</f>
        <v>200</v>
      </c>
      <c r="E86" s="144">
        <f>'Сводная таблица'!H61</f>
        <v>1080</v>
      </c>
    </row>
  </sheetData>
  <autoFilter ref="A1:E86" xr:uid="{00000000-0009-0000-0000-000001000000}">
    <sortState xmlns:xlrd2="http://schemas.microsoft.com/office/spreadsheetml/2017/richdata2" ref="A2:E86">
      <sortCondition ref="C1:C86"/>
    </sortState>
  </autoFilter>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01"/>
  <sheetViews>
    <sheetView workbookViewId="0">
      <selection activeCell="R79" sqref="R79"/>
    </sheetView>
  </sheetViews>
  <sheetFormatPr baseColWidth="10" defaultColWidth="8.83203125" defaultRowHeight="15" x14ac:dyDescent="0.2"/>
  <sheetData>
    <row r="1" spans="1:5" x14ac:dyDescent="0.2">
      <c r="A1" s="195" t="s">
        <v>12</v>
      </c>
      <c r="B1" s="195"/>
      <c r="C1" s="195"/>
      <c r="D1" s="195"/>
      <c r="E1" s="195"/>
    </row>
    <row r="2" spans="1:5" ht="49.5" customHeight="1" x14ac:dyDescent="0.2">
      <c r="B2" s="77" t="s">
        <v>2</v>
      </c>
      <c r="C2" s="77" t="s">
        <v>3</v>
      </c>
      <c r="D2" s="77" t="s">
        <v>4</v>
      </c>
      <c r="E2" s="77" t="s">
        <v>5</v>
      </c>
    </row>
    <row r="3" spans="1:5" ht="49.5" customHeight="1" x14ac:dyDescent="0.2">
      <c r="A3" s="81" t="s">
        <v>14</v>
      </c>
      <c r="B3" s="144">
        <f>'Сводная таблица'!I5</f>
        <v>1.92</v>
      </c>
      <c r="C3" s="144">
        <f>'Сводная таблица'!J5</f>
        <v>1.92</v>
      </c>
      <c r="D3" s="144">
        <f>'Сводная таблица'!K5</f>
        <v>1.95</v>
      </c>
      <c r="E3" s="144">
        <f>'Сводная таблица'!L5</f>
        <v>1.95</v>
      </c>
    </row>
    <row r="4" spans="1:5" ht="49.5" customHeight="1" x14ac:dyDescent="0.2">
      <c r="A4" s="81" t="s">
        <v>15</v>
      </c>
      <c r="B4" s="144">
        <f>'Сводная таблица'!I6</f>
        <v>1.85</v>
      </c>
      <c r="C4" s="144">
        <f>'Сводная таблица'!J6</f>
        <v>1.92</v>
      </c>
      <c r="D4" s="144">
        <f>'Сводная таблица'!K6</f>
        <v>1.85</v>
      </c>
      <c r="E4" s="144">
        <f>'Сводная таблица'!L6</f>
        <v>1.92</v>
      </c>
    </row>
    <row r="5" spans="1:5" ht="49.5" customHeight="1" x14ac:dyDescent="0.2">
      <c r="A5" s="81" t="s">
        <v>16</v>
      </c>
      <c r="B5" s="144">
        <f>'Сводная таблица'!I7</f>
        <v>2.0299999999999998</v>
      </c>
      <c r="C5" s="144">
        <f>'Сводная таблица'!J7</f>
        <v>2.0299999999999998</v>
      </c>
      <c r="D5" s="144">
        <f>'Сводная таблица'!K7</f>
        <v>2.2000000000000002</v>
      </c>
      <c r="E5" s="144">
        <f>'Сводная таблица'!L7</f>
        <v>2.5</v>
      </c>
    </row>
    <row r="6" spans="1:5" ht="49.5" customHeight="1" x14ac:dyDescent="0.2">
      <c r="A6" s="81" t="s">
        <v>17</v>
      </c>
      <c r="B6" s="144">
        <f>'Сводная таблица'!I8</f>
        <v>2.36</v>
      </c>
      <c r="C6" s="144">
        <f>'Сводная таблица'!J8</f>
        <v>2.36</v>
      </c>
      <c r="D6" s="144">
        <f>'Сводная таблица'!K8</f>
        <v>2.56</v>
      </c>
      <c r="E6" s="144">
        <f>'Сводная таблица'!L8</f>
        <v>2.56</v>
      </c>
    </row>
    <row r="7" spans="1:5" ht="49.5" customHeight="1" x14ac:dyDescent="0.2">
      <c r="A7" s="81" t="s">
        <v>18</v>
      </c>
      <c r="B7" s="144">
        <f>'Сводная таблица'!I9</f>
        <v>1.8</v>
      </c>
      <c r="C7" s="144">
        <f>'Сводная таблица'!J9</f>
        <v>1.8</v>
      </c>
      <c r="D7" s="144">
        <f>'Сводная таблица'!K9</f>
        <v>1.74</v>
      </c>
      <c r="E7" s="144">
        <f>'Сводная таблица'!L9</f>
        <v>1.74</v>
      </c>
    </row>
    <row r="8" spans="1:5" ht="49.5" customHeight="1" x14ac:dyDescent="0.2">
      <c r="A8" s="81" t="s">
        <v>19</v>
      </c>
      <c r="B8" s="144">
        <f>'Сводная таблица'!I10</f>
        <v>2.02</v>
      </c>
      <c r="C8" s="144">
        <f>'Сводная таблица'!J10</f>
        <v>2.02</v>
      </c>
      <c r="D8" s="144">
        <f>'Сводная таблица'!K10</f>
        <v>2.02</v>
      </c>
      <c r="E8" s="144">
        <f>'Сводная таблица'!L10</f>
        <v>2.02</v>
      </c>
    </row>
    <row r="9" spans="1:5" ht="49.5" customHeight="1" x14ac:dyDescent="0.2">
      <c r="A9" s="81" t="s">
        <v>20</v>
      </c>
      <c r="B9" s="144">
        <f>'Сводная таблица'!I11</f>
        <v>2.3199999999999998</v>
      </c>
      <c r="C9" s="144">
        <f>'Сводная таблица'!J11</f>
        <v>2.3199999999999998</v>
      </c>
      <c r="D9" s="144">
        <f>'Сводная таблица'!K11</f>
        <v>1.95</v>
      </c>
      <c r="E9" s="144">
        <f>'Сводная таблица'!L11</f>
        <v>1.95</v>
      </c>
    </row>
    <row r="10" spans="1:5" ht="49.5" customHeight="1" x14ac:dyDescent="0.2">
      <c r="A10" s="81" t="s">
        <v>21</v>
      </c>
      <c r="B10" s="144">
        <f>'Сводная таблица'!I12</f>
        <v>1.45</v>
      </c>
      <c r="C10" s="144">
        <f>'Сводная таблица'!J12</f>
        <v>1.732</v>
      </c>
      <c r="D10" s="144">
        <f>'Сводная таблица'!K12</f>
        <v>1.45</v>
      </c>
      <c r="E10" s="144">
        <f>'Сводная таблица'!L12</f>
        <v>1.732</v>
      </c>
    </row>
    <row r="11" spans="1:5" ht="49.5" customHeight="1" x14ac:dyDescent="0.2">
      <c r="A11" s="81" t="s">
        <v>22</v>
      </c>
      <c r="B11" s="144">
        <f>'Сводная таблица'!I13</f>
        <v>2.52</v>
      </c>
      <c r="C11" s="144">
        <f>'Сводная таблица'!J13</f>
        <v>2.52</v>
      </c>
      <c r="D11" s="144">
        <f>'Сводная таблица'!K13</f>
        <v>2.36</v>
      </c>
      <c r="E11" s="144">
        <f>'Сводная таблица'!L13</f>
        <v>2.87</v>
      </c>
    </row>
    <row r="12" spans="1:5" ht="49.5" customHeight="1" x14ac:dyDescent="0.2">
      <c r="A12" s="81" t="s">
        <v>23</v>
      </c>
      <c r="B12" s="144">
        <f>'Сводная таблица'!I14</f>
        <v>1.4648484848484848</v>
      </c>
      <c r="C12" s="144">
        <f>'Сводная таблица'!J14</f>
        <v>1.8787878787878789</v>
      </c>
      <c r="D12" s="144">
        <f>'Сводная таблица'!K14</f>
        <v>1.6600000000000001</v>
      </c>
      <c r="E12" s="144">
        <f>'Сводная таблица'!L14</f>
        <v>2.1818181818181817</v>
      </c>
    </row>
    <row r="13" spans="1:5" ht="49.5" customHeight="1" x14ac:dyDescent="0.2">
      <c r="A13" s="81" t="s">
        <v>24</v>
      </c>
      <c r="B13" s="144">
        <f>'Сводная таблица'!I15</f>
        <v>2.08</v>
      </c>
      <c r="C13" s="144">
        <f>'Сводная таблица'!J15</f>
        <v>2.3199999999999998</v>
      </c>
      <c r="D13" s="144">
        <f>'Сводная таблица'!K15</f>
        <v>2.11</v>
      </c>
      <c r="E13" s="144">
        <f>'Сводная таблица'!L15</f>
        <v>2.2200000000000002</v>
      </c>
    </row>
    <row r="14" spans="1:5" ht="49.5" customHeight="1" x14ac:dyDescent="0.2">
      <c r="A14" s="81" t="s">
        <v>25</v>
      </c>
      <c r="B14" s="144">
        <f>'Сводная таблица'!I16</f>
        <v>1.95</v>
      </c>
      <c r="C14" s="144">
        <f>'Сводная таблица'!J16</f>
        <v>2.29</v>
      </c>
      <c r="D14" s="144">
        <f>'Сводная таблица'!K16</f>
        <v>2.29</v>
      </c>
      <c r="E14" s="144">
        <f>'Сводная таблица'!L16</f>
        <v>2.35</v>
      </c>
    </row>
    <row r="15" spans="1:5" ht="49.5" customHeight="1" x14ac:dyDescent="0.2">
      <c r="A15" s="81" t="s">
        <v>26</v>
      </c>
      <c r="B15" s="144">
        <f>'Сводная таблица'!I17</f>
        <v>2.2000000000000002</v>
      </c>
      <c r="C15" s="144">
        <f>'Сводная таблица'!J17</f>
        <v>2.4</v>
      </c>
      <c r="D15" s="144">
        <f>'Сводная таблица'!K17</f>
        <v>1.3</v>
      </c>
      <c r="E15" s="144">
        <f>'Сводная таблица'!L17</f>
        <v>3</v>
      </c>
    </row>
    <row r="16" spans="1:5" ht="49.5" customHeight="1" x14ac:dyDescent="0.2">
      <c r="A16" s="81" t="s">
        <v>27</v>
      </c>
      <c r="B16" s="144">
        <f>'Сводная таблица'!I18</f>
        <v>2.2999999999999998</v>
      </c>
      <c r="C16" s="144">
        <f>'Сводная таблица'!J18</f>
        <v>2.2999999999999998</v>
      </c>
      <c r="D16" s="144">
        <f>'Сводная таблица'!K18</f>
        <v>2.33</v>
      </c>
      <c r="E16" s="144">
        <f>'Сводная таблица'!L18</f>
        <v>2.33</v>
      </c>
    </row>
    <row r="17" spans="1:5" x14ac:dyDescent="0.2">
      <c r="A17" s="195" t="s">
        <v>28</v>
      </c>
      <c r="B17" s="195"/>
      <c r="C17" s="195"/>
      <c r="D17" s="195"/>
      <c r="E17" s="195"/>
    </row>
    <row r="18" spans="1:5" ht="75" x14ac:dyDescent="0.2">
      <c r="B18" s="77" t="s">
        <v>2</v>
      </c>
      <c r="C18" s="77" t="s">
        <v>3</v>
      </c>
      <c r="D18" s="77" t="s">
        <v>4</v>
      </c>
      <c r="E18" s="77" t="s">
        <v>5</v>
      </c>
    </row>
    <row r="19" spans="1:5" ht="49.5" customHeight="1" x14ac:dyDescent="0.2">
      <c r="A19" s="81" t="s">
        <v>30</v>
      </c>
      <c r="B19" s="144">
        <f>'Сводная таблица'!I20</f>
        <v>1.7</v>
      </c>
      <c r="C19" s="144">
        <f>'Сводная таблица'!J20</f>
        <v>1.9</v>
      </c>
      <c r="D19" s="144">
        <f>'Сводная таблица'!K20</f>
        <v>1.7</v>
      </c>
      <c r="E19" s="144">
        <f>'Сводная таблица'!L20</f>
        <v>1.9</v>
      </c>
    </row>
    <row r="20" spans="1:5" ht="49.5" customHeight="1" x14ac:dyDescent="0.2">
      <c r="A20" s="81" t="s">
        <v>31</v>
      </c>
      <c r="B20" s="144">
        <f>'Сводная таблица'!I21</f>
        <v>2.028</v>
      </c>
      <c r="C20" s="144">
        <f>'Сводная таблица'!J21</f>
        <v>2.556</v>
      </c>
      <c r="D20" s="144">
        <f>'Сводная таблица'!K21</f>
        <v>2.2799999999999998</v>
      </c>
      <c r="E20" s="144">
        <f>'Сводная таблица'!L21</f>
        <v>3.13</v>
      </c>
    </row>
    <row r="21" spans="1:5" ht="49.5" customHeight="1" x14ac:dyDescent="0.2">
      <c r="A21" s="81" t="s">
        <v>32</v>
      </c>
      <c r="B21" s="144">
        <f>'Сводная таблица'!I22</f>
        <v>2.74</v>
      </c>
      <c r="C21" s="144">
        <f>'Сводная таблица'!J22</f>
        <v>2.74</v>
      </c>
      <c r="D21" s="144">
        <f>'Сводная таблица'!K22</f>
        <v>2.57</v>
      </c>
      <c r="E21" s="144">
        <f>'Сводная таблица'!L22</f>
        <v>2.57</v>
      </c>
    </row>
    <row r="22" spans="1:5" ht="49.5" customHeight="1" x14ac:dyDescent="0.2">
      <c r="A22" s="81" t="s">
        <v>33</v>
      </c>
      <c r="B22" s="144">
        <f>'Сводная таблица'!I23</f>
        <v>2.08</v>
      </c>
      <c r="C22" s="144">
        <f>'Сводная таблица'!J23</f>
        <v>2.08</v>
      </c>
      <c r="D22" s="144">
        <f>'Сводная таблица'!K23</f>
        <v>1.61</v>
      </c>
      <c r="E22" s="144">
        <f>'Сводная таблица'!L23</f>
        <v>1.61</v>
      </c>
    </row>
    <row r="23" spans="1:5" ht="49.5" customHeight="1" x14ac:dyDescent="0.2">
      <c r="A23" s="82" t="s">
        <v>34</v>
      </c>
      <c r="B23" s="144">
        <f>'Сводная таблица'!I24</f>
        <v>1.83</v>
      </c>
      <c r="C23" s="144">
        <f>'Сводная таблица'!J24</f>
        <v>2.19</v>
      </c>
      <c r="D23" s="144">
        <f>'Сводная таблица'!K24</f>
        <v>3.29</v>
      </c>
      <c r="E23" s="144">
        <f>'Сводная таблица'!L24</f>
        <v>5.26</v>
      </c>
    </row>
    <row r="24" spans="1:5" ht="49.5" customHeight="1" x14ac:dyDescent="0.2">
      <c r="A24" s="81" t="s">
        <v>35</v>
      </c>
      <c r="B24" s="144">
        <f>'Сводная таблица'!I25</f>
        <v>2.41</v>
      </c>
      <c r="C24" s="144">
        <f>'Сводная таблица'!J25</f>
        <v>2.41</v>
      </c>
      <c r="D24" s="144">
        <f>'Сводная таблица'!K25</f>
        <v>3.03</v>
      </c>
      <c r="E24" s="144">
        <f>'Сводная таблица'!L25</f>
        <v>3.03</v>
      </c>
    </row>
    <row r="25" spans="1:5" x14ac:dyDescent="0.2">
      <c r="A25" s="195" t="s">
        <v>36</v>
      </c>
      <c r="B25" s="195"/>
      <c r="C25" s="195"/>
      <c r="D25" s="195"/>
      <c r="E25" s="195"/>
    </row>
    <row r="26" spans="1:5" ht="75" x14ac:dyDescent="0.2">
      <c r="B26" s="77" t="s">
        <v>2</v>
      </c>
      <c r="C26" s="77" t="s">
        <v>3</v>
      </c>
      <c r="D26" s="77" t="s">
        <v>4</v>
      </c>
      <c r="E26" s="77" t="s">
        <v>5</v>
      </c>
    </row>
    <row r="27" spans="1:5" ht="42.75" customHeight="1" x14ac:dyDescent="0.2">
      <c r="A27" s="83" t="s">
        <v>37</v>
      </c>
      <c r="B27" s="144">
        <f>'Сводная таблица'!I27</f>
        <v>2.5</v>
      </c>
      <c r="C27" s="144">
        <f>'Сводная таблица'!J27</f>
        <v>2.5</v>
      </c>
      <c r="D27" s="144">
        <f>'Сводная таблица'!K27</f>
        <v>2</v>
      </c>
      <c r="E27" s="144">
        <f>'Сводная таблица'!L27</f>
        <v>2.8</v>
      </c>
    </row>
    <row r="28" spans="1:5" ht="42.75" customHeight="1" x14ac:dyDescent="0.2">
      <c r="A28" s="83" t="s">
        <v>38</v>
      </c>
      <c r="B28" s="144">
        <f>'Сводная таблица'!I28</f>
        <v>2.0299999999999998</v>
      </c>
      <c r="C28" s="144">
        <f>'Сводная таблица'!J28</f>
        <v>2.0299999999999998</v>
      </c>
      <c r="D28" s="144">
        <f>'Сводная таблица'!K28</f>
        <v>2.0299999999999998</v>
      </c>
      <c r="E28" s="144">
        <f>'Сводная таблица'!L28</f>
        <v>2.0299999999999998</v>
      </c>
    </row>
    <row r="29" spans="1:5" ht="42.75" customHeight="1" x14ac:dyDescent="0.2">
      <c r="A29" s="83" t="s">
        <v>39</v>
      </c>
      <c r="B29" s="144">
        <f>'Сводная таблица'!I29</f>
        <v>2.38</v>
      </c>
      <c r="C29" s="144">
        <f>'Сводная таблица'!J29</f>
        <v>2.44</v>
      </c>
      <c r="D29" s="144">
        <f>'Сводная таблица'!K29</f>
        <v>2.23</v>
      </c>
      <c r="E29" s="144">
        <f>'Сводная таблица'!L29</f>
        <v>2.5499999999999998</v>
      </c>
    </row>
    <row r="30" spans="1:5" ht="42.75" customHeight="1" x14ac:dyDescent="0.2">
      <c r="A30" s="83" t="s">
        <v>40</v>
      </c>
      <c r="B30" s="144">
        <f>'Сводная таблица'!I30</f>
        <v>3.1</v>
      </c>
      <c r="C30" s="144">
        <f>'Сводная таблица'!J30</f>
        <v>3.36</v>
      </c>
      <c r="D30" s="144">
        <f>'Сводная таблица'!K30</f>
        <v>3.1</v>
      </c>
      <c r="E30" s="144">
        <f>'Сводная таблица'!L30</f>
        <v>3.22</v>
      </c>
    </row>
    <row r="31" spans="1:5" ht="42.75" customHeight="1" x14ac:dyDescent="0.2">
      <c r="A31" s="83" t="s">
        <v>41</v>
      </c>
      <c r="B31" s="144">
        <f>'Сводная таблица'!I31</f>
        <v>2.16</v>
      </c>
      <c r="C31" s="144">
        <f>'Сводная таблица'!J31</f>
        <v>2.16</v>
      </c>
      <c r="D31" s="144">
        <f>'Сводная таблица'!K31</f>
        <v>2.16</v>
      </c>
      <c r="E31" s="144">
        <f>'Сводная таблица'!L31</f>
        <v>2.16</v>
      </c>
    </row>
    <row r="32" spans="1:5" ht="42.75" customHeight="1" x14ac:dyDescent="0.2">
      <c r="A32" s="83" t="s">
        <v>42</v>
      </c>
      <c r="B32" s="144">
        <f>'Сводная таблица'!I32</f>
        <v>3.07</v>
      </c>
      <c r="C32" s="144">
        <f>'Сводная таблица'!J32</f>
        <v>3.07</v>
      </c>
      <c r="D32" s="144">
        <f>'Сводная таблица'!K32</f>
        <v>1.6</v>
      </c>
      <c r="E32" s="144">
        <f>'Сводная таблица'!L32</f>
        <v>2.5</v>
      </c>
    </row>
    <row r="33" spans="1:5" ht="42.75" customHeight="1" x14ac:dyDescent="0.2">
      <c r="A33" s="83" t="s">
        <v>43</v>
      </c>
      <c r="B33" s="144">
        <f>'Сводная таблица'!I33</f>
        <v>1.97</v>
      </c>
      <c r="C33" s="144">
        <f>'Сводная таблица'!J33</f>
        <v>2.1800000000000002</v>
      </c>
      <c r="D33" s="144">
        <f>'Сводная таблица'!K33</f>
        <v>2.63</v>
      </c>
      <c r="E33" s="144">
        <f>'Сводная таблица'!L33</f>
        <v>2.88</v>
      </c>
    </row>
    <row r="34" spans="1:5" ht="42.75" customHeight="1" x14ac:dyDescent="0.2">
      <c r="A34" s="83" t="s">
        <v>44</v>
      </c>
      <c r="B34" s="144">
        <f>'Сводная таблица'!I34</f>
        <v>1.1000000000000001</v>
      </c>
      <c r="C34" s="144">
        <f>'Сводная таблица'!J34</f>
        <v>1.5</v>
      </c>
      <c r="D34" s="144">
        <f>'Сводная таблица'!K34</f>
        <v>1.5</v>
      </c>
      <c r="E34" s="144">
        <f>'Сводная таблица'!L34</f>
        <v>1.5</v>
      </c>
    </row>
    <row r="35" spans="1:5" ht="42.75" customHeight="1" x14ac:dyDescent="0.2">
      <c r="A35" s="83" t="s">
        <v>45</v>
      </c>
      <c r="B35" s="144">
        <f>'Сводная таблица'!I35</f>
        <v>2.04</v>
      </c>
      <c r="C35" s="144">
        <f>'Сводная таблица'!J35</f>
        <v>2.04</v>
      </c>
      <c r="D35" s="144">
        <f>'Сводная таблица'!K35</f>
        <v>2.04</v>
      </c>
      <c r="E35" s="144">
        <f>'Сводная таблица'!L35</f>
        <v>2.04</v>
      </c>
    </row>
    <row r="36" spans="1:5" ht="42.75" customHeight="1" x14ac:dyDescent="0.2">
      <c r="A36" s="83" t="s">
        <v>46</v>
      </c>
      <c r="B36" s="144">
        <f>'Сводная таблица'!I36</f>
        <v>2.87</v>
      </c>
      <c r="C36" s="144">
        <f>'Сводная таблица'!J36</f>
        <v>2.87</v>
      </c>
      <c r="D36" s="144">
        <f>'Сводная таблица'!K36</f>
        <v>2.87</v>
      </c>
      <c r="E36" s="144">
        <f>'Сводная таблица'!L36</f>
        <v>2.87</v>
      </c>
    </row>
    <row r="37" spans="1:5" ht="42.75" customHeight="1" x14ac:dyDescent="0.2">
      <c r="A37" s="83" t="s">
        <v>47</v>
      </c>
      <c r="B37" s="144">
        <f>'Сводная таблица'!I37</f>
        <v>2</v>
      </c>
      <c r="C37" s="144">
        <f>'Сводная таблица'!J37</f>
        <v>2</v>
      </c>
      <c r="D37" s="144">
        <f>'Сводная таблица'!K37</f>
        <v>2.25</v>
      </c>
      <c r="E37" s="144">
        <f>'Сводная таблица'!L37</f>
        <v>2.5</v>
      </c>
    </row>
    <row r="38" spans="1:5" ht="42.75" customHeight="1" x14ac:dyDescent="0.2">
      <c r="A38" s="83" t="s">
        <v>48</v>
      </c>
      <c r="B38" s="144">
        <f>'Сводная таблица'!I38</f>
        <v>2.2799999999999998</v>
      </c>
      <c r="C38" s="144">
        <f>'Сводная таблица'!J38</f>
        <v>2.2799999999999998</v>
      </c>
      <c r="D38" s="144">
        <f>'Сводная таблица'!K38</f>
        <v>2.31</v>
      </c>
      <c r="E38" s="144">
        <f>'Сводная таблица'!L38</f>
        <v>2.31</v>
      </c>
    </row>
    <row r="39" spans="1:5" ht="42.75" customHeight="1" x14ac:dyDescent="0.2">
      <c r="A39" s="83" t="s">
        <v>49</v>
      </c>
      <c r="B39" s="144">
        <f>'Сводная таблица'!I39</f>
        <v>1.82</v>
      </c>
      <c r="C39" s="144">
        <f>'Сводная таблица'!J39</f>
        <v>1.82</v>
      </c>
      <c r="D39" s="144">
        <f>'Сводная таблица'!K39</f>
        <v>1.82</v>
      </c>
      <c r="E39" s="144">
        <f>'Сводная таблица'!L39</f>
        <v>1.82</v>
      </c>
    </row>
    <row r="40" spans="1:5" ht="42.75" customHeight="1" x14ac:dyDescent="0.2">
      <c r="A40" s="83" t="s">
        <v>50</v>
      </c>
      <c r="B40" s="144">
        <f>'Сводная таблица'!I40</f>
        <v>2.0499999999999998</v>
      </c>
      <c r="C40" s="144">
        <f>'Сводная таблица'!J40</f>
        <v>2.74</v>
      </c>
      <c r="D40" s="144">
        <f>'Сводная таблица'!K40</f>
        <v>2.08</v>
      </c>
      <c r="E40" s="144">
        <f>'Сводная таблица'!L40</f>
        <v>3.7</v>
      </c>
    </row>
    <row r="41" spans="1:5" ht="42.75" customHeight="1" x14ac:dyDescent="0.2">
      <c r="A41" s="83" t="s">
        <v>51</v>
      </c>
      <c r="B41" s="144">
        <f>'Сводная таблица'!I41</f>
        <v>1.8049999999999999</v>
      </c>
      <c r="C41" s="144">
        <f>'Сводная таблица'!J41</f>
        <v>1.8049999999999999</v>
      </c>
      <c r="D41" s="144">
        <f>'Сводная таблица'!K41</f>
        <v>1.8049999999999999</v>
      </c>
      <c r="E41" s="144">
        <f>'Сводная таблица'!L41</f>
        <v>1.8049999999999999</v>
      </c>
    </row>
    <row r="42" spans="1:5" ht="42.75" customHeight="1" x14ac:dyDescent="0.2">
      <c r="A42" s="83" t="s">
        <v>52</v>
      </c>
      <c r="B42" s="144">
        <f>'Сводная таблица'!I42</f>
        <v>2.2999999999999998</v>
      </c>
      <c r="C42" s="144">
        <f>'Сводная таблица'!J42</f>
        <v>2.2999999999999998</v>
      </c>
      <c r="D42" s="144">
        <f>'Сводная таблица'!K42</f>
        <v>2.65</v>
      </c>
      <c r="E42" s="144">
        <f>'Сводная таблица'!L42</f>
        <v>2.65</v>
      </c>
    </row>
    <row r="43" spans="1:5" ht="42.75" customHeight="1" x14ac:dyDescent="0.2">
      <c r="A43" s="83" t="s">
        <v>53</v>
      </c>
      <c r="B43" s="144">
        <f>'Сводная таблица'!I43</f>
        <v>2.14</v>
      </c>
      <c r="C43" s="144">
        <f>'Сводная таблица'!J43</f>
        <v>2.14</v>
      </c>
      <c r="D43" s="144">
        <f>'Сводная таблица'!K43</f>
        <v>2.42</v>
      </c>
      <c r="E43" s="144">
        <f>'Сводная таблица'!L43</f>
        <v>2.42</v>
      </c>
    </row>
    <row r="44" spans="1:5" ht="42.75" customHeight="1" x14ac:dyDescent="0.2">
      <c r="A44" s="83" t="s">
        <v>54</v>
      </c>
      <c r="B44" s="144">
        <f>'Сводная таблица'!I44</f>
        <v>1.91</v>
      </c>
      <c r="C44" s="144">
        <f>'Сводная таблица'!J44</f>
        <v>1.91</v>
      </c>
      <c r="D44" s="144">
        <f>'Сводная таблица'!K44</f>
        <v>1.91</v>
      </c>
      <c r="E44" s="144">
        <f>'Сводная таблица'!L44</f>
        <v>1.91</v>
      </c>
    </row>
    <row r="45" spans="1:5" x14ac:dyDescent="0.2">
      <c r="A45" s="195" t="s">
        <v>55</v>
      </c>
      <c r="B45" s="195"/>
      <c r="C45" s="195"/>
      <c r="D45" s="195"/>
      <c r="E45" s="195"/>
    </row>
    <row r="46" spans="1:5" ht="53.25" customHeight="1" x14ac:dyDescent="0.2">
      <c r="B46" s="77" t="s">
        <v>2</v>
      </c>
      <c r="C46" s="77" t="s">
        <v>3</v>
      </c>
      <c r="D46" s="77" t="s">
        <v>4</v>
      </c>
      <c r="E46" s="77" t="s">
        <v>5</v>
      </c>
    </row>
    <row r="47" spans="1:5" ht="53.25" customHeight="1" x14ac:dyDescent="0.2">
      <c r="A47" s="83" t="s">
        <v>56</v>
      </c>
      <c r="B47" s="144">
        <f>'Сводная таблица'!I46</f>
        <v>2.09</v>
      </c>
      <c r="C47" s="144">
        <f>'Сводная таблица'!J46</f>
        <v>2.09</v>
      </c>
      <c r="D47" s="144">
        <f>'Сводная таблица'!K46</f>
        <v>1.89</v>
      </c>
      <c r="E47" s="144">
        <f>'Сводная таблица'!L46</f>
        <v>1.89</v>
      </c>
    </row>
    <row r="48" spans="1:5" ht="53.25" customHeight="1" x14ac:dyDescent="0.2">
      <c r="A48" s="83" t="s">
        <v>57</v>
      </c>
      <c r="B48" s="144">
        <f>'Сводная таблица'!I47</f>
        <v>0.57999999999999996</v>
      </c>
      <c r="C48" s="144">
        <f>'Сводная таблица'!J47</f>
        <v>1.33</v>
      </c>
      <c r="D48" s="144">
        <f>'Сводная таблица'!K47</f>
        <v>0.57999999999999996</v>
      </c>
      <c r="E48" s="144">
        <f>'Сводная таблица'!L47</f>
        <v>1.33</v>
      </c>
    </row>
    <row r="49" spans="1:5" ht="53.25" customHeight="1" x14ac:dyDescent="0.2">
      <c r="A49" s="83" t="s">
        <v>58</v>
      </c>
      <c r="B49" s="144">
        <f>'Сводная таблица'!I48</f>
        <v>1.6</v>
      </c>
      <c r="C49" s="144">
        <f>'Сводная таблица'!J48</f>
        <v>2.2000000000000002</v>
      </c>
      <c r="D49" s="144">
        <f>'Сводная таблица'!K48</f>
        <v>1.1000000000000001</v>
      </c>
      <c r="E49" s="144">
        <f>'Сводная таблица'!L48</f>
        <v>2.31</v>
      </c>
    </row>
    <row r="50" spans="1:5" ht="53.25" customHeight="1" x14ac:dyDescent="0.2">
      <c r="A50" s="83" t="s">
        <v>59</v>
      </c>
      <c r="B50" s="144">
        <f>'Сводная таблица'!I49</f>
        <v>2.11</v>
      </c>
      <c r="C50" s="144">
        <f>'Сводная таблица'!J49</f>
        <v>2.62</v>
      </c>
      <c r="D50" s="144">
        <f>'Сводная таблица'!K49</f>
        <v>2.11</v>
      </c>
      <c r="E50" s="144">
        <f>'Сводная таблица'!L49</f>
        <v>2.62</v>
      </c>
    </row>
    <row r="51" spans="1:5" ht="53.25" customHeight="1" x14ac:dyDescent="0.2">
      <c r="A51" s="83" t="s">
        <v>60</v>
      </c>
      <c r="B51" s="144">
        <f>'Сводная таблица'!I50</f>
        <v>1</v>
      </c>
      <c r="C51" s="144">
        <f>'Сводная таблица'!J50</f>
        <v>2</v>
      </c>
      <c r="D51" s="144">
        <f>'Сводная таблица'!K50</f>
        <v>1.1000000000000001</v>
      </c>
      <c r="E51" s="144">
        <f>'Сводная таблица'!L50</f>
        <v>3</v>
      </c>
    </row>
    <row r="52" spans="1:5" ht="53.25" customHeight="1" x14ac:dyDescent="0.2">
      <c r="A52" s="83" t="s">
        <v>61</v>
      </c>
      <c r="B52" s="144">
        <f>'Сводная таблица'!I51</f>
        <v>2.944</v>
      </c>
      <c r="C52" s="144">
        <f>'Сводная таблица'!J51</f>
        <v>2.944</v>
      </c>
      <c r="D52" s="144">
        <f>'Сводная таблица'!K51</f>
        <v>2.944</v>
      </c>
      <c r="E52" s="144">
        <f>'Сводная таблица'!L51</f>
        <v>2.944</v>
      </c>
    </row>
    <row r="53" spans="1:5" ht="53.25" customHeight="1" x14ac:dyDescent="0.2">
      <c r="A53" s="83" t="s">
        <v>62</v>
      </c>
      <c r="B53" s="144">
        <f>'Сводная таблица'!I52</f>
        <v>1.8</v>
      </c>
      <c r="C53" s="144">
        <f>'Сводная таблица'!J52</f>
        <v>1.8</v>
      </c>
      <c r="D53" s="144">
        <f>'Сводная таблица'!K52</f>
        <v>1.8</v>
      </c>
      <c r="E53" s="144">
        <f>'Сводная таблица'!L52</f>
        <v>1.8</v>
      </c>
    </row>
    <row r="54" spans="1:5" ht="53.25" customHeight="1" x14ac:dyDescent="0.2">
      <c r="A54" s="83" t="s">
        <v>63</v>
      </c>
      <c r="B54" s="144">
        <f>'Сводная таблица'!I53</f>
        <v>2</v>
      </c>
      <c r="C54" s="144">
        <f>'Сводная таблица'!J53</f>
        <v>2</v>
      </c>
      <c r="D54" s="144">
        <f>'Сводная таблица'!K53</f>
        <v>2</v>
      </c>
      <c r="E54" s="144">
        <f>'Сводная таблица'!L53</f>
        <v>2</v>
      </c>
    </row>
    <row r="55" spans="1:5" ht="53.25" customHeight="1" x14ac:dyDescent="0.2">
      <c r="A55" s="83" t="s">
        <v>64</v>
      </c>
      <c r="B55" s="144">
        <f>'Сводная таблица'!I54</f>
        <v>2.06</v>
      </c>
      <c r="C55" s="144">
        <f>'Сводная таблица'!J54</f>
        <v>2.06</v>
      </c>
      <c r="D55" s="144">
        <f>'Сводная таблица'!K54</f>
        <v>3.96</v>
      </c>
      <c r="E55" s="144">
        <f>'Сводная таблица'!L54</f>
        <v>3.96</v>
      </c>
    </row>
    <row r="56" spans="1:5" ht="53.25" customHeight="1" x14ac:dyDescent="0.2">
      <c r="A56" s="83" t="s">
        <v>65</v>
      </c>
      <c r="B56" s="144">
        <f>'Сводная таблица'!I55</f>
        <v>1.66</v>
      </c>
      <c r="C56" s="144">
        <f>'Сводная таблица'!J55</f>
        <v>2.39</v>
      </c>
      <c r="D56" s="144">
        <f>'Сводная таблица'!K55</f>
        <v>1.66</v>
      </c>
      <c r="E56" s="144">
        <f>'Сводная таблица'!L55</f>
        <v>2.39</v>
      </c>
    </row>
    <row r="57" spans="1:5" ht="53.25" customHeight="1" x14ac:dyDescent="0.2">
      <c r="A57" s="83" t="s">
        <v>66</v>
      </c>
      <c r="B57" s="144">
        <f>'Сводная таблица'!I56</f>
        <v>2.41</v>
      </c>
      <c r="C57" s="144">
        <f>'Сводная таблица'!J56</f>
        <v>2.41</v>
      </c>
      <c r="D57" s="144">
        <f>'Сводная таблица'!K56</f>
        <v>3.03</v>
      </c>
      <c r="E57" s="144">
        <f>'Сводная таблица'!L56</f>
        <v>3.03</v>
      </c>
    </row>
    <row r="58" spans="1:5" x14ac:dyDescent="0.2">
      <c r="A58" s="195" t="s">
        <v>68</v>
      </c>
      <c r="B58" s="195"/>
      <c r="C58" s="195"/>
      <c r="D58" s="195"/>
      <c r="E58" s="195"/>
    </row>
    <row r="59" spans="1:5" ht="75" x14ac:dyDescent="0.2">
      <c r="A59" s="145"/>
      <c r="B59" s="77" t="s">
        <v>2</v>
      </c>
      <c r="C59" s="77" t="s">
        <v>3</v>
      </c>
      <c r="D59" s="77" t="s">
        <v>4</v>
      </c>
      <c r="E59" s="77" t="s">
        <v>5</v>
      </c>
    </row>
    <row r="60" spans="1:5" ht="53.25" customHeight="1" x14ac:dyDescent="0.2">
      <c r="A60" s="84" t="s">
        <v>69</v>
      </c>
      <c r="B60" s="144">
        <f>'Сводная таблица'!I58</f>
        <v>1.79</v>
      </c>
      <c r="C60" s="144">
        <f>'Сводная таблица'!J58</f>
        <v>1.95</v>
      </c>
      <c r="D60" s="144">
        <f>'Сводная таблица'!K58</f>
        <v>2</v>
      </c>
      <c r="E60" s="144">
        <f>'Сводная таблица'!L58</f>
        <v>2.2400000000000002</v>
      </c>
    </row>
    <row r="61" spans="1:5" ht="53.25" customHeight="1" x14ac:dyDescent="0.2">
      <c r="A61" s="84" t="s">
        <v>70</v>
      </c>
      <c r="B61" s="144">
        <f>'Сводная таблица'!I59</f>
        <v>1.5</v>
      </c>
      <c r="C61" s="144">
        <f>'Сводная таблица'!J59</f>
        <v>2.4</v>
      </c>
      <c r="D61" s="144">
        <f>'Сводная таблица'!K59</f>
        <v>1.4</v>
      </c>
      <c r="E61" s="144">
        <f>'Сводная таблица'!L59</f>
        <v>2.6</v>
      </c>
    </row>
    <row r="62" spans="1:5" ht="53.25" customHeight="1" x14ac:dyDescent="0.2">
      <c r="A62" s="84" t="s">
        <v>71</v>
      </c>
      <c r="B62" s="144">
        <f>'Сводная таблица'!I60</f>
        <v>1.5750000000000002</v>
      </c>
      <c r="C62" s="144">
        <f>'Сводная таблица'!J60</f>
        <v>3.0765000000000002</v>
      </c>
      <c r="D62" s="144">
        <f>'Сводная таблица'!K60</f>
        <v>1.5750000000000002</v>
      </c>
      <c r="E62" s="144">
        <f>'Сводная таблица'!L60</f>
        <v>3.0765000000000002</v>
      </c>
    </row>
    <row r="63" spans="1:5" ht="53.25" customHeight="1" x14ac:dyDescent="0.2">
      <c r="A63" s="84" t="s">
        <v>72</v>
      </c>
      <c r="B63" s="144">
        <f>'Сводная таблица'!I61</f>
        <v>1.25</v>
      </c>
      <c r="C63" s="144">
        <f>'Сводная таблица'!J61</f>
        <v>3.7</v>
      </c>
      <c r="D63" s="144">
        <f>'Сводная таблица'!K61</f>
        <v>1.2</v>
      </c>
      <c r="E63" s="144">
        <f>'Сводная таблица'!L61</f>
        <v>4.0999999999999996</v>
      </c>
    </row>
    <row r="64" spans="1:5" ht="53.25" customHeight="1" x14ac:dyDescent="0.2">
      <c r="A64" s="84" t="s">
        <v>73</v>
      </c>
      <c r="B64" s="144">
        <f>'Сводная таблица'!I62</f>
        <v>1.42</v>
      </c>
      <c r="C64" s="144">
        <f>'Сводная таблица'!J62</f>
        <v>2.17</v>
      </c>
      <c r="D64" s="144">
        <f>'Сводная таблица'!K62</f>
        <v>1.42</v>
      </c>
      <c r="E64" s="144">
        <f>'Сводная таблица'!L62</f>
        <v>2.17</v>
      </c>
    </row>
    <row r="65" spans="1:5" ht="53.25" customHeight="1" x14ac:dyDescent="0.2">
      <c r="A65" s="84" t="s">
        <v>74</v>
      </c>
      <c r="B65" s="144">
        <f>'Сводная таблица'!I63</f>
        <v>2.4700000000000002</v>
      </c>
      <c r="C65" s="144">
        <f>'Сводная таблица'!J63</f>
        <v>2.4700000000000002</v>
      </c>
      <c r="D65" s="144">
        <f>'Сводная таблица'!K63</f>
        <v>2.44</v>
      </c>
      <c r="E65" s="144">
        <f>'Сводная таблица'!L63</f>
        <v>2.44</v>
      </c>
    </row>
    <row r="66" spans="1:5" ht="53.25" customHeight="1" x14ac:dyDescent="0.2">
      <c r="A66" s="84" t="s">
        <v>75</v>
      </c>
      <c r="B66" s="144">
        <f>'Сводная таблица'!I64</f>
        <v>2.02</v>
      </c>
      <c r="C66" s="144">
        <f>'Сводная таблица'!J64</f>
        <v>3.08</v>
      </c>
      <c r="D66" s="144">
        <f>'Сводная таблица'!K64</f>
        <v>1.86</v>
      </c>
      <c r="E66" s="144">
        <f>'Сводная таблица'!L64</f>
        <v>3.12</v>
      </c>
    </row>
    <row r="67" spans="1:5" ht="53.25" customHeight="1" x14ac:dyDescent="0.2">
      <c r="A67" s="84" t="s">
        <v>76</v>
      </c>
      <c r="B67" s="144">
        <f>'Сводная таблица'!I65</f>
        <v>2.91</v>
      </c>
      <c r="C67" s="144">
        <f>'Сводная таблица'!J65</f>
        <v>2.91</v>
      </c>
      <c r="D67" s="144">
        <f>'Сводная таблица'!K65</f>
        <v>3.11</v>
      </c>
      <c r="E67" s="144">
        <f>'Сводная таблица'!L65</f>
        <v>3.11</v>
      </c>
    </row>
    <row r="68" spans="1:5" x14ac:dyDescent="0.2">
      <c r="A68" s="195" t="s">
        <v>77</v>
      </c>
      <c r="B68" s="195"/>
      <c r="C68" s="195"/>
      <c r="D68" s="195"/>
      <c r="E68" s="195"/>
    </row>
    <row r="69" spans="1:5" ht="75" x14ac:dyDescent="0.2">
      <c r="A69" s="145"/>
      <c r="B69" s="77" t="s">
        <v>2</v>
      </c>
      <c r="C69" s="77" t="s">
        <v>3</v>
      </c>
      <c r="D69" s="77" t="s">
        <v>4</v>
      </c>
      <c r="E69" s="77" t="s">
        <v>5</v>
      </c>
    </row>
    <row r="70" spans="1:5" ht="28" x14ac:dyDescent="0.2">
      <c r="A70" s="84" t="s">
        <v>78</v>
      </c>
      <c r="B70" s="144">
        <f>'Сводная таблица'!I67</f>
        <v>0.36</v>
      </c>
      <c r="C70" s="144">
        <f>'Сводная таблица'!J67</f>
        <v>2.5</v>
      </c>
      <c r="D70" s="144">
        <f>'Сводная таблица'!K67</f>
        <v>0.36</v>
      </c>
      <c r="E70" s="144">
        <f>'Сводная таблица'!L67</f>
        <v>2.5</v>
      </c>
    </row>
    <row r="71" spans="1:5" ht="56" x14ac:dyDescent="0.2">
      <c r="A71" s="84" t="s">
        <v>79</v>
      </c>
      <c r="B71" s="144">
        <f>'Сводная таблица'!I68</f>
        <v>2.2000000000000002</v>
      </c>
      <c r="C71" s="144">
        <f>'Сводная таблица'!J68</f>
        <v>2.2000000000000002</v>
      </c>
      <c r="D71" s="144">
        <f>'Сводная таблица'!K68</f>
        <v>3</v>
      </c>
      <c r="E71" s="144">
        <f>'Сводная таблица'!L68</f>
        <v>3</v>
      </c>
    </row>
    <row r="72" spans="1:5" ht="70" x14ac:dyDescent="0.2">
      <c r="A72" s="84" t="s">
        <v>80</v>
      </c>
      <c r="B72" s="144">
        <f>'Сводная таблица'!I69</f>
        <v>2.99</v>
      </c>
      <c r="C72" s="144">
        <f>'Сводная таблица'!J69</f>
        <v>2.99</v>
      </c>
      <c r="D72" s="144">
        <f>'Сводная таблица'!K69</f>
        <v>3.17</v>
      </c>
      <c r="E72" s="144">
        <f>'Сводная таблица'!L69</f>
        <v>3.17</v>
      </c>
    </row>
    <row r="73" spans="1:5" ht="56" x14ac:dyDescent="0.2">
      <c r="A73" s="85" t="s">
        <v>81</v>
      </c>
      <c r="B73" s="144">
        <f>'Сводная таблица'!I70</f>
        <v>2.29</v>
      </c>
      <c r="C73" s="144">
        <f>'Сводная таблица'!J70</f>
        <v>3.35</v>
      </c>
      <c r="D73" s="144">
        <f>'Сводная таблица'!K70</f>
        <v>2.52</v>
      </c>
      <c r="E73" s="144">
        <f>'Сводная таблица'!L70</f>
        <v>4.0999999999999996</v>
      </c>
    </row>
    <row r="74" spans="1:5" ht="56" x14ac:dyDescent="0.2">
      <c r="A74" s="85" t="s">
        <v>82</v>
      </c>
      <c r="B74" s="144">
        <f>'Сводная таблица'!I71</f>
        <v>1.5</v>
      </c>
      <c r="C74" s="144">
        <f>'Сводная таблица'!J71</f>
        <v>2.2000000000000002</v>
      </c>
      <c r="D74" s="144">
        <f>'Сводная таблица'!K71</f>
        <v>1.5</v>
      </c>
      <c r="E74" s="144">
        <f>'Сводная таблица'!L71</f>
        <v>2.2000000000000002</v>
      </c>
    </row>
    <row r="75" spans="1:5" ht="42" x14ac:dyDescent="0.2">
      <c r="A75" s="84" t="s">
        <v>83</v>
      </c>
      <c r="B75" s="144">
        <f>'Сводная таблица'!I72</f>
        <v>1.62</v>
      </c>
      <c r="C75" s="144">
        <f>'Сводная таблица'!J72</f>
        <v>1.84</v>
      </c>
      <c r="D75" s="144">
        <f>'Сводная таблица'!K72</f>
        <v>1.86</v>
      </c>
      <c r="E75" s="144">
        <f>'Сводная таблица'!L72</f>
        <v>2.06</v>
      </c>
    </row>
    <row r="76" spans="1:5" ht="28" x14ac:dyDescent="0.2">
      <c r="A76" s="84" t="s">
        <v>84</v>
      </c>
      <c r="B76" s="144">
        <f>'Сводная таблица'!I73</f>
        <v>1.6</v>
      </c>
      <c r="C76" s="144">
        <f>'Сводная таблица'!J73</f>
        <v>2.5</v>
      </c>
      <c r="D76" s="144">
        <f>'Сводная таблица'!K73</f>
        <v>1.5</v>
      </c>
      <c r="E76" s="144">
        <f>'Сводная таблица'!L73</f>
        <v>2.8</v>
      </c>
    </row>
    <row r="77" spans="1:5" x14ac:dyDescent="0.2">
      <c r="A77" s="195" t="s">
        <v>85</v>
      </c>
      <c r="B77" s="195"/>
      <c r="C77" s="195"/>
      <c r="D77" s="195"/>
      <c r="E77" s="195"/>
    </row>
    <row r="78" spans="1:5" ht="75" x14ac:dyDescent="0.2">
      <c r="B78" s="77" t="s">
        <v>2</v>
      </c>
      <c r="C78" s="77" t="s">
        <v>3</v>
      </c>
      <c r="D78" s="77" t="s">
        <v>623</v>
      </c>
      <c r="E78" s="77" t="s">
        <v>624</v>
      </c>
    </row>
    <row r="79" spans="1:5" ht="51" customHeight="1" x14ac:dyDescent="0.2">
      <c r="A79" s="86" t="s">
        <v>86</v>
      </c>
      <c r="B79" s="144">
        <f>'Сводная таблица'!I75</f>
        <v>1.4268000000000001</v>
      </c>
      <c r="C79" s="144">
        <f>'Сводная таблица'!J75</f>
        <v>1.4268000000000001</v>
      </c>
      <c r="D79" s="144">
        <f>'Сводная таблица'!K75</f>
        <v>1.64076</v>
      </c>
      <c r="E79" s="144">
        <f>'Сводная таблица'!L75</f>
        <v>1.64076</v>
      </c>
    </row>
    <row r="80" spans="1:5" ht="51" customHeight="1" x14ac:dyDescent="0.2">
      <c r="A80" s="86" t="s">
        <v>87</v>
      </c>
      <c r="B80" s="144">
        <f>'Сводная таблица'!I76</f>
        <v>1.4</v>
      </c>
      <c r="C80" s="144">
        <f>'Сводная таблица'!J76</f>
        <v>1.4</v>
      </c>
      <c r="D80" s="144">
        <f>'Сводная таблица'!K76</f>
        <v>1.9</v>
      </c>
      <c r="E80" s="144">
        <f>'Сводная таблица'!L76</f>
        <v>1.9</v>
      </c>
    </row>
    <row r="81" spans="1:5" ht="51" customHeight="1" x14ac:dyDescent="0.2">
      <c r="A81" s="86" t="s">
        <v>88</v>
      </c>
      <c r="B81" s="144">
        <f>'Сводная таблица'!I77</f>
        <v>1.85</v>
      </c>
      <c r="C81" s="144">
        <f>'Сводная таблица'!J77</f>
        <v>1.85</v>
      </c>
      <c r="D81" s="144">
        <f>'Сводная таблица'!K77</f>
        <v>1.85</v>
      </c>
      <c r="E81" s="144">
        <f>'Сводная таблица'!L77</f>
        <v>1.85</v>
      </c>
    </row>
    <row r="82" spans="1:5" ht="51" customHeight="1" x14ac:dyDescent="0.2">
      <c r="A82" s="86" t="s">
        <v>89</v>
      </c>
      <c r="B82" s="144">
        <f>'Сводная таблица'!I78</f>
        <v>1.45</v>
      </c>
      <c r="C82" s="144">
        <f>'Сводная таблица'!J78</f>
        <v>2.16</v>
      </c>
      <c r="D82" s="144">
        <f>'Сводная таблица'!K78</f>
        <v>1.45</v>
      </c>
      <c r="E82" s="144">
        <f>'Сводная таблица'!L78</f>
        <v>2.16</v>
      </c>
    </row>
    <row r="83" spans="1:5" ht="51" customHeight="1" x14ac:dyDescent="0.2">
      <c r="A83" s="86" t="s">
        <v>90</v>
      </c>
      <c r="B83" s="144">
        <f>'Сводная таблица'!I79</f>
        <v>0.6</v>
      </c>
      <c r="C83" s="144">
        <f>'Сводная таблица'!J79</f>
        <v>1.08</v>
      </c>
      <c r="D83" s="144">
        <f>'Сводная таблица'!K79</f>
        <v>0.6</v>
      </c>
      <c r="E83" s="144">
        <f>'Сводная таблица'!L79</f>
        <v>1.08</v>
      </c>
    </row>
    <row r="84" spans="1:5" ht="51" customHeight="1" x14ac:dyDescent="0.2">
      <c r="A84" s="86" t="s">
        <v>91</v>
      </c>
      <c r="B84" s="144">
        <f>'Сводная таблица'!I80</f>
        <v>1.56</v>
      </c>
      <c r="C84" s="144">
        <f>'Сводная таблица'!J80</f>
        <v>3.12</v>
      </c>
      <c r="D84" s="144">
        <f>'Сводная таблица'!K80</f>
        <v>2.16</v>
      </c>
      <c r="E84" s="144">
        <f>'Сводная таблица'!L80</f>
        <v>3.12</v>
      </c>
    </row>
    <row r="85" spans="1:5" ht="51" customHeight="1" x14ac:dyDescent="0.2">
      <c r="A85" s="86" t="s">
        <v>92</v>
      </c>
      <c r="B85" s="144">
        <f>'Сводная таблица'!I81</f>
        <v>2.0699999999999998</v>
      </c>
      <c r="C85" s="144">
        <f>'Сводная таблица'!J81</f>
        <v>2.0699999999999998</v>
      </c>
      <c r="D85" s="144">
        <f>'Сводная таблица'!K81</f>
        <v>2.0699999999999998</v>
      </c>
      <c r="E85" s="144">
        <f>'Сводная таблица'!L81</f>
        <v>2.0699999999999998</v>
      </c>
    </row>
    <row r="86" spans="1:5" ht="51" customHeight="1" x14ac:dyDescent="0.2">
      <c r="A86" s="86" t="s">
        <v>93</v>
      </c>
      <c r="B86" s="144">
        <f>'Сводная таблица'!I82</f>
        <v>2.38</v>
      </c>
      <c r="C86" s="144">
        <f>'Сводная таблица'!J82</f>
        <v>2.38</v>
      </c>
      <c r="D86" s="144">
        <f>'Сводная таблица'!K82</f>
        <v>2.38</v>
      </c>
      <c r="E86" s="144">
        <f>'Сводная таблица'!L82</f>
        <v>2.38</v>
      </c>
    </row>
    <row r="87" spans="1:5" ht="51" customHeight="1" x14ac:dyDescent="0.2">
      <c r="A87" s="86" t="s">
        <v>94</v>
      </c>
      <c r="B87" s="144">
        <f>'Сводная таблица'!I83</f>
        <v>1.825</v>
      </c>
      <c r="C87" s="144">
        <f>'Сводная таблица'!J83</f>
        <v>2.19</v>
      </c>
      <c r="D87" s="144">
        <f>'Сводная таблица'!K83</f>
        <v>1.46</v>
      </c>
      <c r="E87" s="144">
        <f>'Сводная таблица'!L83</f>
        <v>2.92</v>
      </c>
    </row>
    <row r="88" spans="1:5" ht="51" customHeight="1" x14ac:dyDescent="0.2">
      <c r="A88" s="86" t="s">
        <v>95</v>
      </c>
      <c r="B88" s="144">
        <f>'Сводная таблица'!I84</f>
        <v>2.4470000000000001</v>
      </c>
      <c r="C88" s="144">
        <f>'Сводная таблица'!J84</f>
        <v>3.13</v>
      </c>
      <c r="D88" s="144">
        <f>'Сводная таблица'!K84</f>
        <v>0.80800000000000005</v>
      </c>
      <c r="E88" s="144">
        <f>'Сводная таблица'!L84</f>
        <v>3.08</v>
      </c>
    </row>
    <row r="89" spans="1:5" x14ac:dyDescent="0.2">
      <c r="A89" s="195" t="s">
        <v>96</v>
      </c>
      <c r="B89" s="195"/>
      <c r="C89" s="195"/>
      <c r="D89" s="195"/>
      <c r="E89" s="195"/>
    </row>
    <row r="90" spans="1:5" ht="75" x14ac:dyDescent="0.2">
      <c r="B90" s="77" t="s">
        <v>2</v>
      </c>
      <c r="C90" s="77" t="s">
        <v>3</v>
      </c>
      <c r="D90" s="77" t="s">
        <v>4</v>
      </c>
      <c r="E90" s="77" t="s">
        <v>5</v>
      </c>
    </row>
    <row r="91" spans="1:5" ht="49.5" customHeight="1" x14ac:dyDescent="0.2">
      <c r="A91" s="86" t="s">
        <v>97</v>
      </c>
      <c r="B91" s="144">
        <f>'Сводная таблица'!I86</f>
        <v>1.99</v>
      </c>
      <c r="C91" s="144">
        <f>'Сводная таблица'!J86</f>
        <v>1.99</v>
      </c>
      <c r="D91" s="144">
        <f>'Сводная таблица'!K86</f>
        <v>2.27</v>
      </c>
      <c r="E91" s="144">
        <f>'Сводная таблица'!L86</f>
        <v>2.27</v>
      </c>
    </row>
    <row r="92" spans="1:5" ht="49.5" customHeight="1" x14ac:dyDescent="0.2">
      <c r="A92" s="86" t="s">
        <v>98</v>
      </c>
      <c r="B92" s="144">
        <f>'Сводная таблица'!I87</f>
        <v>1.68</v>
      </c>
      <c r="C92" s="144">
        <f>'Сводная таблица'!J87</f>
        <v>1.86</v>
      </c>
      <c r="D92" s="144">
        <f>'Сводная таблица'!K87</f>
        <v>1.78</v>
      </c>
      <c r="E92" s="144">
        <f>'Сводная таблица'!L87</f>
        <v>1.97</v>
      </c>
    </row>
    <row r="93" spans="1:5" ht="49.5" customHeight="1" x14ac:dyDescent="0.2">
      <c r="A93" s="86" t="s">
        <v>99</v>
      </c>
      <c r="B93" s="144">
        <f>'Сводная таблица'!I88</f>
        <v>0.9</v>
      </c>
      <c r="C93" s="144">
        <f>'Сводная таблица'!J88</f>
        <v>0.9</v>
      </c>
      <c r="D93" s="144">
        <f>'Сводная таблица'!K88</f>
        <v>1.1000000000000001</v>
      </c>
      <c r="E93" s="144">
        <f>'Сводная таблица'!L88</f>
        <v>1.1000000000000001</v>
      </c>
    </row>
    <row r="94" spans="1:5" ht="49.5" customHeight="1" x14ac:dyDescent="0.2">
      <c r="A94" s="86" t="s">
        <v>100</v>
      </c>
      <c r="B94" s="144">
        <f>'Сводная таблица'!I89</f>
        <v>2.5</v>
      </c>
      <c r="C94" s="144">
        <f>'Сводная таблица'!J89</f>
        <v>2.86</v>
      </c>
      <c r="D94" s="144">
        <f>'Сводная таблица'!K89</f>
        <v>2.5</v>
      </c>
      <c r="E94" s="144">
        <f>'Сводная таблица'!L89</f>
        <v>2.78</v>
      </c>
    </row>
    <row r="95" spans="1:5" ht="49.5" customHeight="1" x14ac:dyDescent="0.2">
      <c r="A95" s="86" t="s">
        <v>101</v>
      </c>
      <c r="B95" s="144">
        <f>'Сводная таблица'!I90</f>
        <v>0.9</v>
      </c>
      <c r="C95" s="144">
        <f>'Сводная таблица'!J90</f>
        <v>0.9</v>
      </c>
      <c r="D95" s="144">
        <f>'Сводная таблица'!K90</f>
        <v>1.6</v>
      </c>
      <c r="E95" s="144">
        <f>'Сводная таблица'!L90</f>
        <v>1.6</v>
      </c>
    </row>
    <row r="96" spans="1:5" ht="49.5" customHeight="1" x14ac:dyDescent="0.2">
      <c r="A96" s="86" t="s">
        <v>102</v>
      </c>
      <c r="B96" s="144">
        <f>'Сводная таблица'!I91</f>
        <v>2.36</v>
      </c>
      <c r="C96" s="144">
        <f>'Сводная таблица'!J91</f>
        <v>2.36</v>
      </c>
      <c r="D96" s="144">
        <f>'Сводная таблица'!K91</f>
        <v>3.9</v>
      </c>
      <c r="E96" s="144">
        <f>'Сводная таблица'!L91</f>
        <v>3.9</v>
      </c>
    </row>
    <row r="97" spans="1:5" ht="49.5" customHeight="1" x14ac:dyDescent="0.2">
      <c r="A97" s="86" t="s">
        <v>103</v>
      </c>
      <c r="B97" s="144">
        <f>'Сводная таблица'!I92</f>
        <v>2.67624</v>
      </c>
      <c r="C97" s="144">
        <f>'Сводная таблица'!J92</f>
        <v>2.67624</v>
      </c>
      <c r="D97" s="144">
        <f>'Сводная таблица'!K92</f>
        <v>1.33812</v>
      </c>
      <c r="E97" s="144">
        <f>'Сводная таблица'!L92</f>
        <v>1.33812</v>
      </c>
    </row>
    <row r="98" spans="1:5" ht="49.5" customHeight="1" x14ac:dyDescent="0.2">
      <c r="A98" s="86" t="s">
        <v>104</v>
      </c>
      <c r="B98" s="144">
        <f>'Сводная таблица'!I93</f>
        <v>3</v>
      </c>
      <c r="C98" s="144">
        <f>'Сводная таблица'!J93</f>
        <v>3.02</v>
      </c>
      <c r="D98" s="144">
        <f>'Сводная таблица'!K93</f>
        <v>3.2</v>
      </c>
      <c r="E98" s="144">
        <f>'Сводная таблица'!L93</f>
        <v>3.2</v>
      </c>
    </row>
    <row r="99" spans="1:5" ht="49.5" customHeight="1" x14ac:dyDescent="0.2">
      <c r="A99" s="86" t="s">
        <v>105</v>
      </c>
      <c r="B99" s="144">
        <f>'Сводная таблица'!I94</f>
        <v>2.1</v>
      </c>
      <c r="C99" s="144">
        <f>'Сводная таблица'!J94</f>
        <v>2.1</v>
      </c>
      <c r="D99" s="144">
        <f>'Сводная таблица'!K94</f>
        <v>2.1</v>
      </c>
      <c r="E99" s="144">
        <f>'Сводная таблица'!L94</f>
        <v>2.1</v>
      </c>
    </row>
    <row r="100" spans="1:5" ht="49.5" customHeight="1" x14ac:dyDescent="0.2">
      <c r="A100" s="86" t="s">
        <v>106</v>
      </c>
      <c r="B100" s="144">
        <f>'Сводная таблица'!I95</f>
        <v>0.52</v>
      </c>
      <c r="C100" s="144">
        <f>'Сводная таблица'!J95</f>
        <v>0.52</v>
      </c>
      <c r="D100" s="144">
        <f>'Сводная таблица'!K95</f>
        <v>0.19600000000000001</v>
      </c>
      <c r="E100" s="144">
        <f>'Сводная таблица'!L95</f>
        <v>0.19600000000000001</v>
      </c>
    </row>
    <row r="101" spans="1:5" ht="49.5" customHeight="1" x14ac:dyDescent="0.2">
      <c r="A101" s="86" t="s">
        <v>107</v>
      </c>
      <c r="B101" s="144">
        <f>'Сводная таблица'!I96</f>
        <v>1.2</v>
      </c>
      <c r="C101" s="144">
        <f>'Сводная таблица'!J96</f>
        <v>1.2</v>
      </c>
      <c r="D101" s="144">
        <f>'Сводная таблица'!K96</f>
        <v>0.9</v>
      </c>
      <c r="E101" s="144">
        <f>'Сводная таблица'!L96</f>
        <v>0.9</v>
      </c>
    </row>
  </sheetData>
  <mergeCells count="8">
    <mergeCell ref="A89:E89"/>
    <mergeCell ref="A1:E1"/>
    <mergeCell ref="A25:E25"/>
    <mergeCell ref="A58:E58"/>
    <mergeCell ref="A77:E77"/>
    <mergeCell ref="A17:E17"/>
    <mergeCell ref="A45:E45"/>
    <mergeCell ref="A68:E6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1"/>
  <sheetViews>
    <sheetView topLeftCell="A55" workbookViewId="0">
      <selection activeCell="N68" sqref="N68"/>
    </sheetView>
  </sheetViews>
  <sheetFormatPr baseColWidth="10" defaultColWidth="8.83203125" defaultRowHeight="15" x14ac:dyDescent="0.2"/>
  <cols>
    <col min="1" max="1" width="16.33203125" customWidth="1"/>
  </cols>
  <sheetData>
    <row r="1" spans="1:3" x14ac:dyDescent="0.2">
      <c r="A1" s="195" t="s">
        <v>12</v>
      </c>
      <c r="B1" s="195"/>
      <c r="C1" s="195"/>
    </row>
    <row r="2" spans="1:3" ht="30" x14ac:dyDescent="0.2">
      <c r="B2" s="78" t="s">
        <v>6</v>
      </c>
      <c r="C2" s="78" t="s">
        <v>7</v>
      </c>
    </row>
    <row r="3" spans="1:3" ht="43.5" customHeight="1" x14ac:dyDescent="0.2">
      <c r="A3" s="81" t="s">
        <v>14</v>
      </c>
      <c r="B3" s="144">
        <f>'Сводная таблица'!M5</f>
        <v>438.95</v>
      </c>
      <c r="C3" s="144">
        <f>'Сводная таблица'!N5</f>
        <v>618.02</v>
      </c>
    </row>
    <row r="4" spans="1:3" ht="43.5" customHeight="1" x14ac:dyDescent="0.2">
      <c r="A4" s="81" t="s">
        <v>15</v>
      </c>
      <c r="B4" s="144">
        <f>'Сводная таблица'!M6</f>
        <v>491.32</v>
      </c>
      <c r="C4" s="144">
        <f>'Сводная таблица'!N6</f>
        <v>536.62</v>
      </c>
    </row>
    <row r="5" spans="1:3" ht="43.5" customHeight="1" x14ac:dyDescent="0.2">
      <c r="A5" s="81" t="s">
        <v>16</v>
      </c>
      <c r="B5" s="144">
        <f>'Сводная таблица'!M7</f>
        <v>546.48</v>
      </c>
      <c r="C5" s="144">
        <f>'Сводная таблица'!N7</f>
        <v>546.48</v>
      </c>
    </row>
    <row r="6" spans="1:3" ht="43.5" customHeight="1" x14ac:dyDescent="0.2">
      <c r="A6" s="81" t="s">
        <v>17</v>
      </c>
      <c r="B6" s="144">
        <f>'Сводная таблица'!M8</f>
        <v>439.03</v>
      </c>
      <c r="C6" s="144">
        <f>'Сводная таблица'!N8</f>
        <v>439.03</v>
      </c>
    </row>
    <row r="7" spans="1:3" ht="43.5" customHeight="1" x14ac:dyDescent="0.2">
      <c r="A7" s="81" t="s">
        <v>18</v>
      </c>
      <c r="B7" s="144">
        <f>'Сводная таблица'!M9</f>
        <v>656.56</v>
      </c>
      <c r="C7" s="144">
        <f>'Сводная таблица'!N9</f>
        <v>656.56</v>
      </c>
    </row>
    <row r="8" spans="1:3" ht="43.5" customHeight="1" x14ac:dyDescent="0.2">
      <c r="A8" s="81" t="s">
        <v>19</v>
      </c>
      <c r="B8" s="144">
        <f>'Сводная таблица'!M10</f>
        <v>449.71</v>
      </c>
      <c r="C8" s="144">
        <f>'Сводная таблица'!N10</f>
        <v>449.71</v>
      </c>
    </row>
    <row r="9" spans="1:3" ht="43.5" customHeight="1" x14ac:dyDescent="0.2">
      <c r="A9" s="81" t="s">
        <v>20</v>
      </c>
      <c r="B9" s="144">
        <f>'Сводная таблица'!M11</f>
        <v>441.7</v>
      </c>
      <c r="C9" s="144">
        <f>'Сводная таблица'!N11</f>
        <v>441.7</v>
      </c>
    </row>
    <row r="10" spans="1:3" ht="43.5" customHeight="1" x14ac:dyDescent="0.2">
      <c r="A10" s="81" t="s">
        <v>21</v>
      </c>
      <c r="B10" s="144">
        <f>'Сводная таблица'!M12</f>
        <v>949.62</v>
      </c>
      <c r="C10" s="144">
        <f>'Сводная таблица'!N12</f>
        <v>949.62</v>
      </c>
    </row>
    <row r="11" spans="1:3" ht="43.5" customHeight="1" x14ac:dyDescent="0.2">
      <c r="A11" s="81" t="s">
        <v>22</v>
      </c>
      <c r="B11" s="144">
        <f>'Сводная таблица'!M13</f>
        <v>593.54</v>
      </c>
      <c r="C11" s="144">
        <f>'Сводная таблица'!N13</f>
        <v>744.72</v>
      </c>
    </row>
    <row r="12" spans="1:3" ht="43.5" customHeight="1" x14ac:dyDescent="0.2">
      <c r="A12" s="81" t="s">
        <v>23</v>
      </c>
      <c r="B12" s="144">
        <f>'Сводная таблица'!M14</f>
        <v>648.65</v>
      </c>
      <c r="C12" s="144">
        <f>'Сводная таблица'!N14</f>
        <v>648.65</v>
      </c>
    </row>
    <row r="13" spans="1:3" ht="43.5" customHeight="1" x14ac:dyDescent="0.2">
      <c r="A13" s="81" t="s">
        <v>24</v>
      </c>
      <c r="B13" s="144">
        <f>'Сводная таблица'!M15</f>
        <v>451.0324</v>
      </c>
      <c r="C13" s="144">
        <f>'Сводная таблица'!N15</f>
        <v>629.7278</v>
      </c>
    </row>
    <row r="14" spans="1:3" ht="43.5" customHeight="1" x14ac:dyDescent="0.2">
      <c r="A14" s="81" t="s">
        <v>25</v>
      </c>
      <c r="B14" s="144">
        <f>'Сводная таблица'!M16</f>
        <v>598.16</v>
      </c>
      <c r="C14" s="144">
        <f>'Сводная таблица'!N16</f>
        <v>598.16</v>
      </c>
    </row>
    <row r="15" spans="1:3" ht="43.5" customHeight="1" x14ac:dyDescent="0.2">
      <c r="A15" s="81" t="s">
        <v>26</v>
      </c>
      <c r="B15" s="144">
        <f>'Сводная таблица'!M17</f>
        <v>562.62</v>
      </c>
      <c r="C15" s="144">
        <f>'Сводная таблица'!N17</f>
        <v>562.62</v>
      </c>
    </row>
    <row r="16" spans="1:3" ht="43.5" customHeight="1" x14ac:dyDescent="0.2">
      <c r="A16" s="81" t="s">
        <v>27</v>
      </c>
      <c r="B16" s="144">
        <f>'Сводная таблица'!M18</f>
        <v>527.35</v>
      </c>
      <c r="C16" s="144">
        <f>'Сводная таблица'!N18</f>
        <v>621.1</v>
      </c>
    </row>
    <row r="17" spans="1:3" ht="43.5" customHeight="1" x14ac:dyDescent="0.2">
      <c r="A17" s="195" t="s">
        <v>28</v>
      </c>
      <c r="B17" s="195"/>
      <c r="C17" s="195"/>
    </row>
    <row r="18" spans="1:3" ht="43.5" customHeight="1" x14ac:dyDescent="0.2">
      <c r="B18" s="78" t="s">
        <v>6</v>
      </c>
      <c r="C18" s="78" t="s">
        <v>7</v>
      </c>
    </row>
    <row r="19" spans="1:3" ht="43.5" customHeight="1" x14ac:dyDescent="0.2">
      <c r="A19" s="81" t="s">
        <v>30</v>
      </c>
      <c r="B19" s="144">
        <f>'Сводная таблица'!M20</f>
        <v>246</v>
      </c>
      <c r="C19" s="144">
        <f>'Сводная таблица'!N20</f>
        <v>246</v>
      </c>
    </row>
    <row r="20" spans="1:3" ht="43.5" customHeight="1" x14ac:dyDescent="0.2">
      <c r="A20" s="81" t="s">
        <v>31</v>
      </c>
      <c r="B20" s="144">
        <f>'Сводная таблица'!M21</f>
        <v>697.76</v>
      </c>
      <c r="C20" s="144">
        <f>'Сводная таблица'!N21</f>
        <v>845.87</v>
      </c>
    </row>
    <row r="21" spans="1:3" ht="43.5" customHeight="1" x14ac:dyDescent="0.2">
      <c r="A21" s="81" t="s">
        <v>32</v>
      </c>
      <c r="B21" s="144">
        <f>'Сводная таблица'!M22</f>
        <v>609.02</v>
      </c>
      <c r="C21" s="144">
        <f>'Сводная таблица'!N22</f>
        <v>556.76</v>
      </c>
    </row>
    <row r="22" spans="1:3" ht="43.5" customHeight="1" x14ac:dyDescent="0.2">
      <c r="A22" s="81" t="s">
        <v>33</v>
      </c>
      <c r="B22" s="144">
        <f>'Сводная таблица'!M23</f>
        <v>388.43</v>
      </c>
      <c r="C22" s="144">
        <f>'Сводная таблица'!N23</f>
        <v>444.23</v>
      </c>
    </row>
    <row r="23" spans="1:3" x14ac:dyDescent="0.2">
      <c r="A23" s="82" t="s">
        <v>34</v>
      </c>
      <c r="B23" s="144">
        <f>'Сводная таблица'!M24</f>
        <v>731.8</v>
      </c>
      <c r="C23" s="144">
        <f>'Сводная таблица'!N24</f>
        <v>731.8</v>
      </c>
    </row>
    <row r="24" spans="1:3" x14ac:dyDescent="0.2">
      <c r="A24" s="81" t="s">
        <v>35</v>
      </c>
      <c r="B24" s="144">
        <f>'Сводная таблица'!M25</f>
        <v>746.9</v>
      </c>
      <c r="C24" s="144">
        <f>'Сводная таблица'!N25</f>
        <v>746.9</v>
      </c>
    </row>
    <row r="25" spans="1:3" ht="35.25" customHeight="1" x14ac:dyDescent="0.2">
      <c r="A25" s="195" t="s">
        <v>36</v>
      </c>
      <c r="B25" s="195"/>
      <c r="C25" s="195"/>
    </row>
    <row r="26" spans="1:3" ht="54.75" customHeight="1" x14ac:dyDescent="0.2">
      <c r="B26" s="78" t="s">
        <v>6</v>
      </c>
      <c r="C26" s="78" t="s">
        <v>7</v>
      </c>
    </row>
    <row r="27" spans="1:3" ht="35.25" customHeight="1" x14ac:dyDescent="0.2">
      <c r="A27" s="83" t="s">
        <v>37</v>
      </c>
      <c r="B27" s="144">
        <f>'Сводная таблица'!M27</f>
        <v>533.27</v>
      </c>
      <c r="C27" s="144">
        <f>'Сводная таблица'!N27</f>
        <v>533.27</v>
      </c>
    </row>
    <row r="28" spans="1:3" ht="35.25" customHeight="1" x14ac:dyDescent="0.2">
      <c r="A28" s="83" t="s">
        <v>38</v>
      </c>
      <c r="B28" s="144">
        <f>'Сводная таблица'!M28</f>
        <v>526.76</v>
      </c>
      <c r="C28" s="144">
        <f>'Сводная таблица'!N28</f>
        <v>526.76</v>
      </c>
    </row>
    <row r="29" spans="1:3" ht="35.25" customHeight="1" x14ac:dyDescent="0.2">
      <c r="A29" s="83" t="s">
        <v>39</v>
      </c>
      <c r="B29" s="144">
        <f>'Сводная таблица'!M29</f>
        <v>580.54</v>
      </c>
      <c r="C29" s="144">
        <f>'Сводная таблица'!N29</f>
        <v>580.54</v>
      </c>
    </row>
    <row r="30" spans="1:3" ht="35.25" customHeight="1" x14ac:dyDescent="0.2">
      <c r="A30" s="83" t="s">
        <v>40</v>
      </c>
      <c r="B30" s="144">
        <f>'Сводная таблица'!M30</f>
        <v>591.14</v>
      </c>
      <c r="C30" s="144">
        <f>'Сводная таблица'!N30</f>
        <v>591.14</v>
      </c>
    </row>
    <row r="31" spans="1:3" ht="35.25" customHeight="1" x14ac:dyDescent="0.2">
      <c r="A31" s="83" t="s">
        <v>41</v>
      </c>
      <c r="B31" s="144">
        <f>'Сводная таблица'!M31</f>
        <v>488.95</v>
      </c>
      <c r="C31" s="144">
        <f>'Сводная таблица'!N31</f>
        <v>488.95</v>
      </c>
    </row>
    <row r="32" spans="1:3" ht="35.25" customHeight="1" x14ac:dyDescent="0.2">
      <c r="A32" s="83" t="s">
        <v>42</v>
      </c>
      <c r="B32" s="144">
        <f>'Сводная таблица'!M32</f>
        <v>496.75</v>
      </c>
      <c r="C32" s="144">
        <f>'Сводная таблица'!N32</f>
        <v>496.75</v>
      </c>
    </row>
    <row r="33" spans="1:3" ht="35.25" customHeight="1" x14ac:dyDescent="0.2">
      <c r="A33" s="83" t="s">
        <v>43</v>
      </c>
      <c r="B33" s="144">
        <f>'Сводная таблица'!M33</f>
        <v>582.14</v>
      </c>
      <c r="C33" s="144">
        <f>'Сводная таблица'!N33</f>
        <v>598.79999999999995</v>
      </c>
    </row>
    <row r="34" spans="1:3" ht="35.25" customHeight="1" x14ac:dyDescent="0.2">
      <c r="A34" s="83" t="s">
        <v>44</v>
      </c>
      <c r="B34" s="144">
        <f>'Сводная таблица'!M34</f>
        <v>557.72</v>
      </c>
      <c r="C34" s="144">
        <f>'Сводная таблица'!N34</f>
        <v>570.11</v>
      </c>
    </row>
    <row r="35" spans="1:3" ht="35.25" customHeight="1" x14ac:dyDescent="0.2">
      <c r="A35" s="83" t="s">
        <v>45</v>
      </c>
      <c r="B35" s="144">
        <f>'Сводная таблица'!M35</f>
        <v>492.38</v>
      </c>
      <c r="C35" s="144">
        <f>'Сводная таблица'!N35</f>
        <v>548.66</v>
      </c>
    </row>
    <row r="36" spans="1:3" ht="35.25" customHeight="1" x14ac:dyDescent="0.2">
      <c r="A36" s="83" t="s">
        <v>46</v>
      </c>
      <c r="B36" s="144">
        <f>'Сводная таблица'!M36</f>
        <v>739.67</v>
      </c>
      <c r="C36" s="144">
        <f>'Сводная таблица'!N36</f>
        <v>949.55</v>
      </c>
    </row>
    <row r="37" spans="1:3" ht="35.25" customHeight="1" x14ac:dyDescent="0.2">
      <c r="A37" s="83" t="s">
        <v>47</v>
      </c>
      <c r="B37" s="144">
        <f>'Сводная таблица'!M37</f>
        <v>469.42</v>
      </c>
      <c r="C37" s="144">
        <f>'Сводная таблица'!N37</f>
        <v>469.42</v>
      </c>
    </row>
    <row r="38" spans="1:3" ht="35.25" customHeight="1" x14ac:dyDescent="0.2">
      <c r="A38" s="83" t="s">
        <v>48</v>
      </c>
      <c r="B38" s="144">
        <f>'Сводная таблица'!M38</f>
        <v>300</v>
      </c>
      <c r="C38" s="144">
        <f>'Сводная таблица'!N38</f>
        <v>500</v>
      </c>
    </row>
    <row r="39" spans="1:3" ht="35.25" customHeight="1" x14ac:dyDescent="0.2">
      <c r="A39" s="83" t="s">
        <v>49</v>
      </c>
      <c r="B39" s="144">
        <f>'Сводная таблица'!M39</f>
        <v>608.29999999999995</v>
      </c>
      <c r="C39" s="144">
        <f>'Сводная таблица'!N39</f>
        <v>608.29999999999995</v>
      </c>
    </row>
    <row r="40" spans="1:3" ht="35.25" customHeight="1" x14ac:dyDescent="0.2">
      <c r="A40" s="83" t="s">
        <v>50</v>
      </c>
      <c r="B40" s="144">
        <f>'Сводная таблица'!M40</f>
        <v>580.28</v>
      </c>
      <c r="C40" s="144">
        <f>'Сводная таблица'!N40</f>
        <v>580.28</v>
      </c>
    </row>
    <row r="41" spans="1:3" ht="35.25" customHeight="1" x14ac:dyDescent="0.2">
      <c r="A41" s="83" t="s">
        <v>51</v>
      </c>
      <c r="B41" s="144">
        <f>'Сводная таблица'!M41</f>
        <v>641.52</v>
      </c>
      <c r="C41" s="144">
        <f>'Сводная таблица'!N41</f>
        <v>641.52</v>
      </c>
    </row>
    <row r="42" spans="1:3" ht="35.25" customHeight="1" x14ac:dyDescent="0.2">
      <c r="A42" s="83" t="s">
        <v>52</v>
      </c>
      <c r="B42" s="144">
        <f>'Сводная таблица'!M42</f>
        <v>621.9</v>
      </c>
      <c r="C42" s="144">
        <f>'Сводная таблица'!N42</f>
        <v>747.62</v>
      </c>
    </row>
    <row r="43" spans="1:3" ht="35.25" customHeight="1" x14ac:dyDescent="0.2">
      <c r="A43" s="83" t="s">
        <v>53</v>
      </c>
      <c r="B43" s="144">
        <f>'Сводная таблица'!M43</f>
        <v>415.03</v>
      </c>
      <c r="C43" s="144">
        <f>'Сводная таблица'!N43</f>
        <v>415.03</v>
      </c>
    </row>
    <row r="44" spans="1:3" ht="35.25" customHeight="1" x14ac:dyDescent="0.2">
      <c r="A44" s="83" t="s">
        <v>54</v>
      </c>
      <c r="B44" s="144">
        <f>'Сводная таблица'!M44</f>
        <v>348.58</v>
      </c>
      <c r="C44" s="144">
        <f>'Сводная таблица'!N44</f>
        <v>348.58</v>
      </c>
    </row>
    <row r="45" spans="1:3" ht="35.25" customHeight="1" x14ac:dyDescent="0.2">
      <c r="A45" s="195" t="s">
        <v>55</v>
      </c>
      <c r="B45" s="195"/>
      <c r="C45" s="195"/>
    </row>
    <row r="46" spans="1:3" ht="35.25" customHeight="1" x14ac:dyDescent="0.2">
      <c r="B46" s="78" t="s">
        <v>6</v>
      </c>
      <c r="C46" s="78" t="s">
        <v>7</v>
      </c>
    </row>
    <row r="47" spans="1:3" ht="35.25" customHeight="1" x14ac:dyDescent="0.2">
      <c r="A47" s="83" t="s">
        <v>56</v>
      </c>
      <c r="B47" s="144">
        <f>'Сводная таблица'!M46</f>
        <v>538.03</v>
      </c>
      <c r="C47" s="144">
        <f>'Сводная таблица'!N46</f>
        <v>538.03</v>
      </c>
    </row>
    <row r="48" spans="1:3" ht="35.25" customHeight="1" x14ac:dyDescent="0.2">
      <c r="A48" s="83" t="s">
        <v>57</v>
      </c>
      <c r="B48" s="144">
        <f>'Сводная таблица'!M47</f>
        <v>1059.8</v>
      </c>
      <c r="C48" s="144">
        <f>'Сводная таблица'!N47</f>
        <v>1059.8</v>
      </c>
    </row>
    <row r="49" spans="1:3" ht="35.25" customHeight="1" x14ac:dyDescent="0.2">
      <c r="A49" s="83" t="s">
        <v>58</v>
      </c>
      <c r="B49" s="144">
        <f>'Сводная таблица'!M48</f>
        <v>315</v>
      </c>
      <c r="C49" s="144">
        <f>'Сводная таблица'!N48</f>
        <v>315</v>
      </c>
    </row>
    <row r="50" spans="1:3" ht="35.25" customHeight="1" x14ac:dyDescent="0.2">
      <c r="A50" s="83" t="s">
        <v>59</v>
      </c>
      <c r="B50" s="144">
        <f>'Сводная таблица'!M49</f>
        <v>643.72</v>
      </c>
      <c r="C50" s="144">
        <f>'Сводная таблица'!N49</f>
        <v>800.93</v>
      </c>
    </row>
    <row r="51" spans="1:3" ht="35.25" customHeight="1" x14ac:dyDescent="0.2">
      <c r="A51" s="83" t="s">
        <v>60</v>
      </c>
      <c r="B51" s="144">
        <f>'Сводная таблица'!M50</f>
        <v>510.75</v>
      </c>
      <c r="C51" s="144">
        <f>'Сводная таблица'!N50</f>
        <v>510.75</v>
      </c>
    </row>
    <row r="52" spans="1:3" ht="35.25" customHeight="1" x14ac:dyDescent="0.2">
      <c r="A52" s="83" t="s">
        <v>61</v>
      </c>
      <c r="B52" s="144">
        <f>'Сводная таблица'!M51</f>
        <v>1066.72</v>
      </c>
      <c r="C52" s="144">
        <f>'Сводная таблица'!N51</f>
        <v>1066.72</v>
      </c>
    </row>
    <row r="53" spans="1:3" ht="35.25" customHeight="1" x14ac:dyDescent="0.2">
      <c r="A53" s="83" t="s">
        <v>62</v>
      </c>
      <c r="B53" s="144">
        <f>'Сводная таблица'!M52</f>
        <v>890.42</v>
      </c>
      <c r="C53" s="144">
        <f>'Сводная таблица'!N52</f>
        <v>890.42</v>
      </c>
    </row>
    <row r="54" spans="1:3" ht="39.75" customHeight="1" x14ac:dyDescent="0.2">
      <c r="A54" s="83" t="s">
        <v>63</v>
      </c>
      <c r="B54" s="144">
        <f>'Сводная таблица'!M53</f>
        <v>768.21</v>
      </c>
      <c r="C54" s="144">
        <f>'Сводная таблица'!N53</f>
        <v>791.18</v>
      </c>
    </row>
    <row r="55" spans="1:3" ht="39.75" customHeight="1" x14ac:dyDescent="0.2">
      <c r="A55" s="83" t="s">
        <v>64</v>
      </c>
      <c r="B55" s="144">
        <f>'Сводная таблица'!M54</f>
        <v>808.7274000000001</v>
      </c>
      <c r="C55" s="144">
        <f>'Сводная таблица'!N54</f>
        <v>808.7274000000001</v>
      </c>
    </row>
    <row r="56" spans="1:3" ht="39.75" customHeight="1" x14ac:dyDescent="0.2">
      <c r="A56" s="83" t="s">
        <v>65</v>
      </c>
      <c r="B56" s="144">
        <f>'Сводная таблица'!M55</f>
        <v>266.52999999999997</v>
      </c>
      <c r="C56" s="144">
        <f>'Сводная таблица'!N55</f>
        <v>392.02</v>
      </c>
    </row>
    <row r="57" spans="1:3" ht="39.75" customHeight="1" x14ac:dyDescent="0.2">
      <c r="A57" s="83" t="s">
        <v>66</v>
      </c>
      <c r="B57" s="144" t="str">
        <f>'Сводная таблица'!M56</f>
        <v>Нет доступной информации</v>
      </c>
      <c r="C57" s="144" t="str">
        <f>'Сводная таблица'!N56</f>
        <v>Нет доступной информации</v>
      </c>
    </row>
    <row r="58" spans="1:3" ht="37.5" customHeight="1" x14ac:dyDescent="0.2">
      <c r="A58" s="195" t="s">
        <v>68</v>
      </c>
      <c r="B58" s="195"/>
      <c r="C58" s="195"/>
    </row>
    <row r="59" spans="1:3" ht="37.5" customHeight="1" x14ac:dyDescent="0.2">
      <c r="A59" s="145"/>
      <c r="B59" s="78" t="s">
        <v>6</v>
      </c>
      <c r="C59" s="78" t="s">
        <v>7</v>
      </c>
    </row>
    <row r="60" spans="1:3" ht="37.5" customHeight="1" x14ac:dyDescent="0.2">
      <c r="A60" s="84" t="s">
        <v>69</v>
      </c>
      <c r="B60" s="144">
        <f>'Сводная таблица'!M58</f>
        <v>608.04</v>
      </c>
      <c r="C60" s="144">
        <f>'Сводная таблица'!N58</f>
        <v>608.04</v>
      </c>
    </row>
    <row r="61" spans="1:3" ht="37.5" customHeight="1" x14ac:dyDescent="0.2">
      <c r="A61" s="84" t="s">
        <v>70</v>
      </c>
      <c r="B61" s="144">
        <f>'Сводная таблица'!M59</f>
        <v>308.88</v>
      </c>
      <c r="C61" s="144">
        <f>'Сводная таблица'!N59</f>
        <v>699.57</v>
      </c>
    </row>
    <row r="62" spans="1:3" ht="37.5" customHeight="1" x14ac:dyDescent="0.2">
      <c r="A62" s="84" t="s">
        <v>71</v>
      </c>
      <c r="B62" s="144">
        <f>'Сводная таблица'!M60</f>
        <v>383.83</v>
      </c>
      <c r="C62" s="144">
        <f>'Сводная таблица'!N60</f>
        <v>639.88</v>
      </c>
    </row>
    <row r="63" spans="1:3" ht="37.5" customHeight="1" x14ac:dyDescent="0.2">
      <c r="A63" s="84" t="s">
        <v>72</v>
      </c>
      <c r="B63" s="144">
        <f>'Сводная таблица'!M61</f>
        <v>552.20000000000005</v>
      </c>
      <c r="C63" s="144">
        <f>'Сводная таблица'!N61</f>
        <v>696.22</v>
      </c>
    </row>
    <row r="64" spans="1:3" ht="37.5" customHeight="1" x14ac:dyDescent="0.2">
      <c r="A64" s="84" t="s">
        <v>73</v>
      </c>
      <c r="B64" s="144">
        <f>'Сводная таблица'!M62</f>
        <v>365.72</v>
      </c>
      <c r="C64" s="144">
        <f>'Сводная таблица'!N62</f>
        <v>533.4</v>
      </c>
    </row>
    <row r="65" spans="1:3" ht="37.5" customHeight="1" x14ac:dyDescent="0.2">
      <c r="A65" s="84" t="s">
        <v>74</v>
      </c>
      <c r="B65" s="144">
        <f>'Сводная таблица'!M63</f>
        <v>557.86</v>
      </c>
      <c r="C65" s="144">
        <f>'Сводная таблица'!N63</f>
        <v>557.86</v>
      </c>
    </row>
    <row r="66" spans="1:3" ht="37.5" customHeight="1" x14ac:dyDescent="0.2">
      <c r="A66" s="84" t="s">
        <v>75</v>
      </c>
      <c r="B66" s="144">
        <f>'Сводная таблица'!M64</f>
        <v>446.84</v>
      </c>
      <c r="C66" s="144">
        <f>'Сводная таблица'!N64</f>
        <v>590.88</v>
      </c>
    </row>
    <row r="67" spans="1:3" ht="37.5" customHeight="1" x14ac:dyDescent="0.2">
      <c r="A67" s="84" t="s">
        <v>76</v>
      </c>
      <c r="B67" s="144">
        <f>'Сводная таблица'!M65</f>
        <v>377.05</v>
      </c>
      <c r="C67" s="144">
        <f>'Сводная таблица'!N65</f>
        <v>377.05</v>
      </c>
    </row>
    <row r="68" spans="1:3" ht="37.5" customHeight="1" x14ac:dyDescent="0.2">
      <c r="A68" s="195" t="s">
        <v>77</v>
      </c>
      <c r="B68" s="195"/>
      <c r="C68" s="195"/>
    </row>
    <row r="69" spans="1:3" ht="37.5" customHeight="1" x14ac:dyDescent="0.2">
      <c r="A69" s="145"/>
      <c r="B69" s="78" t="s">
        <v>6</v>
      </c>
      <c r="C69" s="78" t="s">
        <v>7</v>
      </c>
    </row>
    <row r="70" spans="1:3" ht="43.5" customHeight="1" x14ac:dyDescent="0.2">
      <c r="A70" s="84" t="s">
        <v>78</v>
      </c>
      <c r="B70" s="144">
        <f>'Сводная таблица'!M67</f>
        <v>93.48</v>
      </c>
      <c r="C70" s="144">
        <f>'Сводная таблица'!N67</f>
        <v>386.72</v>
      </c>
    </row>
    <row r="71" spans="1:3" ht="43.5" customHeight="1" x14ac:dyDescent="0.2">
      <c r="A71" s="84" t="s">
        <v>79</v>
      </c>
      <c r="B71" s="144">
        <f>'Сводная таблица'!M68</f>
        <v>550.1</v>
      </c>
      <c r="C71" s="144">
        <f>'Сводная таблица'!N68</f>
        <v>550.1</v>
      </c>
    </row>
    <row r="72" spans="1:3" ht="43.5" customHeight="1" x14ac:dyDescent="0.2">
      <c r="A72" s="84" t="s">
        <v>80</v>
      </c>
      <c r="B72" s="144">
        <f>'Сводная таблица'!M69</f>
        <v>341.32</v>
      </c>
      <c r="C72" s="144">
        <f>'Сводная таблица'!N69</f>
        <v>377.15</v>
      </c>
    </row>
    <row r="73" spans="1:3" ht="43.5" customHeight="1" x14ac:dyDescent="0.2">
      <c r="A73" s="85" t="s">
        <v>81</v>
      </c>
      <c r="B73" s="144">
        <f>'Сводная таблица'!M70</f>
        <v>433.84</v>
      </c>
      <c r="C73" s="144">
        <f>'Сводная таблица'!N70</f>
        <v>433.84</v>
      </c>
    </row>
    <row r="74" spans="1:3" ht="43.5" customHeight="1" x14ac:dyDescent="0.2">
      <c r="A74" s="85" t="s">
        <v>82</v>
      </c>
      <c r="B74" s="144">
        <f>'Сводная таблица'!M71</f>
        <v>367.56</v>
      </c>
      <c r="C74" s="144">
        <f>'Сводная таблица'!N71</f>
        <v>367.56</v>
      </c>
    </row>
    <row r="75" spans="1:3" ht="43.5" customHeight="1" x14ac:dyDescent="0.2">
      <c r="A75" s="84" t="s">
        <v>83</v>
      </c>
      <c r="B75" s="144">
        <f>'Сводная таблица'!M72</f>
        <v>554.14</v>
      </c>
      <c r="C75" s="144">
        <f>'Сводная таблица'!N72</f>
        <v>554.14</v>
      </c>
    </row>
    <row r="76" spans="1:3" ht="43.5" customHeight="1" x14ac:dyDescent="0.2">
      <c r="A76" s="84" t="s">
        <v>84</v>
      </c>
      <c r="B76" s="144">
        <f>'Сводная таблица'!M73</f>
        <v>668.29</v>
      </c>
      <c r="C76" s="144">
        <f>'Сводная таблица'!N73</f>
        <v>745.98</v>
      </c>
    </row>
    <row r="77" spans="1:3" ht="35.25" customHeight="1" x14ac:dyDescent="0.2">
      <c r="A77" s="195" t="s">
        <v>85</v>
      </c>
      <c r="B77" s="195"/>
      <c r="C77" s="195"/>
    </row>
    <row r="78" spans="1:3" ht="35.25" customHeight="1" x14ac:dyDescent="0.2">
      <c r="B78" s="78" t="s">
        <v>6</v>
      </c>
      <c r="C78" s="78" t="s">
        <v>7</v>
      </c>
    </row>
    <row r="79" spans="1:3" ht="35.25" customHeight="1" x14ac:dyDescent="0.2">
      <c r="A79" s="86" t="s">
        <v>86</v>
      </c>
      <c r="B79" s="144">
        <f>'Сводная таблица'!M75</f>
        <v>451.47</v>
      </c>
      <c r="C79" s="144">
        <f>'Сводная таблица'!N75</f>
        <v>774.2</v>
      </c>
    </row>
    <row r="80" spans="1:3" ht="35.25" customHeight="1" x14ac:dyDescent="0.2">
      <c r="A80" s="86" t="s">
        <v>87</v>
      </c>
      <c r="B80" s="144">
        <f>'Сводная таблица'!M76</f>
        <v>684.29</v>
      </c>
      <c r="C80" s="144">
        <f>'Сводная таблица'!N76</f>
        <v>684.29</v>
      </c>
    </row>
    <row r="81" spans="1:3" ht="35.25" customHeight="1" x14ac:dyDescent="0.2">
      <c r="A81" s="86" t="s">
        <v>88</v>
      </c>
      <c r="B81" s="144">
        <f>'Сводная таблица'!M77</f>
        <v>362.48</v>
      </c>
      <c r="C81" s="144">
        <f>'Сводная таблица'!N77</f>
        <v>901.61</v>
      </c>
    </row>
    <row r="82" spans="1:3" ht="35.25" customHeight="1" x14ac:dyDescent="0.2">
      <c r="A82" s="86" t="s">
        <v>89</v>
      </c>
      <c r="B82" s="144">
        <f>'Сводная таблица'!M78</f>
        <v>280.31</v>
      </c>
      <c r="C82" s="144">
        <f>'Сводная таблица'!N78</f>
        <v>681.31</v>
      </c>
    </row>
    <row r="83" spans="1:3" ht="35.25" customHeight="1" x14ac:dyDescent="0.2">
      <c r="A83" s="86" t="s">
        <v>90</v>
      </c>
      <c r="B83" s="144">
        <f>'Сводная таблица'!M79</f>
        <v>905.54</v>
      </c>
      <c r="C83" s="144">
        <f>'Сводная таблица'!N79</f>
        <v>2487.85</v>
      </c>
    </row>
    <row r="84" spans="1:3" ht="35.25" customHeight="1" x14ac:dyDescent="0.2">
      <c r="A84" s="86" t="s">
        <v>91</v>
      </c>
      <c r="B84" s="144">
        <f>'Сводная таблица'!M80</f>
        <v>522.89</v>
      </c>
      <c r="C84" s="144">
        <f>'Сводная таблица'!N80</f>
        <v>595.33000000000004</v>
      </c>
    </row>
    <row r="85" spans="1:3" ht="35.25" customHeight="1" x14ac:dyDescent="0.2">
      <c r="A85" s="86" t="s">
        <v>92</v>
      </c>
      <c r="B85" s="144">
        <f>'Сводная таблица'!M81</f>
        <v>493.64</v>
      </c>
      <c r="C85" s="144">
        <f>'Сводная таблица'!N81</f>
        <v>493.64</v>
      </c>
    </row>
    <row r="86" spans="1:3" ht="35.25" customHeight="1" x14ac:dyDescent="0.2">
      <c r="A86" s="86" t="s">
        <v>93</v>
      </c>
      <c r="B86" s="144">
        <f>'Сводная таблица'!M82</f>
        <v>466</v>
      </c>
      <c r="C86" s="144">
        <f>'Сводная таблица'!N82</f>
        <v>466</v>
      </c>
    </row>
    <row r="87" spans="1:3" ht="35.25" customHeight="1" x14ac:dyDescent="0.2">
      <c r="A87" s="86" t="s">
        <v>94</v>
      </c>
      <c r="B87" s="144">
        <f>'Сводная таблица'!M83</f>
        <v>123.66</v>
      </c>
      <c r="C87" s="144">
        <f>'Сводная таблица'!N83</f>
        <v>317.58999999999997</v>
      </c>
    </row>
    <row r="88" spans="1:3" ht="35.25" customHeight="1" x14ac:dyDescent="0.2">
      <c r="A88" s="86" t="s">
        <v>95</v>
      </c>
      <c r="B88" s="144">
        <f>'Сводная таблица'!M84</f>
        <v>342.62400000000002</v>
      </c>
      <c r="C88" s="144">
        <f>'Сводная таблица'!N84</f>
        <v>761.24400000000003</v>
      </c>
    </row>
    <row r="89" spans="1:3" ht="35.25" customHeight="1" x14ac:dyDescent="0.2">
      <c r="A89" s="195" t="s">
        <v>96</v>
      </c>
      <c r="B89" s="195"/>
      <c r="C89" s="195"/>
    </row>
    <row r="90" spans="1:3" ht="35.25" customHeight="1" x14ac:dyDescent="0.2">
      <c r="B90" s="78" t="s">
        <v>6</v>
      </c>
      <c r="C90" s="78" t="s">
        <v>7</v>
      </c>
    </row>
    <row r="91" spans="1:3" ht="41.25" customHeight="1" x14ac:dyDescent="0.2">
      <c r="A91" s="86" t="s">
        <v>97</v>
      </c>
      <c r="B91" s="144">
        <f>'Сводная таблица'!M86</f>
        <v>566.1708542713568</v>
      </c>
      <c r="C91" s="144">
        <f>'Сводная таблица'!N86</f>
        <v>889.5330396475772</v>
      </c>
    </row>
    <row r="92" spans="1:3" ht="41.25" customHeight="1" x14ac:dyDescent="0.2">
      <c r="A92" s="86" t="s">
        <v>98</v>
      </c>
      <c r="B92" s="144">
        <f>'Сводная таблица'!M87</f>
        <v>600.66999999999996</v>
      </c>
      <c r="C92" s="144">
        <f>'Сводная таблица'!N87</f>
        <v>949.53</v>
      </c>
    </row>
    <row r="93" spans="1:3" ht="41.25" customHeight="1" x14ac:dyDescent="0.2">
      <c r="A93" s="86" t="s">
        <v>99</v>
      </c>
      <c r="B93" s="144">
        <f>'Сводная таблица'!M88</f>
        <v>1023.6</v>
      </c>
      <c r="C93" s="144">
        <f>'Сводная таблица'!N88</f>
        <v>1023.6</v>
      </c>
    </row>
    <row r="94" spans="1:3" ht="41.25" customHeight="1" x14ac:dyDescent="0.2">
      <c r="A94" s="86" t="s">
        <v>100</v>
      </c>
      <c r="B94" s="144">
        <f>'Сводная таблица'!M89</f>
        <v>452.92</v>
      </c>
      <c r="C94" s="144">
        <f>'Сводная таблица'!N89</f>
        <v>1453.68</v>
      </c>
    </row>
    <row r="95" spans="1:3" ht="41.25" customHeight="1" x14ac:dyDescent="0.2">
      <c r="A95" s="86" t="s">
        <v>101</v>
      </c>
      <c r="B95" s="144">
        <f>'Сводная таблица'!M90</f>
        <v>812</v>
      </c>
      <c r="C95" s="144">
        <f>'Сводная таблица'!N90</f>
        <v>812</v>
      </c>
    </row>
    <row r="96" spans="1:3" ht="41.25" customHeight="1" x14ac:dyDescent="0.2">
      <c r="A96" s="86" t="s">
        <v>102</v>
      </c>
      <c r="B96" s="144">
        <f>'Сводная таблица'!M91</f>
        <v>49.35</v>
      </c>
      <c r="C96" s="144">
        <f>'Сводная таблица'!N91</f>
        <v>570.26</v>
      </c>
    </row>
    <row r="97" spans="1:3" ht="41.25" customHeight="1" x14ac:dyDescent="0.2">
      <c r="A97" s="86" t="s">
        <v>103</v>
      </c>
      <c r="B97" s="144">
        <f>'Сводная таблица'!M92</f>
        <v>596.16</v>
      </c>
      <c r="C97" s="144">
        <f>'Сводная таблица'!N92</f>
        <v>615.94000000000005</v>
      </c>
    </row>
    <row r="98" spans="1:3" ht="41.25" customHeight="1" x14ac:dyDescent="0.2">
      <c r="A98" s="86" t="s">
        <v>104</v>
      </c>
      <c r="B98" s="144">
        <f>'Сводная таблица'!M93</f>
        <v>425</v>
      </c>
      <c r="C98" s="144">
        <f>'Сводная таблица'!N93</f>
        <v>425</v>
      </c>
    </row>
    <row r="99" spans="1:3" ht="41.25" customHeight="1" x14ac:dyDescent="0.2">
      <c r="A99" s="86" t="s">
        <v>105</v>
      </c>
      <c r="B99" s="144">
        <f>'Сводная таблица'!M94</f>
        <v>400</v>
      </c>
      <c r="C99" s="144">
        <f>'Сводная таблица'!N94</f>
        <v>400</v>
      </c>
    </row>
    <row r="100" spans="1:3" ht="41.25" customHeight="1" x14ac:dyDescent="0.2">
      <c r="A100" s="86" t="s">
        <v>106</v>
      </c>
      <c r="B100" s="144">
        <f>'Сводная таблица'!M95</f>
        <v>730.8</v>
      </c>
      <c r="C100" s="144">
        <f>'Сводная таблица'!N95</f>
        <v>730.8</v>
      </c>
    </row>
    <row r="101" spans="1:3" ht="41.25" customHeight="1" x14ac:dyDescent="0.2">
      <c r="A101" s="86" t="s">
        <v>107</v>
      </c>
      <c r="B101" s="144">
        <f>'Сводная таблица'!M96</f>
        <v>723.45</v>
      </c>
      <c r="C101" s="144">
        <f>'Сводная таблица'!N96</f>
        <v>2056.02</v>
      </c>
    </row>
  </sheetData>
  <mergeCells count="8">
    <mergeCell ref="A77:C77"/>
    <mergeCell ref="A89:C89"/>
    <mergeCell ref="A1:C1"/>
    <mergeCell ref="A17:C17"/>
    <mergeCell ref="A25:C25"/>
    <mergeCell ref="A45:C45"/>
    <mergeCell ref="A58:C58"/>
    <mergeCell ref="A68:C6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1"/>
  <sheetViews>
    <sheetView workbookViewId="0">
      <selection activeCell="C50" sqref="C50"/>
    </sheetView>
  </sheetViews>
  <sheetFormatPr baseColWidth="10" defaultColWidth="8.83203125" defaultRowHeight="15" x14ac:dyDescent="0.2"/>
  <sheetData>
    <row r="1" spans="1:5" x14ac:dyDescent="0.2">
      <c r="A1" s="195" t="s">
        <v>12</v>
      </c>
      <c r="B1" s="195"/>
      <c r="C1" s="195"/>
      <c r="D1" s="195"/>
      <c r="E1" s="195"/>
    </row>
    <row r="2" spans="1:5" ht="45" x14ac:dyDescent="0.2">
      <c r="B2" s="79" t="s">
        <v>8</v>
      </c>
      <c r="C2" s="80" t="s">
        <v>9</v>
      </c>
      <c r="D2" s="79" t="s">
        <v>10</v>
      </c>
      <c r="E2" s="80" t="s">
        <v>11</v>
      </c>
    </row>
    <row r="3" spans="1:5" ht="48.75" customHeight="1" x14ac:dyDescent="0.2">
      <c r="A3" s="81" t="s">
        <v>14</v>
      </c>
      <c r="B3" s="144">
        <f>'Сводная таблица'!O5</f>
        <v>59.5</v>
      </c>
      <c r="C3" s="144">
        <f>'Сводная таблица'!P5</f>
        <v>83.7</v>
      </c>
      <c r="D3" s="144">
        <f>'Сводная таблица'!Q5</f>
        <v>58.5</v>
      </c>
      <c r="E3" s="144">
        <f>'Сводная таблица'!R5</f>
        <v>82.4</v>
      </c>
    </row>
    <row r="4" spans="1:5" ht="48.75" customHeight="1" x14ac:dyDescent="0.2">
      <c r="A4" s="81" t="s">
        <v>15</v>
      </c>
      <c r="B4" s="144">
        <f>'Сводная таблица'!O6</f>
        <v>75.75</v>
      </c>
      <c r="C4" s="144">
        <f>'Сводная таблица'!P6</f>
        <v>85.86</v>
      </c>
      <c r="D4" s="144">
        <f>'Сводная таблица'!Q6</f>
        <v>75.75</v>
      </c>
      <c r="E4" s="144">
        <f>'Сводная таблица'!R6</f>
        <v>85.86</v>
      </c>
    </row>
    <row r="5" spans="1:5" ht="48.75" customHeight="1" x14ac:dyDescent="0.2">
      <c r="A5" s="81" t="s">
        <v>16</v>
      </c>
      <c r="B5" s="144">
        <f>'Сводная таблица'!O7</f>
        <v>92.44619999999999</v>
      </c>
      <c r="C5" s="144">
        <f>'Сводная таблица'!P7</f>
        <v>92.44619999999999</v>
      </c>
      <c r="D5" s="144">
        <f>'Сводная таблица'!Q7</f>
        <v>100.188</v>
      </c>
      <c r="E5" s="144">
        <f>'Сводная таблица'!R7</f>
        <v>113.85000000000001</v>
      </c>
    </row>
    <row r="6" spans="1:5" ht="48.75" customHeight="1" x14ac:dyDescent="0.2">
      <c r="A6" s="81" t="s">
        <v>17</v>
      </c>
      <c r="B6" s="144">
        <f>'Сводная таблица'!O8</f>
        <v>86.342566666666656</v>
      </c>
      <c r="C6" s="144">
        <f>'Сводная таблица'!P8</f>
        <v>86.342566666666656</v>
      </c>
      <c r="D6" s="144">
        <f>'Сводная таблица'!Q8</f>
        <v>93.659733333333335</v>
      </c>
      <c r="E6" s="144">
        <f>'Сводная таблица'!R8</f>
        <v>93.659733333333335</v>
      </c>
    </row>
    <row r="7" spans="1:5" ht="48.75" customHeight="1" x14ac:dyDescent="0.2">
      <c r="A7" s="81" t="s">
        <v>18</v>
      </c>
      <c r="B7" s="144">
        <f>'Сводная таблица'!O9</f>
        <v>98.483999999999995</v>
      </c>
      <c r="C7" s="144">
        <f>'Сводная таблица'!P9</f>
        <v>98.483999999999995</v>
      </c>
      <c r="D7" s="144">
        <f>'Сводная таблица'!Q9</f>
        <v>95.201199999999986</v>
      </c>
      <c r="E7" s="144">
        <f>'Сводная таблица'!R9</f>
        <v>95.2</v>
      </c>
    </row>
    <row r="8" spans="1:5" ht="48.75" customHeight="1" x14ac:dyDescent="0.2">
      <c r="A8" s="81" t="s">
        <v>19</v>
      </c>
      <c r="B8" s="144">
        <f>'Сводная таблица'!O10</f>
        <v>75.701183333333333</v>
      </c>
      <c r="C8" s="144">
        <f>'Сводная таблица'!P10</f>
        <v>75.7</v>
      </c>
      <c r="D8" s="144">
        <f>'Сводная таблица'!Q10</f>
        <v>75.7</v>
      </c>
      <c r="E8" s="144">
        <f>'Сводная таблица'!R10</f>
        <v>75.7</v>
      </c>
    </row>
    <row r="9" spans="1:5" ht="48.75" customHeight="1" x14ac:dyDescent="0.2">
      <c r="A9" s="81" t="s">
        <v>20</v>
      </c>
      <c r="B9" s="144">
        <f>'Сводная таблица'!O11</f>
        <v>85.427999999999997</v>
      </c>
      <c r="C9" s="144">
        <f>'Сводная таблица'!P11</f>
        <v>85.427999999999997</v>
      </c>
      <c r="D9" s="144">
        <f>'Сводная таблица'!Q11</f>
        <v>71.7</v>
      </c>
      <c r="E9" s="144">
        <f>'Сводная таблица'!R11</f>
        <v>71.7</v>
      </c>
    </row>
    <row r="10" spans="1:5" ht="48.75" customHeight="1" x14ac:dyDescent="0.2">
      <c r="A10" s="81" t="s">
        <v>21</v>
      </c>
      <c r="B10" s="144">
        <f>'Сводная таблица'!O12</f>
        <v>114.74575</v>
      </c>
      <c r="C10" s="144">
        <f>'Сводная таблица'!P12</f>
        <v>137.06181999999998</v>
      </c>
      <c r="D10" s="144">
        <f>'Сводная таблица'!Q12</f>
        <v>114.74575</v>
      </c>
      <c r="E10" s="144">
        <f>'Сводная таблица'!R12</f>
        <v>137.06181999999998</v>
      </c>
    </row>
    <row r="11" spans="1:5" ht="48.75" customHeight="1" x14ac:dyDescent="0.2">
      <c r="A11" s="81" t="s">
        <v>22</v>
      </c>
      <c r="B11" s="144">
        <f>'Сводная таблица'!O13</f>
        <v>124.64339999999999</v>
      </c>
      <c r="C11" s="144">
        <f>'Сводная таблица'!P13</f>
        <v>156.3912</v>
      </c>
      <c r="D11" s="144">
        <f>'Сводная таблица'!Q13</f>
        <v>116.72953333333332</v>
      </c>
      <c r="E11" s="144">
        <f>'Сводная таблица'!R13</f>
        <v>178.11220000000003</v>
      </c>
    </row>
    <row r="12" spans="1:5" ht="48.75" customHeight="1" x14ac:dyDescent="0.2">
      <c r="A12" s="81" t="s">
        <v>23</v>
      </c>
      <c r="B12" s="144">
        <f>'Сводная таблица'!O14</f>
        <v>79.181164141414129</v>
      </c>
      <c r="C12" s="144">
        <f>'Сводная таблица'!P14</f>
        <v>101.55631313131313</v>
      </c>
      <c r="D12" s="144">
        <f>'Сводная таблица'!Q14</f>
        <v>89.729916666666668</v>
      </c>
      <c r="E12" s="144">
        <f>'Сводная таблица'!R14</f>
        <v>117.93636363636362</v>
      </c>
    </row>
    <row r="13" spans="1:5" ht="48.75" customHeight="1" x14ac:dyDescent="0.2">
      <c r="A13" s="81" t="s">
        <v>24</v>
      </c>
      <c r="B13" s="144">
        <f>'Сводная таблица'!O15</f>
        <v>78.178949333333335</v>
      </c>
      <c r="C13" s="144">
        <f>'Сводная таблица'!P15</f>
        <v>121.74737466666666</v>
      </c>
      <c r="D13" s="144">
        <f>'Сводная таблица'!Q15</f>
        <v>79.306530333333328</v>
      </c>
      <c r="E13" s="144">
        <f>'Сводная таблица'!R15</f>
        <v>116.49964300000001</v>
      </c>
    </row>
    <row r="14" spans="1:5" ht="48.75" customHeight="1" x14ac:dyDescent="0.2">
      <c r="A14" s="81" t="s">
        <v>25</v>
      </c>
      <c r="B14" s="144">
        <f>'Сводная таблица'!O16</f>
        <v>97.200999999999979</v>
      </c>
      <c r="C14" s="144">
        <f>'Сводная таблица'!P16</f>
        <v>114.14886666666666</v>
      </c>
      <c r="D14" s="144">
        <f>'Сводная таблица'!Q16</f>
        <v>114.14886666666666</v>
      </c>
      <c r="E14" s="144">
        <f>'Сводная таблица'!R16</f>
        <v>117.13966666666666</v>
      </c>
    </row>
    <row r="15" spans="1:5" ht="48.75" customHeight="1" x14ac:dyDescent="0.2">
      <c r="A15" s="81" t="s">
        <v>26</v>
      </c>
      <c r="B15" s="144">
        <f>'Сводная таблица'!O17</f>
        <v>103.14700000000001</v>
      </c>
      <c r="C15" s="144">
        <f>'Сводная таблица'!P17</f>
        <v>112.524</v>
      </c>
      <c r="D15" s="144">
        <f>'Сводная таблица'!Q17</f>
        <v>60.950500000000005</v>
      </c>
      <c r="E15" s="144">
        <f>'Сводная таблица'!R17</f>
        <v>140.655</v>
      </c>
    </row>
    <row r="16" spans="1:5" ht="48.75" customHeight="1" x14ac:dyDescent="0.2">
      <c r="A16" s="81" t="s">
        <v>27</v>
      </c>
      <c r="B16" s="144">
        <f>'Сводная таблица'!O18</f>
        <v>101.07541666666667</v>
      </c>
      <c r="C16" s="144">
        <f>'Сводная таблица'!P18</f>
        <v>119.04416666666667</v>
      </c>
      <c r="D16" s="144">
        <f>'Сводная таблица'!Q18</f>
        <v>102.39379166666667</v>
      </c>
      <c r="E16" s="144">
        <f>'Сводная таблица'!R18</f>
        <v>120.59691666666667</v>
      </c>
    </row>
    <row r="17" spans="1:5" ht="55.5" customHeight="1" x14ac:dyDescent="0.2">
      <c r="A17" s="195" t="s">
        <v>28</v>
      </c>
      <c r="B17" s="195"/>
      <c r="C17" s="195"/>
      <c r="D17" s="195"/>
      <c r="E17" s="195"/>
    </row>
    <row r="18" spans="1:5" ht="48.75" customHeight="1" x14ac:dyDescent="0.2">
      <c r="B18" s="79" t="s">
        <v>8</v>
      </c>
      <c r="C18" s="80" t="s">
        <v>9</v>
      </c>
      <c r="D18" s="79" t="s">
        <v>10</v>
      </c>
      <c r="E18" s="80" t="s">
        <v>11</v>
      </c>
    </row>
    <row r="19" spans="1:5" ht="48.75" customHeight="1" x14ac:dyDescent="0.2">
      <c r="A19" s="81" t="s">
        <v>30</v>
      </c>
      <c r="B19" s="144">
        <f>'Сводная таблица'!O20</f>
        <v>17.891999999999999</v>
      </c>
      <c r="C19" s="144">
        <f>'Сводная таблица'!P20</f>
        <v>17.891999999999999</v>
      </c>
      <c r="D19" s="144">
        <f>'Сводная таблица'!Q20</f>
        <v>17.891999999999999</v>
      </c>
      <c r="E19" s="144">
        <f>'Сводная таблица'!R20</f>
        <v>17.891999999999999</v>
      </c>
    </row>
    <row r="20" spans="1:5" ht="48.75" customHeight="1" x14ac:dyDescent="0.2">
      <c r="A20" s="81" t="s">
        <v>31</v>
      </c>
      <c r="B20" s="144">
        <f>'Сводная таблица'!O21</f>
        <v>120.59</v>
      </c>
      <c r="C20" s="144">
        <f>'Сводная таблица'!P21</f>
        <v>148.62</v>
      </c>
      <c r="D20" s="144">
        <f>'Сводная таблица'!Q21</f>
        <v>135.58000000000001</v>
      </c>
      <c r="E20" s="144">
        <f>'Сводная таблица'!R21</f>
        <v>182.12</v>
      </c>
    </row>
    <row r="21" spans="1:5" ht="48.75" customHeight="1" x14ac:dyDescent="0.2">
      <c r="A21" s="81" t="s">
        <v>32</v>
      </c>
      <c r="B21" s="144">
        <f>'Сводная таблица'!O22</f>
        <v>139.06</v>
      </c>
      <c r="C21" s="144">
        <f>'Сводная таблица'!P22</f>
        <v>139.06</v>
      </c>
      <c r="D21" s="144">
        <f>'Сводная таблица'!Q22</f>
        <v>119.24</v>
      </c>
      <c r="E21" s="144">
        <f>'Сводная таблица'!R22</f>
        <v>119.24</v>
      </c>
    </row>
    <row r="22" spans="1:5" ht="48.75" customHeight="1" x14ac:dyDescent="0.2">
      <c r="A22" s="81" t="s">
        <v>33</v>
      </c>
      <c r="B22" s="144">
        <f>'Сводная таблица'!O23</f>
        <v>67.327866666666679</v>
      </c>
      <c r="C22" s="144">
        <f>'Сводная таблица'!P23</f>
        <v>76.999866666666676</v>
      </c>
      <c r="D22" s="144">
        <f>'Сводная таблица'!Q23</f>
        <v>52.114358333333335</v>
      </c>
      <c r="E22" s="144">
        <f>'Сводная таблица'!R23</f>
        <v>59.600858333333342</v>
      </c>
    </row>
    <row r="23" spans="1:5" ht="62.25" customHeight="1" x14ac:dyDescent="0.2">
      <c r="A23" s="82" t="s">
        <v>34</v>
      </c>
      <c r="B23" s="144">
        <f>'Сводная таблица'!O24</f>
        <v>111.59949999999999</v>
      </c>
      <c r="C23" s="144">
        <f>'Сводная таблица'!P24</f>
        <v>133.55349999999999</v>
      </c>
      <c r="D23" s="144">
        <f>'Сводная таблица'!Q24</f>
        <v>200.63516666666666</v>
      </c>
      <c r="E23" s="144">
        <f>'Сводная таблица'!R24</f>
        <v>320.77233333333328</v>
      </c>
    </row>
    <row r="24" spans="1:5" ht="62.25" customHeight="1" x14ac:dyDescent="0.2">
      <c r="A24" s="81" t="s">
        <v>35</v>
      </c>
      <c r="B24" s="144">
        <f>'Сводная таблица'!O25</f>
        <v>150</v>
      </c>
      <c r="C24" s="144">
        <f>'Сводная таблица'!P25</f>
        <v>150</v>
      </c>
      <c r="D24" s="144">
        <f>'Сводная таблица'!Q25</f>
        <v>188.59</v>
      </c>
      <c r="E24" s="144">
        <f>'Сводная таблица'!R25</f>
        <v>188.59</v>
      </c>
    </row>
    <row r="25" spans="1:5" ht="45" customHeight="1" x14ac:dyDescent="0.2">
      <c r="A25" s="195" t="s">
        <v>36</v>
      </c>
      <c r="B25" s="195"/>
      <c r="C25" s="195"/>
      <c r="D25" s="195"/>
      <c r="E25" s="195"/>
    </row>
    <row r="26" spans="1:5" ht="45" customHeight="1" x14ac:dyDescent="0.2">
      <c r="B26" s="79" t="s">
        <v>8</v>
      </c>
      <c r="C26" s="80" t="s">
        <v>9</v>
      </c>
      <c r="D26" s="79" t="s">
        <v>10</v>
      </c>
      <c r="E26" s="80" t="s">
        <v>11</v>
      </c>
    </row>
    <row r="27" spans="1:5" ht="45" customHeight="1" x14ac:dyDescent="0.2">
      <c r="A27" s="83" t="s">
        <v>37</v>
      </c>
      <c r="B27" s="144">
        <f>'Сводная таблица'!O27</f>
        <v>111.09791666666666</v>
      </c>
      <c r="C27" s="144">
        <f>'Сводная таблица'!P27</f>
        <v>111.09791666666666</v>
      </c>
      <c r="D27" s="144">
        <f>'Сводная таблица'!Q27</f>
        <v>88.87833333333333</v>
      </c>
      <c r="E27" s="144">
        <f>'Сводная таблица'!R27</f>
        <v>124.42966666666666</v>
      </c>
    </row>
    <row r="28" spans="1:5" ht="45" customHeight="1" x14ac:dyDescent="0.2">
      <c r="A28" s="83" t="s">
        <v>38</v>
      </c>
      <c r="B28" s="144">
        <f>'Сводная таблица'!O28</f>
        <v>89.11</v>
      </c>
      <c r="C28" s="144">
        <f>'Сводная таблица'!P28</f>
        <v>89.11</v>
      </c>
      <c r="D28" s="144">
        <f>'Сводная таблица'!Q28</f>
        <v>89.11</v>
      </c>
      <c r="E28" s="144">
        <f>'Сводная таблица'!R28</f>
        <v>89.11</v>
      </c>
    </row>
    <row r="29" spans="1:5" ht="45" customHeight="1" x14ac:dyDescent="0.2">
      <c r="A29" s="83" t="s">
        <v>39</v>
      </c>
      <c r="B29" s="144">
        <f>'Сводная таблица'!O29</f>
        <v>118.04</v>
      </c>
      <c r="C29" s="144">
        <f>'Сводная таблица'!P29</f>
        <v>118.04</v>
      </c>
      <c r="D29" s="144">
        <f>'Сводная таблица'!Q29</f>
        <v>123.36</v>
      </c>
      <c r="E29" s="144">
        <f>'Сводная таблица'!R29</f>
        <v>123.36</v>
      </c>
    </row>
    <row r="30" spans="1:5" ht="45" customHeight="1" x14ac:dyDescent="0.2">
      <c r="A30" s="83" t="s">
        <v>40</v>
      </c>
      <c r="B30" s="144">
        <f>'Сводная таблица'!O30</f>
        <v>152.71116666666668</v>
      </c>
      <c r="C30" s="144">
        <f>'Сводная таблица'!P30</f>
        <v>165.51919999999998</v>
      </c>
      <c r="D30" s="144">
        <f>'Сводная таблица'!Q30</f>
        <v>152.71116666666668</v>
      </c>
      <c r="E30" s="144">
        <f>'Сводная таблица'!R30</f>
        <v>158.62256666666667</v>
      </c>
    </row>
    <row r="31" spans="1:5" ht="45" customHeight="1" x14ac:dyDescent="0.2">
      <c r="A31" s="83" t="s">
        <v>41</v>
      </c>
      <c r="B31" s="144">
        <f>'Сводная таблица'!O31</f>
        <v>88.01100000000001</v>
      </c>
      <c r="C31" s="144">
        <f>'Сводная таблица'!P31</f>
        <v>88.01100000000001</v>
      </c>
      <c r="D31" s="144">
        <f>'Сводная таблица'!Q31</f>
        <v>88.01100000000001</v>
      </c>
      <c r="E31" s="144">
        <f>'Сводная таблица'!R31</f>
        <v>88.01100000000001</v>
      </c>
    </row>
    <row r="32" spans="1:5" ht="45" customHeight="1" x14ac:dyDescent="0.2">
      <c r="A32" s="83" t="s">
        <v>42</v>
      </c>
      <c r="B32" s="144">
        <f>'Сводная таблица'!O32</f>
        <v>127.08520833333331</v>
      </c>
      <c r="C32" s="144">
        <f>'Сводная таблица'!P32</f>
        <v>127.08520833333331</v>
      </c>
      <c r="D32" s="144">
        <f>'Сводная таблица'!Q32</f>
        <v>66.233333333333334</v>
      </c>
      <c r="E32" s="144">
        <f>'Сводная таблица'!R32</f>
        <v>103.48958333333333</v>
      </c>
    </row>
    <row r="33" spans="1:5" ht="45" customHeight="1" x14ac:dyDescent="0.2">
      <c r="A33" s="83" t="s">
        <v>43</v>
      </c>
      <c r="B33" s="144">
        <f>'Сводная таблица'!O33</f>
        <v>95.567983333333316</v>
      </c>
      <c r="C33" s="144">
        <f>'Сводная таблица'!P33</f>
        <v>108.782</v>
      </c>
      <c r="D33" s="144">
        <f>'Сводная таблица'!Q33</f>
        <v>127.58568333333334</v>
      </c>
      <c r="E33" s="144">
        <f>'Сводная таблица'!R33</f>
        <v>143.71199999999999</v>
      </c>
    </row>
    <row r="34" spans="1:5" ht="45" customHeight="1" x14ac:dyDescent="0.2">
      <c r="A34" s="83" t="s">
        <v>44</v>
      </c>
      <c r="B34" s="144">
        <f>'Сводная таблица'!O34</f>
        <v>51.12433333333334</v>
      </c>
      <c r="C34" s="144">
        <f>'Сводная таблица'!P34</f>
        <v>71.263750000000002</v>
      </c>
      <c r="D34" s="144">
        <f>'Сводная таблица'!Q34</f>
        <v>69.715000000000003</v>
      </c>
      <c r="E34" s="144">
        <f>'Сводная таблица'!R34</f>
        <v>71.263750000000002</v>
      </c>
    </row>
    <row r="35" spans="1:5" ht="45" customHeight="1" x14ac:dyDescent="0.2">
      <c r="A35" s="83" t="s">
        <v>45</v>
      </c>
      <c r="B35" s="144">
        <f>'Сводная таблица'!O35</f>
        <v>83.704599999999999</v>
      </c>
      <c r="C35" s="144">
        <f>'Сводная таблица'!P35</f>
        <v>93.272199999999998</v>
      </c>
      <c r="D35" s="144">
        <f>'Сводная таблица'!Q35</f>
        <v>83.704599999999999</v>
      </c>
      <c r="E35" s="144">
        <f>'Сводная таблица'!R35</f>
        <v>93.272199999999998</v>
      </c>
    </row>
    <row r="36" spans="1:5" ht="45" customHeight="1" x14ac:dyDescent="0.2">
      <c r="A36" s="83" t="s">
        <v>46</v>
      </c>
      <c r="B36" s="144">
        <f>'Сводная таблица'!O36</f>
        <v>176.90440833333332</v>
      </c>
      <c r="C36" s="144">
        <f>'Сводная таблица'!P36</f>
        <v>227.10070833333336</v>
      </c>
      <c r="D36" s="144">
        <f>'Сводная таблица'!Q36</f>
        <v>176.90440833333332</v>
      </c>
      <c r="E36" s="144">
        <f>'Сводная таблица'!R36</f>
        <v>227.10070833333336</v>
      </c>
    </row>
    <row r="37" spans="1:5" ht="45" customHeight="1" x14ac:dyDescent="0.2">
      <c r="A37" s="83" t="s">
        <v>47</v>
      </c>
      <c r="B37" s="144">
        <f>'Сводная таблица'!O37</f>
        <v>78.236666666666665</v>
      </c>
      <c r="C37" s="144">
        <f>'Сводная таблица'!P37</f>
        <v>78.236666666666665</v>
      </c>
      <c r="D37" s="144">
        <f>'Сводная таблица'!Q37</f>
        <v>88.016249999999999</v>
      </c>
      <c r="E37" s="144">
        <f>'Сводная таблица'!R37</f>
        <v>97.795833333333334</v>
      </c>
    </row>
    <row r="38" spans="1:5" ht="45" customHeight="1" x14ac:dyDescent="0.2">
      <c r="A38" s="83" t="s">
        <v>48</v>
      </c>
      <c r="B38" s="144">
        <f>'Сводная таблица'!O38</f>
        <v>59.75</v>
      </c>
      <c r="C38" s="144">
        <f>'Сводная таблица'!P38</f>
        <v>99.58</v>
      </c>
      <c r="D38" s="144">
        <f>'Сводная таблица'!Q38</f>
        <v>59.75</v>
      </c>
      <c r="E38" s="144">
        <f>'Сводная таблица'!R38</f>
        <v>99.58</v>
      </c>
    </row>
    <row r="39" spans="1:5" ht="45" customHeight="1" x14ac:dyDescent="0.2">
      <c r="A39" s="83" t="s">
        <v>49</v>
      </c>
      <c r="B39" s="144">
        <f>'Сводная таблица'!O39</f>
        <v>92.258833333333328</v>
      </c>
      <c r="C39" s="144">
        <f>'Сводная таблица'!P39</f>
        <v>92.26</v>
      </c>
      <c r="D39" s="144">
        <f>'Сводная таблица'!Q39</f>
        <v>92.26</v>
      </c>
      <c r="E39" s="144">
        <f>'Сводная таблица'!R39</f>
        <v>92.26</v>
      </c>
    </row>
    <row r="40" spans="1:5" ht="45" customHeight="1" x14ac:dyDescent="0.2">
      <c r="A40" s="83" t="s">
        <v>50</v>
      </c>
      <c r="B40" s="144">
        <f>'Сводная таблица'!O40</f>
        <v>99.131166666666658</v>
      </c>
      <c r="C40" s="144">
        <f>'Сводная таблица'!P40</f>
        <v>132.49726666666666</v>
      </c>
      <c r="D40" s="144">
        <f>'Сводная таблица'!Q40</f>
        <v>100.58186666666667</v>
      </c>
      <c r="E40" s="144">
        <f>'Сводная таблица'!R40</f>
        <v>178.91966666666667</v>
      </c>
    </row>
    <row r="41" spans="1:5" ht="45" customHeight="1" x14ac:dyDescent="0.2">
      <c r="A41" s="83" t="s">
        <v>51</v>
      </c>
      <c r="B41" s="144">
        <f>'Сводная таблица'!O41</f>
        <v>96.495299999999986</v>
      </c>
      <c r="C41" s="144">
        <f>'Сводная таблица'!P41</f>
        <v>96.495299999999986</v>
      </c>
      <c r="D41" s="144">
        <f>'Сводная таблица'!Q41</f>
        <v>96.495299999999986</v>
      </c>
      <c r="E41" s="144">
        <f>'Сводная таблица'!R41</f>
        <v>96.495299999999986</v>
      </c>
    </row>
    <row r="42" spans="1:5" ht="45" customHeight="1" x14ac:dyDescent="0.2">
      <c r="A42" s="83" t="s">
        <v>52</v>
      </c>
      <c r="B42" s="144">
        <f>'Сводная таблица'!O42</f>
        <v>119.19749999999999</v>
      </c>
      <c r="C42" s="144">
        <f>'Сводная таблица'!P42</f>
        <v>143.29383333333331</v>
      </c>
      <c r="D42" s="144">
        <f>'Сводная таблица'!Q42</f>
        <v>137.33624999999998</v>
      </c>
      <c r="E42" s="144">
        <f>'Сводная таблица'!R42</f>
        <v>165.09941666666666</v>
      </c>
    </row>
    <row r="43" spans="1:5" ht="45" customHeight="1" x14ac:dyDescent="0.2">
      <c r="A43" s="83" t="s">
        <v>53</v>
      </c>
      <c r="B43" s="144">
        <f>'Сводная таблица'!O43</f>
        <v>73.94</v>
      </c>
      <c r="C43" s="144">
        <f>'Сводная таблица'!P43</f>
        <v>73.94</v>
      </c>
      <c r="D43" s="144">
        <f>'Сводная таблица'!Q43</f>
        <v>83.8</v>
      </c>
      <c r="E43" s="144">
        <f>'Сводная таблица'!R43</f>
        <v>83.8</v>
      </c>
    </row>
    <row r="44" spans="1:5" ht="45" customHeight="1" x14ac:dyDescent="0.2">
      <c r="A44" s="83" t="s">
        <v>54</v>
      </c>
      <c r="B44" s="144">
        <f>'Сводная таблица'!O44</f>
        <v>58.967999999999996</v>
      </c>
      <c r="C44" s="144">
        <f>'Сводная таблица'!P44</f>
        <v>58.967999999999996</v>
      </c>
      <c r="D44" s="144">
        <f>'Сводная таблица'!Q44</f>
        <v>58.967999999999996</v>
      </c>
      <c r="E44" s="144">
        <f>'Сводная таблица'!R44</f>
        <v>58.967999999999996</v>
      </c>
    </row>
    <row r="45" spans="1:5" ht="45" customHeight="1" x14ac:dyDescent="0.2">
      <c r="A45" s="195" t="s">
        <v>55</v>
      </c>
      <c r="B45" s="195"/>
      <c r="C45" s="195"/>
      <c r="D45" s="195"/>
      <c r="E45" s="195"/>
    </row>
    <row r="46" spans="1:5" ht="45" customHeight="1" x14ac:dyDescent="0.2">
      <c r="B46" s="79" t="s">
        <v>8</v>
      </c>
      <c r="C46" s="80" t="s">
        <v>9</v>
      </c>
      <c r="D46" s="79" t="s">
        <v>10</v>
      </c>
      <c r="E46" s="80" t="s">
        <v>11</v>
      </c>
    </row>
    <row r="47" spans="1:5" ht="45" customHeight="1" x14ac:dyDescent="0.2">
      <c r="A47" s="83" t="s">
        <v>56</v>
      </c>
      <c r="B47" s="144">
        <f>'Сводная таблица'!O46</f>
        <v>93.70689166666665</v>
      </c>
      <c r="C47" s="144">
        <f>'Сводная таблица'!P46</f>
        <v>93.70689166666665</v>
      </c>
      <c r="D47" s="144">
        <f>'Сводная таблица'!Q46</f>
        <v>84.739724999999993</v>
      </c>
      <c r="E47" s="144">
        <f>'Сводная таблица'!R46</f>
        <v>84.739724999999993</v>
      </c>
    </row>
    <row r="48" spans="1:5" ht="45" customHeight="1" x14ac:dyDescent="0.2">
      <c r="A48" s="83" t="s">
        <v>57</v>
      </c>
      <c r="B48" s="144">
        <f>'Сводная таблица'!O47</f>
        <v>51.223666666666666</v>
      </c>
      <c r="C48" s="144">
        <f>'Сводная таблица'!P47</f>
        <v>117.46116666666667</v>
      </c>
      <c r="D48" s="144">
        <f>'Сводная таблица'!Q47</f>
        <v>51.223666666666666</v>
      </c>
      <c r="E48" s="144">
        <f>'Сводная таблица'!R47</f>
        <v>117.46116666666667</v>
      </c>
    </row>
    <row r="49" spans="1:5" ht="45" customHeight="1" x14ac:dyDescent="0.2">
      <c r="A49" s="83" t="s">
        <v>58</v>
      </c>
      <c r="B49" s="144">
        <f>'Сводная таблица'!O48</f>
        <v>34.119999999999997</v>
      </c>
      <c r="C49" s="144">
        <f>'Сводная таблица'!P48</f>
        <v>34.119999999999997</v>
      </c>
      <c r="D49" s="144">
        <f>'Сводная таблица'!Q48</f>
        <v>34.119999999999997</v>
      </c>
      <c r="E49" s="144">
        <f>'Сводная таблица'!R48</f>
        <v>34.119999999999997</v>
      </c>
    </row>
    <row r="50" spans="1:5" ht="45" customHeight="1" x14ac:dyDescent="0.2">
      <c r="A50" s="83" t="s">
        <v>59</v>
      </c>
      <c r="B50" s="144">
        <f>'Сводная таблица'!O49</f>
        <v>113.18743333333333</v>
      </c>
      <c r="C50" s="144">
        <f>'Сводная таблица'!P49</f>
        <v>174.86971666666668</v>
      </c>
      <c r="D50" s="144">
        <f>'Сводная таблица'!Q49</f>
        <v>113.18743333333333</v>
      </c>
      <c r="E50" s="144">
        <f>'Сводная таблица'!R49</f>
        <v>174.86971666666668</v>
      </c>
    </row>
    <row r="51" spans="1:5" ht="45" customHeight="1" x14ac:dyDescent="0.2">
      <c r="A51" s="83" t="s">
        <v>60</v>
      </c>
      <c r="B51" s="144">
        <f>'Сводная таблица'!O50</f>
        <v>42.5625</v>
      </c>
      <c r="C51" s="144">
        <f>'Сводная таблица'!P50</f>
        <v>85.125</v>
      </c>
      <c r="D51" s="144">
        <f>'Сводная таблица'!Q50</f>
        <v>46.818750000000001</v>
      </c>
      <c r="E51" s="144">
        <f>'Сводная таблица'!R50</f>
        <v>127.6875</v>
      </c>
    </row>
    <row r="52" spans="1:5" ht="45" customHeight="1" x14ac:dyDescent="0.2">
      <c r="A52" s="83" t="s">
        <v>61</v>
      </c>
      <c r="B52" s="144">
        <f>'Сводная таблица'!O51</f>
        <v>261.70197333333334</v>
      </c>
      <c r="C52" s="144">
        <f>'Сводная таблица'!P51</f>
        <v>261.70197333333334</v>
      </c>
      <c r="D52" s="144">
        <f>'Сводная таблица'!Q51</f>
        <v>261.70197333333334</v>
      </c>
      <c r="E52" s="144">
        <f>'Сводная таблица'!R51</f>
        <v>261.70197333333334</v>
      </c>
    </row>
    <row r="53" spans="1:5" ht="45" customHeight="1" x14ac:dyDescent="0.2">
      <c r="A53" s="83" t="s">
        <v>62</v>
      </c>
      <c r="B53" s="144">
        <f>'Сводная таблица'!O52</f>
        <v>133.56299999999999</v>
      </c>
      <c r="C53" s="144">
        <f>'Сводная таблица'!P52</f>
        <v>133.56</v>
      </c>
      <c r="D53" s="144">
        <f>'Сводная таблица'!Q52</f>
        <v>133.56</v>
      </c>
      <c r="E53" s="144">
        <f>'Сводная таблица'!R52</f>
        <v>133.56</v>
      </c>
    </row>
    <row r="54" spans="1:5" ht="28" x14ac:dyDescent="0.2">
      <c r="A54" s="83" t="s">
        <v>63</v>
      </c>
      <c r="B54" s="144">
        <f>'Сводная таблица'!O53</f>
        <v>128.04</v>
      </c>
      <c r="C54" s="144">
        <f>'Сводная таблица'!P53</f>
        <v>131.86000000000001</v>
      </c>
      <c r="D54" s="144">
        <f>'Сводная таблица'!Q53</f>
        <v>128.04</v>
      </c>
      <c r="E54" s="144">
        <f>'Сводная таблица'!R53</f>
        <v>131.87</v>
      </c>
    </row>
    <row r="55" spans="1:5" ht="28" x14ac:dyDescent="0.2">
      <c r="A55" s="83" t="s">
        <v>64</v>
      </c>
      <c r="B55" s="144">
        <f>'Сводная таблица'!O54</f>
        <v>142.91</v>
      </c>
      <c r="C55" s="144">
        <f>'Сводная таблица'!P54</f>
        <v>142.91</v>
      </c>
      <c r="D55" s="144">
        <f>'Сводная таблица'!Q54</f>
        <v>142.91</v>
      </c>
      <c r="E55" s="144">
        <f>'Сводная таблица'!R54</f>
        <v>142.91</v>
      </c>
    </row>
    <row r="56" spans="1:5" ht="42" x14ac:dyDescent="0.2">
      <c r="A56" s="83" t="s">
        <v>65</v>
      </c>
      <c r="B56" s="144">
        <f>'Сводная таблица'!O55</f>
        <v>36.86998333333333</v>
      </c>
      <c r="C56" s="144">
        <f>'Сводная таблица'!P55</f>
        <v>78.077316666666675</v>
      </c>
      <c r="D56" s="144">
        <f>'Сводная таблица'!Q55</f>
        <v>36.86998333333333</v>
      </c>
      <c r="E56" s="144">
        <f>'Сводная таблица'!R55</f>
        <v>78.077316666666675</v>
      </c>
    </row>
    <row r="57" spans="1:5" ht="56" x14ac:dyDescent="0.2">
      <c r="A57" s="83" t="s">
        <v>66</v>
      </c>
      <c r="B57" s="144" t="str">
        <f>'Сводная таблица'!O56</f>
        <v>Нет доступной информации</v>
      </c>
      <c r="C57" s="144" t="str">
        <f>'Сводная таблица'!P56</f>
        <v>Нет доступной информации</v>
      </c>
      <c r="D57" s="144" t="str">
        <f>'Сводная таблица'!Q56</f>
        <v>Нет доступной информации</v>
      </c>
      <c r="E57" s="144" t="str">
        <f>'Сводная таблица'!R56</f>
        <v>Нет доступной информации</v>
      </c>
    </row>
    <row r="58" spans="1:5" x14ac:dyDescent="0.2">
      <c r="A58" s="195" t="s">
        <v>68</v>
      </c>
      <c r="B58" s="195"/>
      <c r="C58" s="195"/>
      <c r="D58" s="195"/>
      <c r="E58" s="195"/>
    </row>
    <row r="59" spans="1:5" ht="45" x14ac:dyDescent="0.2">
      <c r="A59" s="145"/>
      <c r="B59" s="79" t="s">
        <v>8</v>
      </c>
      <c r="C59" s="80" t="s">
        <v>9</v>
      </c>
      <c r="D59" s="79" t="s">
        <v>10</v>
      </c>
      <c r="E59" s="80" t="s">
        <v>11</v>
      </c>
    </row>
    <row r="60" spans="1:5" ht="51" customHeight="1" x14ac:dyDescent="0.2">
      <c r="A60" s="84" t="s">
        <v>69</v>
      </c>
      <c r="B60" s="144">
        <f>'Сводная таблица'!O58</f>
        <v>90.699299999999994</v>
      </c>
      <c r="C60" s="144">
        <f>'Сводная таблица'!P58</f>
        <v>98.806499999999986</v>
      </c>
      <c r="D60" s="144">
        <f>'Сводная таблица'!Q58</f>
        <v>101.33999999999999</v>
      </c>
      <c r="E60" s="144">
        <f>'Сводная таблица'!R58</f>
        <v>113.50080000000001</v>
      </c>
    </row>
    <row r="61" spans="1:5" ht="51" customHeight="1" x14ac:dyDescent="0.2">
      <c r="A61" s="84" t="s">
        <v>70</v>
      </c>
      <c r="B61" s="144">
        <f>'Сводная таблица'!O59</f>
        <v>61.78</v>
      </c>
      <c r="C61" s="144">
        <f>'Сводная таблица'!P59</f>
        <v>87.45</v>
      </c>
      <c r="D61" s="144">
        <f>'Сводная таблица'!Q59</f>
        <v>66.92</v>
      </c>
      <c r="E61" s="144">
        <f>'Сводная таблица'!R59</f>
        <v>81.62</v>
      </c>
    </row>
    <row r="62" spans="1:5" ht="51" customHeight="1" x14ac:dyDescent="0.2">
      <c r="A62" s="84" t="s">
        <v>71</v>
      </c>
      <c r="B62" s="144">
        <f>'Сводная таблица'!O60</f>
        <v>50.377687500000008</v>
      </c>
      <c r="C62" s="144">
        <f>'Сводная таблица'!P60</f>
        <v>164.04923500000001</v>
      </c>
      <c r="D62" s="144">
        <f>'Сводная таблица'!Q60</f>
        <v>50.377687500000008</v>
      </c>
      <c r="E62" s="144">
        <f>'Сводная таблица'!R60</f>
        <v>164.04923500000001</v>
      </c>
    </row>
    <row r="63" spans="1:5" ht="51" customHeight="1" x14ac:dyDescent="0.2">
      <c r="A63" s="84" t="s">
        <v>72</v>
      </c>
      <c r="B63" s="144">
        <f>'Сводная таблица'!O61</f>
        <v>57.520833333333336</v>
      </c>
      <c r="C63" s="144">
        <f>'Сводная таблица'!P61</f>
        <v>214.66783333333333</v>
      </c>
      <c r="D63" s="144">
        <f>'Сводная таблица'!Q61</f>
        <v>55.22</v>
      </c>
      <c r="E63" s="144">
        <f>'Сводная таблица'!R61</f>
        <v>237.87516666666667</v>
      </c>
    </row>
    <row r="64" spans="1:5" ht="51" customHeight="1" x14ac:dyDescent="0.2">
      <c r="A64" s="84" t="s">
        <v>73</v>
      </c>
      <c r="B64" s="144">
        <f>'Сводная таблица'!O62</f>
        <v>43.27686666666667</v>
      </c>
      <c r="C64" s="144">
        <f>'Сводная таблица'!P62</f>
        <v>96.456499999999991</v>
      </c>
      <c r="D64" s="144">
        <f>'Сводная таблица'!Q62</f>
        <v>43.27686666666667</v>
      </c>
      <c r="E64" s="144">
        <f>'Сводная таблица'!R62</f>
        <v>96.456499999999991</v>
      </c>
    </row>
    <row r="65" spans="1:5" ht="51" customHeight="1" x14ac:dyDescent="0.2">
      <c r="A65" s="84" t="s">
        <v>74</v>
      </c>
      <c r="B65" s="144">
        <f>'Сводная таблица'!O63</f>
        <v>114.82618333333335</v>
      </c>
      <c r="C65" s="144">
        <f>'Сводная таблица'!P63</f>
        <v>114.82618333333335</v>
      </c>
      <c r="D65" s="144">
        <f>'Сводная таблица'!Q63</f>
        <v>113.43153333333333</v>
      </c>
      <c r="E65" s="144">
        <f>'Сводная таблица'!R63</f>
        <v>113.43153333333333</v>
      </c>
    </row>
    <row r="66" spans="1:5" ht="51" customHeight="1" x14ac:dyDescent="0.2">
      <c r="A66" s="84" t="s">
        <v>75</v>
      </c>
      <c r="B66" s="144">
        <f>'Сводная таблица'!O64</f>
        <v>75.218066666666672</v>
      </c>
      <c r="C66" s="144">
        <f>'Сводная таблица'!P64</f>
        <v>151.6592</v>
      </c>
      <c r="D66" s="144">
        <f>'Сводная таблица'!Q64</f>
        <v>69.260199999999998</v>
      </c>
      <c r="E66" s="144">
        <f>'Сводная таблица'!R64</f>
        <v>153.62880000000001</v>
      </c>
    </row>
    <row r="67" spans="1:5" ht="51" customHeight="1" x14ac:dyDescent="0.2">
      <c r="A67" s="84" t="s">
        <v>76</v>
      </c>
      <c r="B67" s="144">
        <f>'Сводная таблица'!O65</f>
        <v>91.434624999999997</v>
      </c>
      <c r="C67" s="144">
        <f>'Сводная таблица'!P65</f>
        <v>91.434624999999997</v>
      </c>
      <c r="D67" s="144">
        <f>'Сводная таблица'!Q65</f>
        <v>97.718791666666675</v>
      </c>
      <c r="E67" s="144">
        <f>'Сводная таблица'!R65</f>
        <v>97.718791666666675</v>
      </c>
    </row>
    <row r="68" spans="1:5" x14ac:dyDescent="0.2">
      <c r="A68" s="195" t="s">
        <v>77</v>
      </c>
      <c r="B68" s="195"/>
      <c r="C68" s="195"/>
      <c r="D68" s="195"/>
      <c r="E68" s="195"/>
    </row>
    <row r="69" spans="1:5" ht="45" x14ac:dyDescent="0.2">
      <c r="A69" s="145"/>
      <c r="B69" s="79" t="s">
        <v>8</v>
      </c>
      <c r="C69" s="80" t="s">
        <v>9</v>
      </c>
      <c r="D69" s="79" t="s">
        <v>10</v>
      </c>
      <c r="E69" s="80" t="s">
        <v>11</v>
      </c>
    </row>
    <row r="70" spans="1:5" ht="62.25" customHeight="1" x14ac:dyDescent="0.2">
      <c r="A70" s="84" t="s">
        <v>78</v>
      </c>
      <c r="B70" s="144">
        <f>'Сводная таблица'!O67</f>
        <v>8.7100000000000009</v>
      </c>
      <c r="C70" s="144">
        <f>'Сводная таблица'!P67</f>
        <v>55.86</v>
      </c>
      <c r="D70" s="144">
        <f>'Сводная таблица'!Q67</f>
        <v>8.7100000000000009</v>
      </c>
      <c r="E70" s="144">
        <f>'Сводная таблица'!R67</f>
        <v>55.86</v>
      </c>
    </row>
    <row r="71" spans="1:5" ht="62.25" customHeight="1" x14ac:dyDescent="0.2">
      <c r="A71" s="84" t="s">
        <v>79</v>
      </c>
      <c r="B71" s="144">
        <f>'Сводная таблица'!O68</f>
        <v>100.85166666666669</v>
      </c>
      <c r="C71" s="144">
        <f>'Сводная таблица'!P68</f>
        <v>100.85</v>
      </c>
      <c r="D71" s="144">
        <f>'Сводная таблица'!Q68</f>
        <v>137.52500000000001</v>
      </c>
      <c r="E71" s="144">
        <f>'Сводная таблица'!R68</f>
        <v>137.52000000000001</v>
      </c>
    </row>
    <row r="72" spans="1:5" ht="62.25" customHeight="1" x14ac:dyDescent="0.2">
      <c r="A72" s="84" t="s">
        <v>80</v>
      </c>
      <c r="B72" s="144">
        <f>'Сводная таблица'!O69</f>
        <v>85.045566666666673</v>
      </c>
      <c r="C72" s="144">
        <f>'Сводная таблица'!P69</f>
        <v>93.973208333333332</v>
      </c>
      <c r="D72" s="144">
        <f>'Сводная таблица'!Q69</f>
        <v>90.165366666666671</v>
      </c>
      <c r="E72" s="144">
        <f>'Сводная таблица'!R69</f>
        <v>99.630458333333323</v>
      </c>
    </row>
    <row r="73" spans="1:5" ht="62.25" customHeight="1" x14ac:dyDescent="0.2">
      <c r="A73" s="85" t="s">
        <v>81</v>
      </c>
      <c r="B73" s="144">
        <f>'Сводная таблица'!O70</f>
        <v>82.791133333333335</v>
      </c>
      <c r="C73" s="144">
        <f>'Сводная таблица'!P70</f>
        <v>121.11366666666667</v>
      </c>
      <c r="D73" s="144">
        <f>'Сводная таблица'!Q70</f>
        <v>91.106399999999994</v>
      </c>
      <c r="E73" s="144">
        <f>'Сводная таблица'!R70</f>
        <v>148.22866666666664</v>
      </c>
    </row>
    <row r="74" spans="1:5" ht="62.25" customHeight="1" x14ac:dyDescent="0.2">
      <c r="A74" s="85" t="s">
        <v>82</v>
      </c>
      <c r="B74" s="144">
        <f>'Сводная таблица'!O71</f>
        <v>45.945</v>
      </c>
      <c r="C74" s="144">
        <f>'Сводная таблица'!P71</f>
        <v>67.38600000000001</v>
      </c>
      <c r="D74" s="144">
        <f>'Сводная таблица'!Q71</f>
        <v>45.945</v>
      </c>
      <c r="E74" s="144">
        <f>'Сводная таблица'!R71</f>
        <v>67.38600000000001</v>
      </c>
    </row>
    <row r="75" spans="1:5" ht="62.25" customHeight="1" x14ac:dyDescent="0.2">
      <c r="A75" s="84" t="s">
        <v>83</v>
      </c>
      <c r="B75" s="144">
        <f>'Сводная таблица'!O72</f>
        <v>74.808900000000008</v>
      </c>
      <c r="C75" s="144">
        <f>'Сводная таблица'!P72</f>
        <v>84.968133333333341</v>
      </c>
      <c r="D75" s="144">
        <f>'Сводная таблица'!Q72</f>
        <v>85.8917</v>
      </c>
      <c r="E75" s="144">
        <f>'Сводная таблица'!R72</f>
        <v>95.12736666666666</v>
      </c>
    </row>
    <row r="76" spans="1:5" ht="62.25" customHeight="1" x14ac:dyDescent="0.2">
      <c r="A76" s="84" t="s">
        <v>84</v>
      </c>
      <c r="B76" s="144">
        <f>'Сводная таблица'!O73</f>
        <v>89.10533333333332</v>
      </c>
      <c r="C76" s="144">
        <f>'Сводная таблица'!P73</f>
        <v>139.22708333333333</v>
      </c>
      <c r="D76" s="144">
        <f>'Сводная таблица'!Q73</f>
        <v>83.536249999999995</v>
      </c>
      <c r="E76" s="144">
        <f>'Сводная таблица'!R73</f>
        <v>174.06200000000001</v>
      </c>
    </row>
    <row r="77" spans="1:5" ht="48" customHeight="1" x14ac:dyDescent="0.2">
      <c r="A77" s="195" t="s">
        <v>85</v>
      </c>
      <c r="B77" s="195"/>
      <c r="C77" s="195"/>
      <c r="D77" s="195"/>
      <c r="E77" s="195"/>
    </row>
    <row r="78" spans="1:5" ht="48" customHeight="1" x14ac:dyDescent="0.2">
      <c r="B78" s="79" t="s">
        <v>8</v>
      </c>
      <c r="C78" s="80" t="s">
        <v>9</v>
      </c>
      <c r="D78" s="79" t="s">
        <v>10</v>
      </c>
      <c r="E78" s="80" t="s">
        <v>11</v>
      </c>
    </row>
    <row r="79" spans="1:5" ht="48" customHeight="1" x14ac:dyDescent="0.2">
      <c r="A79" s="86" t="s">
        <v>86</v>
      </c>
      <c r="B79" s="144">
        <f>'Сводная таблица'!O75</f>
        <v>53.679783000000008</v>
      </c>
      <c r="C79" s="144">
        <f>'Сводная таблица'!P75</f>
        <v>92.052380000000014</v>
      </c>
      <c r="D79" s="144">
        <f>'Сводная таблица'!Q75</f>
        <v>61.729493100000006</v>
      </c>
      <c r="E79" s="144">
        <f>'Сводная таблица'!R75</f>
        <v>105.85636599999999</v>
      </c>
    </row>
    <row r="80" spans="1:5" ht="48" customHeight="1" x14ac:dyDescent="0.2">
      <c r="A80" s="86" t="s">
        <v>87</v>
      </c>
      <c r="B80" s="144">
        <f>'Сводная таблица'!O76</f>
        <v>79.833833333333317</v>
      </c>
      <c r="C80" s="144">
        <f>'Сводная таблица'!P76</f>
        <v>79.83</v>
      </c>
      <c r="D80" s="144">
        <f>'Сводная таблица'!Q76</f>
        <v>108.34591666666665</v>
      </c>
      <c r="E80" s="144">
        <f>'Сводная таблица'!R76</f>
        <v>108.35</v>
      </c>
    </row>
    <row r="81" spans="1:5" ht="48" customHeight="1" x14ac:dyDescent="0.2">
      <c r="A81" s="86" t="s">
        <v>88</v>
      </c>
      <c r="B81" s="144">
        <f>'Сводная таблица'!O77</f>
        <v>55.882333333333342</v>
      </c>
      <c r="C81" s="144">
        <f>'Сводная таблица'!P77</f>
        <v>138.99820833333334</v>
      </c>
      <c r="D81" s="144">
        <f>'Сводная таблица'!Q77</f>
        <v>55.882333333333342</v>
      </c>
      <c r="E81" s="144">
        <f>'Сводная таблица'!R77</f>
        <v>138.99820833333334</v>
      </c>
    </row>
    <row r="82" spans="1:5" ht="48" customHeight="1" x14ac:dyDescent="0.2">
      <c r="A82" s="86" t="s">
        <v>89</v>
      </c>
      <c r="B82" s="144">
        <f>'Сводная таблица'!O78</f>
        <v>33.870791666666669</v>
      </c>
      <c r="C82" s="144">
        <f>'Сводная таблица'!P78</f>
        <v>122.6358</v>
      </c>
      <c r="D82" s="144">
        <f>'Сводная таблица'!Q78</f>
        <v>33.870791666666669</v>
      </c>
      <c r="E82" s="144">
        <f>'Сводная таблица'!R78</f>
        <v>122.6358</v>
      </c>
    </row>
    <row r="83" spans="1:5" ht="48" customHeight="1" x14ac:dyDescent="0.2">
      <c r="A83" s="86" t="s">
        <v>90</v>
      </c>
      <c r="B83" s="144">
        <f>'Сводная таблица'!O79</f>
        <v>81.498599999999996</v>
      </c>
      <c r="C83" s="144">
        <f>'Сводная таблица'!P79</f>
        <v>124.39249999999998</v>
      </c>
      <c r="D83" s="144">
        <f>'Сводная таблица'!Q79</f>
        <v>81.498599999999996</v>
      </c>
      <c r="E83" s="144">
        <f>'Сводная таблица'!R79</f>
        <v>124.39249999999998</v>
      </c>
    </row>
    <row r="84" spans="1:5" ht="48" customHeight="1" x14ac:dyDescent="0.2">
      <c r="A84" s="86" t="s">
        <v>91</v>
      </c>
      <c r="B84" s="144">
        <f>'Сводная таблица'!O80</f>
        <v>67.975700000000003</v>
      </c>
      <c r="C84" s="144">
        <f>'Сводная таблица'!P80</f>
        <v>154.78580000000002</v>
      </c>
      <c r="D84" s="144">
        <f>'Сводная таблица'!Q80</f>
        <v>94.120200000000011</v>
      </c>
      <c r="E84" s="144">
        <f>'Сводная таблица'!R80</f>
        <v>154.78580000000002</v>
      </c>
    </row>
    <row r="85" spans="1:5" ht="48" customHeight="1" x14ac:dyDescent="0.2">
      <c r="A85" s="86" t="s">
        <v>92</v>
      </c>
      <c r="B85" s="144">
        <f>'Сводная таблица'!O81</f>
        <v>85.152899999999988</v>
      </c>
      <c r="C85" s="144">
        <f>'Сводная таблица'!P81</f>
        <v>85.152899999999988</v>
      </c>
      <c r="D85" s="144">
        <f>'Сводная таблица'!Q81</f>
        <v>85.152899999999988</v>
      </c>
      <c r="E85" s="144">
        <f>'Сводная таблица'!R81</f>
        <v>85.152899999999988</v>
      </c>
    </row>
    <row r="86" spans="1:5" ht="48" customHeight="1" x14ac:dyDescent="0.2">
      <c r="A86" s="86" t="s">
        <v>93</v>
      </c>
      <c r="B86" s="144">
        <f>'Сводная таблица'!O82</f>
        <v>92.423333333333332</v>
      </c>
      <c r="C86" s="144">
        <f>'Сводная таблица'!P82</f>
        <v>92.42</v>
      </c>
      <c r="D86" s="144">
        <f>'Сводная таблица'!Q82</f>
        <v>92.42</v>
      </c>
      <c r="E86" s="144">
        <f>'Сводная таблица'!R82</f>
        <v>92.42</v>
      </c>
    </row>
    <row r="87" spans="1:5" ht="48" customHeight="1" x14ac:dyDescent="0.2">
      <c r="A87" s="86" t="s">
        <v>94</v>
      </c>
      <c r="B87" s="144">
        <f>'Сводная таблица'!O83</f>
        <v>57.959999999999994</v>
      </c>
      <c r="C87" s="144">
        <f>'Сводная таблица'!P83</f>
        <v>57.959999999999994</v>
      </c>
      <c r="D87" s="144">
        <f>'Сводная таблица'!Q83</f>
        <v>30.09</v>
      </c>
      <c r="E87" s="144">
        <f>'Сводная таблица'!R83</f>
        <v>30.09</v>
      </c>
    </row>
    <row r="88" spans="1:5" ht="48" customHeight="1" x14ac:dyDescent="0.2">
      <c r="A88" s="86" t="s">
        <v>95</v>
      </c>
      <c r="B88" s="144">
        <f>'Сводная таблица'!O84</f>
        <v>69.866744000000011</v>
      </c>
      <c r="C88" s="144">
        <f>'Сводная таблица'!P84</f>
        <v>198.55781000000002</v>
      </c>
      <c r="D88" s="144">
        <f>'Сводная таблица'!Q84</f>
        <v>23.070016000000006</v>
      </c>
      <c r="E88" s="144">
        <f>'Сводная таблица'!R84</f>
        <v>195.38596000000004</v>
      </c>
    </row>
    <row r="89" spans="1:5" ht="48" customHeight="1" x14ac:dyDescent="0.2">
      <c r="A89" s="195" t="s">
        <v>96</v>
      </c>
      <c r="B89" s="195"/>
      <c r="C89" s="195"/>
      <c r="D89" s="195"/>
      <c r="E89" s="195"/>
    </row>
    <row r="90" spans="1:5" ht="48" customHeight="1" x14ac:dyDescent="0.2">
      <c r="B90" s="79" t="s">
        <v>8</v>
      </c>
      <c r="C90" s="80" t="s">
        <v>9</v>
      </c>
      <c r="D90" s="79" t="s">
        <v>10</v>
      </c>
      <c r="E90" s="80" t="s">
        <v>11</v>
      </c>
    </row>
    <row r="91" spans="1:5" ht="45" customHeight="1" x14ac:dyDescent="0.2">
      <c r="A91" s="86" t="s">
        <v>97</v>
      </c>
      <c r="B91" s="144">
        <f>'Сводная таблица'!O86</f>
        <v>93.89</v>
      </c>
      <c r="C91" s="144">
        <f>'Сводная таблица'!P86</f>
        <v>147.52000000000001</v>
      </c>
      <c r="D91" s="144">
        <f>'Сводная таблица'!Q86</f>
        <v>107.1</v>
      </c>
      <c r="E91" s="144">
        <f>'Сводная таблица'!R86</f>
        <v>168.27</v>
      </c>
    </row>
    <row r="92" spans="1:5" ht="45" customHeight="1" x14ac:dyDescent="0.2">
      <c r="A92" s="86" t="s">
        <v>98</v>
      </c>
      <c r="B92" s="144">
        <f>'Сводная таблица'!O87</f>
        <v>84.09</v>
      </c>
      <c r="C92" s="144">
        <f>'Сводная таблица'!P87</f>
        <v>140.06</v>
      </c>
      <c r="D92" s="144">
        <f>'Сводная таблица'!Q87</f>
        <v>92.93</v>
      </c>
      <c r="E92" s="144">
        <f>'Сводная таблица'!R87</f>
        <v>148.76</v>
      </c>
    </row>
    <row r="93" spans="1:5" ht="45" customHeight="1" x14ac:dyDescent="0.2">
      <c r="A93" s="86" t="s">
        <v>99</v>
      </c>
      <c r="B93" s="144">
        <f>'Сводная таблица'!O88</f>
        <v>63.57</v>
      </c>
      <c r="C93" s="144">
        <f>'Сводная таблица'!P88</f>
        <v>63.57</v>
      </c>
      <c r="D93" s="144">
        <f>'Сводная таблица'!Q88</f>
        <v>63.57</v>
      </c>
      <c r="E93" s="144">
        <f>'Сводная таблица'!R88</f>
        <v>63.57</v>
      </c>
    </row>
    <row r="94" spans="1:5" ht="45" customHeight="1" x14ac:dyDescent="0.2">
      <c r="A94" s="86" t="s">
        <v>100</v>
      </c>
      <c r="B94" s="144">
        <f>'Сводная таблица'!O89</f>
        <v>107.79</v>
      </c>
      <c r="C94" s="144">
        <f>'Сводная таблица'!P89</f>
        <v>218.90916666666666</v>
      </c>
      <c r="D94" s="144">
        <f>'Сводная таблица'!Q89</f>
        <v>105.08</v>
      </c>
      <c r="E94" s="144">
        <f>'Сводная таблица'!R89</f>
        <v>297.33</v>
      </c>
    </row>
    <row r="95" spans="1:5" ht="45" customHeight="1" x14ac:dyDescent="0.2">
      <c r="A95" s="86" t="s">
        <v>101</v>
      </c>
      <c r="B95" s="144">
        <f>'Сводная таблица'!O90</f>
        <v>108.36</v>
      </c>
      <c r="C95" s="144">
        <f>'Сводная таблица'!P90</f>
        <v>108.36</v>
      </c>
      <c r="D95" s="144">
        <f>'Сводная таблица'!Q90</f>
        <v>108.36</v>
      </c>
      <c r="E95" s="144">
        <f>'Сводная таблица'!R90</f>
        <v>108.36</v>
      </c>
    </row>
    <row r="96" spans="1:5" ht="45" customHeight="1" x14ac:dyDescent="0.2">
      <c r="A96" s="86" t="s">
        <v>102</v>
      </c>
      <c r="B96" s="144">
        <f>'Сводная таблица'!O91</f>
        <v>13.438548000000003</v>
      </c>
      <c r="C96" s="144">
        <f>'Сводная таблица'!P91</f>
        <v>155.28528599999999</v>
      </c>
      <c r="D96" s="144">
        <f>'Сводная таблица'!Q91</f>
        <v>22.20777</v>
      </c>
      <c r="E96" s="144">
        <f>'Сводная таблица'!R91</f>
        <v>256.61551500000002</v>
      </c>
    </row>
    <row r="97" spans="1:5" ht="45" customHeight="1" x14ac:dyDescent="0.2">
      <c r="A97" s="86" t="s">
        <v>103</v>
      </c>
      <c r="B97" s="144">
        <f>'Сводная таблица'!O92</f>
        <v>132.95560319999998</v>
      </c>
      <c r="C97" s="144">
        <f>'Сводная таблица'!P92</f>
        <v>137.36693880000001</v>
      </c>
      <c r="D97" s="144">
        <f>'Сводная таблица'!Q92</f>
        <v>66.477801599999992</v>
      </c>
      <c r="E97" s="144">
        <f>'Сводная таблица'!R92</f>
        <v>68.683469400000007</v>
      </c>
    </row>
    <row r="98" spans="1:5" ht="45" customHeight="1" x14ac:dyDescent="0.2">
      <c r="A98" s="86" t="s">
        <v>104</v>
      </c>
      <c r="B98" s="144">
        <f>'Сводная таблица'!O93</f>
        <v>106.25</v>
      </c>
      <c r="C98" s="144">
        <f>'Сводная таблица'!P93</f>
        <v>106.95833333333333</v>
      </c>
      <c r="D98" s="144">
        <f>'Сводная таблица'!Q93</f>
        <v>113.33333333333333</v>
      </c>
      <c r="E98" s="144">
        <f>'Сводная таблица'!R93</f>
        <v>113.33333333333333</v>
      </c>
    </row>
    <row r="99" spans="1:5" ht="45" customHeight="1" x14ac:dyDescent="0.2">
      <c r="A99" s="86" t="s">
        <v>105</v>
      </c>
      <c r="B99" s="144">
        <f>'Сводная таблица'!O94</f>
        <v>70</v>
      </c>
      <c r="C99" s="144">
        <f>'Сводная таблица'!P94</f>
        <v>70</v>
      </c>
      <c r="D99" s="144">
        <f>'Сводная таблица'!Q94</f>
        <v>70</v>
      </c>
      <c r="E99" s="144">
        <f>'Сводная таблица'!R94</f>
        <v>70</v>
      </c>
    </row>
    <row r="100" spans="1:5" ht="45" customHeight="1" x14ac:dyDescent="0.2">
      <c r="A100" s="86" t="s">
        <v>106</v>
      </c>
      <c r="B100" s="144">
        <f>'Сводная таблица'!O95</f>
        <v>31.667999999999996</v>
      </c>
      <c r="C100" s="144">
        <f>'Сводная таблица'!P95</f>
        <v>31.667999999999996</v>
      </c>
      <c r="D100" s="144">
        <f>'Сводная таблица'!Q95</f>
        <v>7.1618399999999998</v>
      </c>
      <c r="E100" s="144">
        <f>'Сводная таблица'!R95</f>
        <v>11.936399999999999</v>
      </c>
    </row>
    <row r="101" spans="1:5" ht="45" customHeight="1" x14ac:dyDescent="0.2">
      <c r="A101" s="86" t="s">
        <v>107</v>
      </c>
      <c r="B101" s="144">
        <f>'Сводная таблица'!O96</f>
        <v>72.349999999999994</v>
      </c>
      <c r="C101" s="144">
        <f>'Сводная таблица'!P96</f>
        <v>205.6</v>
      </c>
      <c r="D101" s="144">
        <f>'Сводная таблица'!Q96</f>
        <v>54.26</v>
      </c>
      <c r="E101" s="144">
        <f>'Сводная таблица'!R96</f>
        <v>154.19999999999999</v>
      </c>
    </row>
  </sheetData>
  <mergeCells count="8">
    <mergeCell ref="A77:E77"/>
    <mergeCell ref="A89:E89"/>
    <mergeCell ref="A1:E1"/>
    <mergeCell ref="A17:E17"/>
    <mergeCell ref="A25:E25"/>
    <mergeCell ref="A45:E45"/>
    <mergeCell ref="A58:E58"/>
    <mergeCell ref="A68:E68"/>
  </mergeCells>
  <pageMargins left="0.7" right="0.7" top="0.75" bottom="0.75" header="0.3" footer="0.3"/>
  <pageSetup paperSize="9"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pageSetUpPr fitToPage="1"/>
  </sheetPr>
  <dimension ref="A1:XDD211"/>
  <sheetViews>
    <sheetView zoomScale="73" zoomScaleNormal="73" workbookViewId="0">
      <pane ySplit="1" topLeftCell="A2" activePane="bottomLeft" state="frozen"/>
      <selection pane="bottomLeft" activeCell="E44" sqref="E44"/>
    </sheetView>
  </sheetViews>
  <sheetFormatPr baseColWidth="10" defaultColWidth="9.1640625" defaultRowHeight="14" x14ac:dyDescent="0.15"/>
  <cols>
    <col min="1" max="1" width="24.33203125" style="47" customWidth="1"/>
    <col min="2" max="2" width="37.33203125" style="47" customWidth="1"/>
    <col min="3" max="3" width="15.5" style="47" customWidth="1"/>
    <col min="4" max="4" width="13.33203125" style="47" customWidth="1"/>
    <col min="5" max="5" width="12.6640625" style="47" customWidth="1"/>
    <col min="6" max="6" width="12.33203125" style="47" customWidth="1"/>
    <col min="7" max="7" width="12.6640625" style="47" customWidth="1"/>
    <col min="8" max="8" width="12.1640625" style="47" customWidth="1"/>
    <col min="9" max="9" width="11.83203125" style="47" customWidth="1"/>
    <col min="10" max="10" width="10.5" style="48" customWidth="1"/>
    <col min="11" max="39" width="9.1640625" style="5"/>
    <col min="40" max="61" width="9.1640625" style="6"/>
    <col min="62" max="16384" width="9.1640625" style="45"/>
  </cols>
  <sheetData>
    <row r="1" spans="1:39" s="6" customFormat="1" ht="70" x14ac:dyDescent="0.15">
      <c r="A1" s="2" t="s">
        <v>108</v>
      </c>
      <c r="B1" s="2" t="s">
        <v>109</v>
      </c>
      <c r="C1" s="3" t="s">
        <v>110</v>
      </c>
      <c r="D1" s="3" t="s">
        <v>111</v>
      </c>
      <c r="E1" s="3" t="s">
        <v>112</v>
      </c>
      <c r="F1" s="3" t="s">
        <v>113</v>
      </c>
      <c r="G1" s="3" t="s">
        <v>114</v>
      </c>
      <c r="H1" s="3" t="s">
        <v>115</v>
      </c>
      <c r="I1" s="3" t="s">
        <v>116</v>
      </c>
      <c r="J1" s="4" t="s">
        <v>117</v>
      </c>
      <c r="K1" s="5"/>
      <c r="L1" s="5"/>
      <c r="M1" s="5"/>
      <c r="N1" s="5"/>
      <c r="O1" s="5"/>
      <c r="P1" s="5"/>
      <c r="Q1" s="5"/>
      <c r="R1" s="5"/>
      <c r="S1" s="5"/>
      <c r="T1" s="5"/>
      <c r="U1" s="5"/>
      <c r="V1" s="5"/>
      <c r="W1" s="5"/>
      <c r="X1" s="5"/>
      <c r="Y1" s="5"/>
      <c r="Z1" s="5"/>
      <c r="AA1" s="5"/>
      <c r="AB1" s="5"/>
      <c r="AC1" s="5"/>
      <c r="AD1" s="5"/>
      <c r="AE1" s="5"/>
      <c r="AF1" s="5"/>
      <c r="AG1" s="5"/>
      <c r="AH1" s="5"/>
      <c r="AI1" s="5"/>
      <c r="AJ1" s="5"/>
      <c r="AK1" s="5"/>
      <c r="AL1" s="5"/>
      <c r="AM1" s="5"/>
    </row>
    <row r="2" spans="1:39" s="11" customFormat="1" ht="15" hidden="1" x14ac:dyDescent="0.2">
      <c r="A2" s="53" t="s">
        <v>89</v>
      </c>
      <c r="B2" s="7" t="s">
        <v>118</v>
      </c>
      <c r="C2" s="8">
        <v>2.16</v>
      </c>
      <c r="D2" s="8"/>
      <c r="E2" s="8">
        <v>2.16</v>
      </c>
      <c r="F2" s="8"/>
      <c r="G2" s="8"/>
      <c r="H2" s="8"/>
      <c r="I2" s="8"/>
      <c r="J2" s="9"/>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row>
    <row r="3" spans="1:39" s="11" customFormat="1" ht="15" hidden="1" x14ac:dyDescent="0.2">
      <c r="A3" s="53" t="s">
        <v>119</v>
      </c>
      <c r="B3" s="7" t="s">
        <v>120</v>
      </c>
      <c r="C3" s="8">
        <v>1.452</v>
      </c>
      <c r="D3" s="8"/>
      <c r="E3" s="8">
        <v>1.452</v>
      </c>
      <c r="F3" s="8"/>
      <c r="G3" s="8"/>
      <c r="H3" s="8"/>
      <c r="I3" s="8"/>
      <c r="J3" s="9"/>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row>
    <row r="4" spans="1:39" s="11" customFormat="1" ht="15" hidden="1" x14ac:dyDescent="0.2">
      <c r="A4" s="54" t="s">
        <v>103</v>
      </c>
      <c r="B4" s="12" t="s">
        <v>121</v>
      </c>
      <c r="C4" s="8"/>
      <c r="D4" s="8"/>
      <c r="E4" s="8"/>
      <c r="F4" s="8"/>
      <c r="G4" s="8">
        <v>0.1022</v>
      </c>
      <c r="H4" s="8">
        <v>25.55</v>
      </c>
      <c r="I4" s="8">
        <v>0.1022</v>
      </c>
      <c r="J4" s="9">
        <v>25.55</v>
      </c>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row>
    <row r="5" spans="1:39" s="11" customFormat="1" ht="15" hidden="1" x14ac:dyDescent="0.2">
      <c r="A5" s="53" t="s">
        <v>103</v>
      </c>
      <c r="B5" s="7" t="s">
        <v>122</v>
      </c>
      <c r="C5" s="8"/>
      <c r="D5" s="8"/>
      <c r="E5" s="8"/>
      <c r="F5" s="8"/>
      <c r="G5" s="8">
        <v>5.11E-2</v>
      </c>
      <c r="H5" s="8">
        <v>12.775</v>
      </c>
      <c r="I5" s="8">
        <v>5.11E-2</v>
      </c>
      <c r="J5" s="9">
        <v>12.775</v>
      </c>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row>
    <row r="6" spans="1:39" s="11" customFormat="1" ht="29" hidden="1" x14ac:dyDescent="0.2">
      <c r="A6" s="55" t="s">
        <v>123</v>
      </c>
      <c r="B6" s="13" t="s">
        <v>124</v>
      </c>
      <c r="C6" s="8">
        <v>2.2000000000000002</v>
      </c>
      <c r="D6" s="8">
        <v>180.7</v>
      </c>
      <c r="E6" s="8">
        <v>1.8</v>
      </c>
      <c r="F6" s="8">
        <v>138.69999999999999</v>
      </c>
      <c r="G6" s="8"/>
      <c r="H6" s="8"/>
      <c r="I6" s="8"/>
      <c r="J6" s="9"/>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row>
    <row r="7" spans="1:39" s="11" customFormat="1" ht="29" hidden="1" x14ac:dyDescent="0.2">
      <c r="A7" s="55" t="s">
        <v>125</v>
      </c>
      <c r="B7" s="13" t="s">
        <v>126</v>
      </c>
      <c r="C7" s="8">
        <v>2.19</v>
      </c>
      <c r="D7" s="14">
        <v>277.7</v>
      </c>
      <c r="E7" s="8">
        <v>2.31</v>
      </c>
      <c r="F7" s="8">
        <v>275.89999999999998</v>
      </c>
      <c r="G7" s="8"/>
      <c r="H7" s="8"/>
      <c r="I7" s="8"/>
      <c r="J7" s="9"/>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row>
    <row r="8" spans="1:39" s="11" customFormat="1" ht="27.75" hidden="1" customHeight="1" x14ac:dyDescent="0.2">
      <c r="A8" s="55" t="s">
        <v>127</v>
      </c>
      <c r="B8" s="13" t="s">
        <v>128</v>
      </c>
      <c r="C8" s="8">
        <v>1.6</v>
      </c>
      <c r="D8" s="8">
        <v>220.1</v>
      </c>
      <c r="E8" s="8">
        <v>1.1000000000000001</v>
      </c>
      <c r="F8" s="8">
        <v>93.7</v>
      </c>
      <c r="G8" s="8"/>
      <c r="H8" s="8"/>
      <c r="I8" s="8"/>
      <c r="J8" s="9"/>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row>
    <row r="9" spans="1:39" s="11" customFormat="1" ht="57" hidden="1" x14ac:dyDescent="0.2">
      <c r="A9" s="55" t="s">
        <v>73</v>
      </c>
      <c r="B9" s="13" t="s">
        <v>129</v>
      </c>
      <c r="C9" s="8">
        <v>1.42</v>
      </c>
      <c r="D9" s="8">
        <v>85.41</v>
      </c>
      <c r="E9" s="8">
        <v>1.42</v>
      </c>
      <c r="F9" s="8">
        <v>85.41</v>
      </c>
      <c r="G9" s="8"/>
      <c r="H9" s="8"/>
      <c r="I9" s="8"/>
      <c r="J9" s="9"/>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row>
    <row r="10" spans="1:39" s="11" customFormat="1" ht="71" hidden="1" x14ac:dyDescent="0.2">
      <c r="A10" s="55" t="s">
        <v>73</v>
      </c>
      <c r="B10" s="13" t="s">
        <v>130</v>
      </c>
      <c r="C10" s="8">
        <v>2.17</v>
      </c>
      <c r="D10" s="8">
        <v>130.52000000000001</v>
      </c>
      <c r="E10" s="8">
        <v>2.17</v>
      </c>
      <c r="F10" s="8">
        <v>130.52000000000001</v>
      </c>
      <c r="G10" s="8"/>
      <c r="H10" s="8"/>
      <c r="I10" s="8"/>
      <c r="J10" s="9"/>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row>
    <row r="11" spans="1:39" s="11" customFormat="1" ht="29" hidden="1" x14ac:dyDescent="0.2">
      <c r="A11" s="55" t="s">
        <v>37</v>
      </c>
      <c r="B11" s="13" t="s">
        <v>131</v>
      </c>
      <c r="C11" s="8">
        <v>2.5</v>
      </c>
      <c r="D11" s="8"/>
      <c r="E11" s="8">
        <v>2</v>
      </c>
      <c r="F11" s="8"/>
      <c r="G11" s="8"/>
      <c r="H11" s="8"/>
      <c r="I11" s="8"/>
      <c r="J11" s="9"/>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row>
    <row r="12" spans="1:39" s="11" customFormat="1" ht="29" hidden="1" x14ac:dyDescent="0.2">
      <c r="A12" s="55" t="s">
        <v>37</v>
      </c>
      <c r="B12" s="13" t="s">
        <v>132</v>
      </c>
      <c r="C12" s="8">
        <v>2.5</v>
      </c>
      <c r="D12" s="8"/>
      <c r="E12" s="8">
        <v>2.8</v>
      </c>
      <c r="F12" s="8"/>
      <c r="G12" s="8"/>
      <c r="H12" s="8"/>
      <c r="I12" s="8"/>
      <c r="J12" s="9"/>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row>
    <row r="13" spans="1:39" s="11" customFormat="1" ht="15" hidden="1" x14ac:dyDescent="0.2">
      <c r="A13" s="55" t="s">
        <v>38</v>
      </c>
      <c r="B13" s="13"/>
      <c r="C13" s="8">
        <v>2.0299999999999998</v>
      </c>
      <c r="D13" s="8">
        <v>356</v>
      </c>
      <c r="E13" s="8">
        <v>2.0299999999999998</v>
      </c>
      <c r="F13" s="8">
        <v>356</v>
      </c>
      <c r="G13" s="8"/>
      <c r="H13" s="8"/>
      <c r="I13" s="8"/>
      <c r="J13" s="9"/>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row>
    <row r="14" spans="1:39" s="11" customFormat="1" ht="15" hidden="1" x14ac:dyDescent="0.2">
      <c r="A14" s="54" t="s">
        <v>133</v>
      </c>
      <c r="B14" s="12" t="s">
        <v>134</v>
      </c>
      <c r="C14" s="8">
        <v>2.44</v>
      </c>
      <c r="D14" s="8">
        <v>377</v>
      </c>
      <c r="E14" s="8">
        <v>2.5499999999999998</v>
      </c>
      <c r="F14" s="8">
        <v>384</v>
      </c>
      <c r="G14" s="8"/>
      <c r="H14" s="8"/>
      <c r="I14" s="8"/>
      <c r="J14" s="9"/>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row>
    <row r="15" spans="1:39" s="11" customFormat="1" ht="15" hidden="1" x14ac:dyDescent="0.2">
      <c r="A15" s="54" t="s">
        <v>133</v>
      </c>
      <c r="B15" s="12" t="s">
        <v>135</v>
      </c>
      <c r="C15" s="8">
        <v>2.38</v>
      </c>
      <c r="D15" s="8">
        <v>349</v>
      </c>
      <c r="E15" s="8">
        <v>2.23</v>
      </c>
      <c r="F15" s="8">
        <v>332</v>
      </c>
      <c r="G15" s="8"/>
      <c r="H15" s="8"/>
      <c r="I15" s="8"/>
      <c r="J15" s="9"/>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row>
    <row r="16" spans="1:39" s="11" customFormat="1" ht="15" hidden="1" x14ac:dyDescent="0.2">
      <c r="A16" s="54" t="s">
        <v>74</v>
      </c>
      <c r="B16" s="12"/>
      <c r="C16" s="8">
        <v>2.472</v>
      </c>
      <c r="D16" s="8">
        <v>420.14400000000001</v>
      </c>
      <c r="E16" s="8">
        <v>2.4359999999999999</v>
      </c>
      <c r="F16" s="8">
        <v>371.12400000000002</v>
      </c>
      <c r="G16" s="8"/>
      <c r="H16" s="8"/>
      <c r="I16" s="8"/>
      <c r="J16" s="9"/>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row>
    <row r="17" spans="1:39" s="11" customFormat="1" ht="15" hidden="1" x14ac:dyDescent="0.2">
      <c r="A17" s="54" t="s">
        <v>136</v>
      </c>
      <c r="B17" s="12" t="s">
        <v>137</v>
      </c>
      <c r="C17" s="8">
        <v>2.6150000000000002</v>
      </c>
      <c r="D17" s="8">
        <v>338.91</v>
      </c>
      <c r="E17" s="8"/>
      <c r="F17" s="8"/>
      <c r="G17" s="8"/>
      <c r="H17" s="8"/>
      <c r="I17" s="8"/>
      <c r="J17" s="9"/>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row>
    <row r="18" spans="1:39" s="11" customFormat="1" ht="15" hidden="1" x14ac:dyDescent="0.2">
      <c r="A18" s="54" t="s">
        <v>136</v>
      </c>
      <c r="B18" s="12" t="s">
        <v>138</v>
      </c>
      <c r="C18" s="8">
        <v>2.105</v>
      </c>
      <c r="D18" s="8">
        <v>262.43</v>
      </c>
      <c r="E18" s="8"/>
      <c r="F18" s="8"/>
      <c r="G18" s="8"/>
      <c r="H18" s="8"/>
      <c r="I18" s="8"/>
      <c r="J18" s="9"/>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row>
    <row r="19" spans="1:39" s="11" customFormat="1" ht="15" hidden="1" x14ac:dyDescent="0.2">
      <c r="A19" s="56" t="s">
        <v>139</v>
      </c>
      <c r="B19" s="15" t="s">
        <v>140</v>
      </c>
      <c r="C19" s="8">
        <v>3.355</v>
      </c>
      <c r="D19" s="8">
        <v>419.71</v>
      </c>
      <c r="E19" s="8">
        <v>3.2149999999999999</v>
      </c>
      <c r="F19" s="8">
        <v>462.15</v>
      </c>
      <c r="G19" s="8"/>
      <c r="H19" s="8"/>
      <c r="I19" s="8"/>
      <c r="J19" s="9"/>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row>
    <row r="20" spans="1:39" s="11" customFormat="1" ht="15" hidden="1" x14ac:dyDescent="0.2">
      <c r="A20" s="56" t="s">
        <v>139</v>
      </c>
      <c r="B20" s="15" t="s">
        <v>141</v>
      </c>
      <c r="C20" s="8">
        <v>3.1</v>
      </c>
      <c r="D20" s="8">
        <v>387.81</v>
      </c>
      <c r="E20" s="8">
        <v>3.1</v>
      </c>
      <c r="F20" s="8">
        <v>387.81</v>
      </c>
      <c r="G20" s="8"/>
      <c r="H20" s="8"/>
      <c r="I20" s="8"/>
      <c r="J20" s="9"/>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row>
    <row r="21" spans="1:39" s="11" customFormat="1" ht="15" hidden="1" x14ac:dyDescent="0.2">
      <c r="A21" s="57" t="s">
        <v>106</v>
      </c>
      <c r="B21" s="57"/>
      <c r="C21" s="58">
        <v>0.52039999999999997</v>
      </c>
      <c r="D21" s="58">
        <v>153.88</v>
      </c>
      <c r="E21" s="59">
        <v>15.7</v>
      </c>
      <c r="F21" s="59">
        <v>0.19550000000000001</v>
      </c>
      <c r="G21" s="8"/>
      <c r="H21" s="8"/>
      <c r="I21" s="8"/>
      <c r="J21" s="9"/>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row>
    <row r="22" spans="1:39" s="11" customFormat="1" ht="15" hidden="1" x14ac:dyDescent="0.2">
      <c r="A22" s="60" t="s">
        <v>99</v>
      </c>
      <c r="B22" s="60" t="s">
        <v>142</v>
      </c>
      <c r="C22" s="61">
        <v>0.9</v>
      </c>
      <c r="D22" s="61">
        <v>217.8</v>
      </c>
      <c r="E22" s="62"/>
      <c r="F22" s="62"/>
      <c r="G22" s="8"/>
      <c r="H22" s="8"/>
      <c r="I22" s="8"/>
      <c r="J22" s="9"/>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row>
    <row r="23" spans="1:39" s="11" customFormat="1" ht="15" hidden="1" x14ac:dyDescent="0.2">
      <c r="A23" s="60" t="s">
        <v>99</v>
      </c>
      <c r="B23" s="60" t="s">
        <v>143</v>
      </c>
      <c r="C23" s="61"/>
      <c r="D23" s="61"/>
      <c r="E23" s="58">
        <v>1.1000000000000001</v>
      </c>
      <c r="F23" s="58">
        <v>266.2</v>
      </c>
      <c r="G23" s="8"/>
      <c r="H23" s="8"/>
      <c r="I23" s="8"/>
      <c r="J23" s="9"/>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row>
    <row r="24" spans="1:39" s="19" customFormat="1" ht="15" hidden="1" x14ac:dyDescent="0.2">
      <c r="A24" s="54" t="s">
        <v>41</v>
      </c>
      <c r="B24" s="12"/>
      <c r="C24" s="16">
        <v>2.16</v>
      </c>
      <c r="D24" s="16">
        <v>470.4</v>
      </c>
      <c r="E24" s="16">
        <v>2.16</v>
      </c>
      <c r="F24" s="16">
        <v>470.4</v>
      </c>
      <c r="G24" s="16"/>
      <c r="H24" s="16"/>
      <c r="I24" s="16"/>
      <c r="J24" s="17"/>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row>
    <row r="25" spans="1:39" s="11" customFormat="1" ht="15" hidden="1" x14ac:dyDescent="0.2">
      <c r="A25" s="54" t="s">
        <v>144</v>
      </c>
      <c r="B25" s="12" t="s">
        <v>145</v>
      </c>
      <c r="C25" s="8">
        <v>3.01</v>
      </c>
      <c r="D25" s="8">
        <v>756</v>
      </c>
      <c r="E25" s="8">
        <v>2.16</v>
      </c>
      <c r="F25" s="8">
        <v>542</v>
      </c>
      <c r="G25" s="8"/>
      <c r="H25" s="8"/>
      <c r="I25" s="8"/>
      <c r="J25" s="9"/>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row>
    <row r="26" spans="1:39" s="11" customFormat="1" ht="15" hidden="1" x14ac:dyDescent="0.2">
      <c r="A26" s="54" t="s">
        <v>144</v>
      </c>
      <c r="B26" s="12" t="s">
        <v>146</v>
      </c>
      <c r="C26" s="8">
        <v>3.12</v>
      </c>
      <c r="D26" s="8">
        <v>780</v>
      </c>
      <c r="E26" s="8">
        <v>3.12</v>
      </c>
      <c r="F26" s="8">
        <v>780</v>
      </c>
      <c r="G26" s="8"/>
      <c r="H26" s="8"/>
      <c r="I26" s="8"/>
      <c r="J26" s="9"/>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row>
    <row r="27" spans="1:39" s="11" customFormat="1" ht="15" hidden="1" x14ac:dyDescent="0.2">
      <c r="A27" s="54" t="s">
        <v>144</v>
      </c>
      <c r="B27" s="12" t="s">
        <v>147</v>
      </c>
      <c r="C27" s="8">
        <v>1.66</v>
      </c>
      <c r="D27" s="8">
        <v>420</v>
      </c>
      <c r="E27" s="8">
        <v>2.27</v>
      </c>
      <c r="F27" s="8">
        <v>570</v>
      </c>
      <c r="G27" s="8"/>
      <c r="H27" s="8"/>
      <c r="I27" s="8"/>
      <c r="J27" s="9"/>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row>
    <row r="28" spans="1:39" s="11" customFormat="1" ht="15" hidden="1" x14ac:dyDescent="0.2">
      <c r="A28" s="54" t="s">
        <v>144</v>
      </c>
      <c r="B28" s="12" t="s">
        <v>148</v>
      </c>
      <c r="C28" s="8">
        <v>1.56</v>
      </c>
      <c r="D28" s="8">
        <v>392</v>
      </c>
      <c r="E28" s="8">
        <v>2.16</v>
      </c>
      <c r="F28" s="8">
        <v>540</v>
      </c>
      <c r="G28" s="8"/>
      <c r="H28" s="8"/>
      <c r="I28" s="8"/>
      <c r="J28" s="9"/>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row>
    <row r="29" spans="1:39" s="11" customFormat="1" ht="29" hidden="1" x14ac:dyDescent="0.2">
      <c r="A29" s="54" t="s">
        <v>80</v>
      </c>
      <c r="B29" s="12"/>
      <c r="C29" s="8">
        <v>2.79</v>
      </c>
      <c r="D29" s="8">
        <v>460</v>
      </c>
      <c r="E29" s="8">
        <v>2.96</v>
      </c>
      <c r="F29" s="8">
        <v>530</v>
      </c>
      <c r="G29" s="8"/>
      <c r="H29" s="8"/>
      <c r="I29" s="8"/>
      <c r="J29" s="9"/>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row>
    <row r="30" spans="1:39" s="6" customFormat="1" hidden="1" x14ac:dyDescent="0.15">
      <c r="A30" s="54" t="s">
        <v>149</v>
      </c>
      <c r="B30" s="12" t="s">
        <v>150</v>
      </c>
      <c r="C30" s="8">
        <v>2</v>
      </c>
      <c r="D30" s="8">
        <v>260</v>
      </c>
      <c r="E30" s="8">
        <v>3</v>
      </c>
      <c r="F30" s="8">
        <v>450</v>
      </c>
      <c r="G30" s="8"/>
      <c r="H30" s="8"/>
      <c r="I30" s="8"/>
      <c r="J30" s="9"/>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row>
    <row r="31" spans="1:39" s="6" customFormat="1" ht="42" hidden="1" x14ac:dyDescent="0.15">
      <c r="A31" s="63" t="s">
        <v>42</v>
      </c>
      <c r="B31" s="20" t="s">
        <v>151</v>
      </c>
      <c r="C31" s="21"/>
      <c r="D31" s="21"/>
      <c r="E31" s="21">
        <v>1.6</v>
      </c>
      <c r="F31" s="21">
        <v>234.8</v>
      </c>
      <c r="G31" s="21">
        <v>0.122</v>
      </c>
      <c r="H31" s="21">
        <v>17.100000000000001</v>
      </c>
      <c r="I31" s="21"/>
      <c r="J31" s="22"/>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row>
    <row r="32" spans="1:39" s="6" customFormat="1" ht="42" hidden="1" x14ac:dyDescent="0.15">
      <c r="A32" s="63" t="s">
        <v>42</v>
      </c>
      <c r="B32" s="20" t="s">
        <v>152</v>
      </c>
      <c r="C32" s="21"/>
      <c r="D32" s="21"/>
      <c r="E32" s="21">
        <v>2.5</v>
      </c>
      <c r="F32" s="21">
        <v>366.8</v>
      </c>
      <c r="G32" s="21">
        <v>0.122</v>
      </c>
      <c r="H32" s="21">
        <v>17.100000000000001</v>
      </c>
      <c r="I32" s="21"/>
      <c r="J32" s="22"/>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row>
    <row r="33" spans="1:61" s="11" customFormat="1" ht="168" hidden="1" x14ac:dyDescent="0.2">
      <c r="A33" s="63" t="s">
        <v>153</v>
      </c>
      <c r="B33" s="20" t="s">
        <v>154</v>
      </c>
      <c r="C33" s="21"/>
      <c r="D33" s="21"/>
      <c r="E33" s="21">
        <v>2.17</v>
      </c>
      <c r="F33" s="21">
        <v>412.3</v>
      </c>
      <c r="G33" s="21">
        <v>0.111</v>
      </c>
      <c r="H33" s="21">
        <v>21.35</v>
      </c>
      <c r="I33" s="21"/>
      <c r="J33" s="22"/>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row>
    <row r="34" spans="1:61" s="11" customFormat="1" ht="57" hidden="1" x14ac:dyDescent="0.2">
      <c r="A34" s="54" t="s">
        <v>100</v>
      </c>
      <c r="B34" s="68" t="s">
        <v>155</v>
      </c>
      <c r="C34" s="87">
        <v>2.8559999999999999</v>
      </c>
      <c r="D34" s="87">
        <v>567.36</v>
      </c>
      <c r="E34" s="87">
        <v>2.7839999999999998</v>
      </c>
      <c r="F34" s="87">
        <v>601.79999999999995</v>
      </c>
      <c r="G34" s="87">
        <v>0.13200000000000001</v>
      </c>
      <c r="H34" s="87">
        <v>25.8</v>
      </c>
      <c r="I34" s="87">
        <v>0.13200000000000001</v>
      </c>
      <c r="J34" s="88">
        <v>25.92</v>
      </c>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row>
    <row r="35" spans="1:61" s="23" customFormat="1" ht="29" hidden="1" x14ac:dyDescent="0.2">
      <c r="A35" s="54" t="s">
        <v>100</v>
      </c>
      <c r="B35" s="68" t="s">
        <v>156</v>
      </c>
      <c r="C35" s="87">
        <v>2.496</v>
      </c>
      <c r="D35" s="87">
        <v>469.2</v>
      </c>
      <c r="E35" s="87">
        <v>2.496</v>
      </c>
      <c r="F35" s="87">
        <v>493.32</v>
      </c>
      <c r="G35" s="87">
        <v>0.11799999999999999</v>
      </c>
      <c r="H35" s="87">
        <v>22.2</v>
      </c>
      <c r="I35" s="87">
        <v>0.12</v>
      </c>
      <c r="J35" s="88">
        <v>24.24</v>
      </c>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1"/>
      <c r="AO35" s="11"/>
      <c r="AP35" s="11"/>
      <c r="AQ35" s="11"/>
      <c r="AR35" s="11"/>
      <c r="AS35" s="11"/>
      <c r="AT35" s="11"/>
      <c r="AU35" s="11"/>
      <c r="AV35" s="11"/>
      <c r="AW35" s="11"/>
      <c r="AX35" s="11"/>
      <c r="AY35" s="11"/>
      <c r="AZ35" s="11"/>
      <c r="BA35" s="11"/>
      <c r="BB35" s="11"/>
      <c r="BC35" s="11"/>
      <c r="BD35" s="11"/>
      <c r="BE35" s="11"/>
      <c r="BF35" s="11"/>
      <c r="BG35" s="11"/>
      <c r="BH35" s="11"/>
      <c r="BI35" s="11"/>
    </row>
    <row r="36" spans="1:61" s="11" customFormat="1" ht="29" hidden="1" x14ac:dyDescent="0.2">
      <c r="A36" s="54" t="s">
        <v>157</v>
      </c>
      <c r="B36" s="7" t="s">
        <v>158</v>
      </c>
      <c r="C36" s="16">
        <v>2.76</v>
      </c>
      <c r="D36" s="16"/>
      <c r="E36" s="16">
        <v>2.88</v>
      </c>
      <c r="F36" s="8"/>
      <c r="G36" s="8"/>
      <c r="H36" s="8"/>
      <c r="I36" s="8"/>
      <c r="J36" s="9"/>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row>
    <row r="37" spans="1:61" s="19" customFormat="1" ht="15" hidden="1" x14ac:dyDescent="0.2">
      <c r="A37" s="54" t="s">
        <v>92</v>
      </c>
      <c r="B37" s="24"/>
      <c r="C37" s="16">
        <v>2.073</v>
      </c>
      <c r="D37" s="16">
        <v>247.02699999999999</v>
      </c>
      <c r="E37" s="16">
        <v>2.073</v>
      </c>
      <c r="F37" s="16">
        <v>247.02699999999999</v>
      </c>
      <c r="G37" s="16"/>
      <c r="H37" s="16"/>
      <c r="I37" s="16"/>
      <c r="J37" s="17"/>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row>
    <row r="38" spans="1:61" s="11" customFormat="1" ht="15" hidden="1" x14ac:dyDescent="0.2">
      <c r="A38" s="54" t="s">
        <v>21</v>
      </c>
      <c r="B38" s="12" t="s">
        <v>159</v>
      </c>
      <c r="C38" s="8">
        <v>1.3</v>
      </c>
      <c r="D38" s="8">
        <v>200</v>
      </c>
      <c r="E38" s="8">
        <v>1.3</v>
      </c>
      <c r="F38" s="8">
        <v>200</v>
      </c>
      <c r="G38" s="8"/>
      <c r="H38" s="8"/>
      <c r="I38" s="8"/>
      <c r="J38" s="9"/>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row>
    <row r="39" spans="1:61" s="11" customFormat="1" ht="15" hidden="1" x14ac:dyDescent="0.2">
      <c r="A39" s="54" t="s">
        <v>21</v>
      </c>
      <c r="B39" s="12" t="s">
        <v>160</v>
      </c>
      <c r="C39" s="8">
        <v>1.5820000000000001</v>
      </c>
      <c r="D39" s="8">
        <v>200</v>
      </c>
      <c r="E39" s="8">
        <v>1.5820000000000001</v>
      </c>
      <c r="F39" s="8">
        <v>200</v>
      </c>
      <c r="G39" s="8"/>
      <c r="H39" s="8"/>
      <c r="I39" s="8"/>
      <c r="J39" s="9"/>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row>
    <row r="40" spans="1:61" s="11" customFormat="1" ht="15" hidden="1" x14ac:dyDescent="0.2">
      <c r="A40" s="54" t="s">
        <v>21</v>
      </c>
      <c r="B40" s="12" t="s">
        <v>161</v>
      </c>
      <c r="C40" s="8">
        <v>1.5</v>
      </c>
      <c r="D40" s="8">
        <v>200</v>
      </c>
      <c r="E40" s="8">
        <v>1.5</v>
      </c>
      <c r="F40" s="8">
        <v>200</v>
      </c>
      <c r="G40" s="8"/>
      <c r="H40" s="8"/>
      <c r="I40" s="8"/>
      <c r="J40" s="9"/>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row>
    <row r="41" spans="1:61" s="11" customFormat="1" ht="29" hidden="1" x14ac:dyDescent="0.2">
      <c r="A41" s="54" t="s">
        <v>43</v>
      </c>
      <c r="B41" s="12" t="s">
        <v>162</v>
      </c>
      <c r="C41" s="8">
        <v>2.1800000000000002</v>
      </c>
      <c r="D41" s="8">
        <v>284.24</v>
      </c>
      <c r="E41" s="8">
        <v>2.88</v>
      </c>
      <c r="F41" s="8">
        <v>382.51</v>
      </c>
      <c r="G41" s="8"/>
      <c r="H41" s="8"/>
      <c r="I41" s="8"/>
      <c r="J41" s="9"/>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row>
    <row r="42" spans="1:61" s="11" customFormat="1" ht="29" hidden="1" x14ac:dyDescent="0.2">
      <c r="A42" s="54" t="s">
        <v>163</v>
      </c>
      <c r="B42" s="12" t="s">
        <v>164</v>
      </c>
      <c r="C42" s="8">
        <v>1.97</v>
      </c>
      <c r="D42" s="8">
        <v>245.53</v>
      </c>
      <c r="E42" s="8">
        <v>2.63</v>
      </c>
      <c r="F42" s="8">
        <v>301.07</v>
      </c>
      <c r="G42" s="8"/>
      <c r="H42" s="8"/>
      <c r="I42" s="8"/>
      <c r="J42" s="9"/>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row>
    <row r="43" spans="1:61" s="11" customFormat="1" ht="15" x14ac:dyDescent="0.2">
      <c r="A43" s="54" t="s">
        <v>165</v>
      </c>
      <c r="B43" s="68" t="s">
        <v>166</v>
      </c>
      <c r="C43" s="87">
        <v>3.7</v>
      </c>
      <c r="D43" s="87">
        <v>251.6</v>
      </c>
      <c r="E43" s="87">
        <v>3.9</v>
      </c>
      <c r="F43" s="87">
        <v>265.2</v>
      </c>
      <c r="G43" s="8"/>
      <c r="H43" s="8"/>
      <c r="I43" s="8"/>
      <c r="J43" s="9"/>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row>
    <row r="44" spans="1:61" x14ac:dyDescent="0.15">
      <c r="A44" s="54" t="s">
        <v>165</v>
      </c>
      <c r="B44" s="47" t="s">
        <v>167</v>
      </c>
      <c r="C44" s="92">
        <v>2</v>
      </c>
      <c r="E44" s="92">
        <v>4.0999999999999996</v>
      </c>
    </row>
    <row r="45" spans="1:61" x14ac:dyDescent="0.15">
      <c r="A45" s="54" t="s">
        <v>165</v>
      </c>
      <c r="B45" s="47" t="s">
        <v>168</v>
      </c>
      <c r="C45" s="92">
        <v>2</v>
      </c>
      <c r="E45" s="92">
        <v>2</v>
      </c>
    </row>
    <row r="46" spans="1:61" x14ac:dyDescent="0.15">
      <c r="A46" s="54" t="s">
        <v>165</v>
      </c>
      <c r="B46" s="47" t="s">
        <v>169</v>
      </c>
      <c r="C46" s="92">
        <v>2.5</v>
      </c>
      <c r="E46" s="92">
        <v>2.5</v>
      </c>
    </row>
    <row r="47" spans="1:61" x14ac:dyDescent="0.15">
      <c r="A47" s="54" t="s">
        <v>165</v>
      </c>
      <c r="B47" s="47" t="s">
        <v>170</v>
      </c>
      <c r="C47" s="92">
        <v>2.46</v>
      </c>
      <c r="E47" s="92">
        <v>3</v>
      </c>
    </row>
    <row r="48" spans="1:61" x14ac:dyDescent="0.15">
      <c r="A48" s="54" t="s">
        <v>165</v>
      </c>
      <c r="B48" s="47" t="s">
        <v>171</v>
      </c>
      <c r="C48" s="92">
        <v>2.31</v>
      </c>
      <c r="E48" s="92">
        <v>2.65</v>
      </c>
    </row>
    <row r="49" spans="1:5" x14ac:dyDescent="0.15">
      <c r="A49" s="54" t="s">
        <v>165</v>
      </c>
      <c r="B49" s="47" t="s">
        <v>172</v>
      </c>
      <c r="C49" s="92">
        <v>2.7</v>
      </c>
      <c r="E49" s="92">
        <v>2.5299999999999998</v>
      </c>
    </row>
    <row r="50" spans="1:5" x14ac:dyDescent="0.15">
      <c r="A50" s="54" t="s">
        <v>165</v>
      </c>
      <c r="B50" s="47" t="s">
        <v>173</v>
      </c>
      <c r="C50" s="92">
        <v>1.4</v>
      </c>
      <c r="E50" s="92">
        <v>1.4</v>
      </c>
    </row>
    <row r="51" spans="1:5" x14ac:dyDescent="0.15">
      <c r="A51" s="54" t="s">
        <v>165</v>
      </c>
      <c r="B51" s="47" t="s">
        <v>174</v>
      </c>
      <c r="C51" s="92">
        <v>1.5</v>
      </c>
      <c r="E51" s="92">
        <v>1.2</v>
      </c>
    </row>
    <row r="52" spans="1:5" x14ac:dyDescent="0.15">
      <c r="A52" s="54" t="s">
        <v>165</v>
      </c>
      <c r="B52" s="47" t="s">
        <v>175</v>
      </c>
      <c r="C52" s="92">
        <v>2</v>
      </c>
      <c r="E52" s="92">
        <v>2</v>
      </c>
    </row>
    <row r="53" spans="1:5" x14ac:dyDescent="0.15">
      <c r="A53" s="54" t="s">
        <v>165</v>
      </c>
      <c r="B53" s="47" t="s">
        <v>176</v>
      </c>
      <c r="C53" s="92">
        <v>2.2999999999999998</v>
      </c>
      <c r="E53" s="92">
        <v>2.2999999999999998</v>
      </c>
    </row>
    <row r="54" spans="1:5" x14ac:dyDescent="0.15">
      <c r="A54" s="54" t="s">
        <v>165</v>
      </c>
      <c r="B54" s="47" t="s">
        <v>177</v>
      </c>
      <c r="C54" s="92">
        <v>2.2999999999999998</v>
      </c>
      <c r="E54" s="92">
        <v>2.2999999999999998</v>
      </c>
    </row>
    <row r="55" spans="1:5" x14ac:dyDescent="0.15">
      <c r="A55" s="54" t="s">
        <v>165</v>
      </c>
      <c r="B55" s="47" t="s">
        <v>178</v>
      </c>
      <c r="C55" s="92">
        <v>2.4</v>
      </c>
      <c r="E55" s="92">
        <v>2.4</v>
      </c>
    </row>
    <row r="56" spans="1:5" x14ac:dyDescent="0.15">
      <c r="A56" s="54" t="s">
        <v>165</v>
      </c>
      <c r="B56" s="47" t="s">
        <v>179</v>
      </c>
      <c r="C56" s="92">
        <v>1.6</v>
      </c>
      <c r="E56" s="92">
        <v>2</v>
      </c>
    </row>
    <row r="57" spans="1:5" x14ac:dyDescent="0.15">
      <c r="A57" s="54" t="s">
        <v>165</v>
      </c>
      <c r="B57" s="47" t="s">
        <v>180</v>
      </c>
      <c r="C57" s="92">
        <v>2.6</v>
      </c>
      <c r="E57" s="92">
        <v>3.1</v>
      </c>
    </row>
    <row r="58" spans="1:5" x14ac:dyDescent="0.15">
      <c r="A58" s="54" t="s">
        <v>165</v>
      </c>
      <c r="B58" s="47" t="s">
        <v>181</v>
      </c>
      <c r="C58" s="92">
        <v>1.6</v>
      </c>
      <c r="E58" s="92">
        <v>1.6</v>
      </c>
    </row>
    <row r="59" spans="1:5" x14ac:dyDescent="0.15">
      <c r="A59" s="54" t="s">
        <v>165</v>
      </c>
      <c r="B59" s="47" t="s">
        <v>182</v>
      </c>
      <c r="C59" s="92">
        <v>2.5499999999999998</v>
      </c>
      <c r="E59" s="92">
        <v>2.5499999999999998</v>
      </c>
    </row>
    <row r="60" spans="1:5" x14ac:dyDescent="0.15">
      <c r="A60" s="54" t="s">
        <v>165</v>
      </c>
      <c r="B60" s="47" t="s">
        <v>183</v>
      </c>
      <c r="C60" s="92">
        <v>1.61</v>
      </c>
      <c r="E60" s="92">
        <v>1.61</v>
      </c>
    </row>
    <row r="61" spans="1:5" x14ac:dyDescent="0.15">
      <c r="A61" s="54" t="s">
        <v>165</v>
      </c>
      <c r="B61" s="47" t="s">
        <v>184</v>
      </c>
      <c r="C61" s="92">
        <v>2.76</v>
      </c>
      <c r="E61" s="92">
        <v>2.76</v>
      </c>
    </row>
    <row r="62" spans="1:5" x14ac:dyDescent="0.15">
      <c r="A62" s="54" t="s">
        <v>165</v>
      </c>
      <c r="B62" s="47" t="s">
        <v>185</v>
      </c>
      <c r="C62" s="92">
        <v>2.76</v>
      </c>
      <c r="E62" s="92">
        <v>3.6</v>
      </c>
    </row>
    <row r="63" spans="1:5" x14ac:dyDescent="0.15">
      <c r="A63" s="54" t="s">
        <v>165</v>
      </c>
      <c r="B63" s="47" t="s">
        <v>186</v>
      </c>
      <c r="C63" s="92">
        <v>2.4</v>
      </c>
      <c r="E63" s="92">
        <v>2.4</v>
      </c>
    </row>
    <row r="64" spans="1:5" x14ac:dyDescent="0.15">
      <c r="A64" s="54" t="s">
        <v>165</v>
      </c>
      <c r="B64" s="47" t="s">
        <v>187</v>
      </c>
      <c r="C64" s="92">
        <v>2.4</v>
      </c>
      <c r="E64" s="92">
        <v>2.4</v>
      </c>
    </row>
    <row r="65" spans="1:5" x14ac:dyDescent="0.15">
      <c r="A65" s="54" t="s">
        <v>165</v>
      </c>
      <c r="B65" s="47" t="s">
        <v>188</v>
      </c>
      <c r="C65" s="92">
        <v>2.54</v>
      </c>
      <c r="E65" s="92">
        <v>2.54</v>
      </c>
    </row>
    <row r="66" spans="1:5" x14ac:dyDescent="0.15">
      <c r="A66" s="54" t="s">
        <v>165</v>
      </c>
      <c r="B66" s="47" t="s">
        <v>189</v>
      </c>
      <c r="C66" s="92">
        <v>1.9</v>
      </c>
      <c r="E66" s="92">
        <v>2.2000000000000002</v>
      </c>
    </row>
    <row r="67" spans="1:5" x14ac:dyDescent="0.15">
      <c r="A67" s="54" t="s">
        <v>165</v>
      </c>
      <c r="B67" s="47" t="s">
        <v>190</v>
      </c>
      <c r="C67" s="92">
        <v>1.54</v>
      </c>
      <c r="E67" s="92">
        <v>1.54</v>
      </c>
    </row>
    <row r="68" spans="1:5" x14ac:dyDescent="0.15">
      <c r="A68" s="54" t="s">
        <v>165</v>
      </c>
      <c r="B68" s="47" t="s">
        <v>191</v>
      </c>
      <c r="C68" s="92">
        <v>2.5499999999999998</v>
      </c>
      <c r="E68" s="92">
        <v>1.61</v>
      </c>
    </row>
    <row r="69" spans="1:5" x14ac:dyDescent="0.15">
      <c r="A69" s="54" t="s">
        <v>165</v>
      </c>
      <c r="B69" s="47" t="s">
        <v>192</v>
      </c>
      <c r="C69" s="92">
        <v>2.54</v>
      </c>
      <c r="E69" s="92">
        <v>2.54</v>
      </c>
    </row>
    <row r="70" spans="1:5" x14ac:dyDescent="0.15">
      <c r="A70" s="54" t="s">
        <v>165</v>
      </c>
      <c r="B70" s="47" t="s">
        <v>193</v>
      </c>
      <c r="C70" s="92">
        <v>2.16</v>
      </c>
      <c r="E70" s="92">
        <v>2.27</v>
      </c>
    </row>
    <row r="71" spans="1:5" x14ac:dyDescent="0.15">
      <c r="A71" s="54" t="s">
        <v>165</v>
      </c>
      <c r="B71" s="47" t="s">
        <v>194</v>
      </c>
      <c r="C71" s="92">
        <v>2.04</v>
      </c>
      <c r="E71" s="92">
        <v>2.04</v>
      </c>
    </row>
    <row r="72" spans="1:5" x14ac:dyDescent="0.15">
      <c r="A72" s="54" t="s">
        <v>165</v>
      </c>
      <c r="B72" s="47" t="s">
        <v>195</v>
      </c>
      <c r="C72" s="92">
        <v>2.16</v>
      </c>
      <c r="E72" s="92">
        <v>2.17</v>
      </c>
    </row>
    <row r="73" spans="1:5" x14ac:dyDescent="0.15">
      <c r="A73" s="54" t="s">
        <v>165</v>
      </c>
      <c r="B73" s="47" t="s">
        <v>196</v>
      </c>
      <c r="C73" s="92">
        <v>1.8</v>
      </c>
      <c r="E73" s="92">
        <v>3.12</v>
      </c>
    </row>
    <row r="74" spans="1:5" x14ac:dyDescent="0.15">
      <c r="A74" s="54" t="s">
        <v>165</v>
      </c>
      <c r="B74" s="47" t="s">
        <v>197</v>
      </c>
      <c r="C74" s="92">
        <v>2</v>
      </c>
      <c r="E74" s="92">
        <v>2</v>
      </c>
    </row>
    <row r="75" spans="1:5" x14ac:dyDescent="0.15">
      <c r="A75" s="54" t="s">
        <v>165</v>
      </c>
      <c r="B75" s="47" t="s">
        <v>198</v>
      </c>
      <c r="C75" s="92">
        <v>2</v>
      </c>
      <c r="E75" s="92">
        <v>2</v>
      </c>
    </row>
    <row r="76" spans="1:5" x14ac:dyDescent="0.15">
      <c r="A76" s="54" t="s">
        <v>165</v>
      </c>
      <c r="B76" s="47" t="s">
        <v>199</v>
      </c>
      <c r="C76" s="92">
        <v>1.75</v>
      </c>
      <c r="E76" s="92">
        <v>2.0299999999999998</v>
      </c>
    </row>
    <row r="77" spans="1:5" x14ac:dyDescent="0.15">
      <c r="A77" s="54" t="s">
        <v>165</v>
      </c>
      <c r="B77" s="47" t="s">
        <v>200</v>
      </c>
      <c r="C77" s="92">
        <v>2.44</v>
      </c>
      <c r="E77" s="92">
        <v>2.4</v>
      </c>
    </row>
    <row r="78" spans="1:5" x14ac:dyDescent="0.15">
      <c r="A78" s="54" t="s">
        <v>165</v>
      </c>
      <c r="B78" s="47" t="s">
        <v>201</v>
      </c>
      <c r="C78" s="92">
        <v>1.25</v>
      </c>
      <c r="E78" s="92">
        <v>1.25</v>
      </c>
    </row>
    <row r="79" spans="1:5" x14ac:dyDescent="0.15">
      <c r="A79" s="54" t="s">
        <v>165</v>
      </c>
      <c r="B79" s="47" t="s">
        <v>202</v>
      </c>
      <c r="C79" s="92">
        <v>2</v>
      </c>
      <c r="E79" s="92">
        <v>2</v>
      </c>
    </row>
    <row r="80" spans="1:5" x14ac:dyDescent="0.15">
      <c r="A80" s="54" t="s">
        <v>165</v>
      </c>
      <c r="B80" s="47" t="s">
        <v>203</v>
      </c>
      <c r="C80" s="92">
        <v>2.8</v>
      </c>
      <c r="E80" s="92">
        <v>2.8</v>
      </c>
    </row>
    <row r="81" spans="1:39" x14ac:dyDescent="0.15">
      <c r="A81" s="54" t="s">
        <v>165</v>
      </c>
      <c r="B81" s="47" t="s">
        <v>204</v>
      </c>
      <c r="C81" s="92">
        <v>2</v>
      </c>
      <c r="E81" s="92">
        <v>2.5</v>
      </c>
    </row>
    <row r="82" spans="1:39" x14ac:dyDescent="0.15">
      <c r="A82" s="54" t="s">
        <v>165</v>
      </c>
      <c r="B82" s="47" t="s">
        <v>205</v>
      </c>
      <c r="C82" s="92">
        <v>1.8</v>
      </c>
      <c r="E82" s="92">
        <v>1.8</v>
      </c>
    </row>
    <row r="83" spans="1:39" x14ac:dyDescent="0.15">
      <c r="A83" s="54" t="s">
        <v>165</v>
      </c>
      <c r="B83" s="47" t="s">
        <v>206</v>
      </c>
      <c r="C83" s="92">
        <v>2.99</v>
      </c>
      <c r="E83" s="92">
        <v>2.99</v>
      </c>
    </row>
    <row r="84" spans="1:39" x14ac:dyDescent="0.15">
      <c r="A84" s="54" t="s">
        <v>165</v>
      </c>
      <c r="B84" s="47" t="s">
        <v>207</v>
      </c>
      <c r="C84" s="92">
        <v>2.2000000000000002</v>
      </c>
      <c r="E84" s="92">
        <v>2.2000000000000002</v>
      </c>
    </row>
    <row r="85" spans="1:39" x14ac:dyDescent="0.15">
      <c r="A85" s="54" t="s">
        <v>165</v>
      </c>
      <c r="B85" s="47" t="s">
        <v>208</v>
      </c>
      <c r="C85" s="92">
        <v>1.8</v>
      </c>
      <c r="E85" s="92">
        <v>1.8</v>
      </c>
    </row>
    <row r="86" spans="1:39" x14ac:dyDescent="0.15">
      <c r="A86" s="54" t="s">
        <v>165</v>
      </c>
      <c r="B86" s="47" t="s">
        <v>209</v>
      </c>
      <c r="C86" s="92">
        <v>1.8</v>
      </c>
      <c r="E86" s="92">
        <v>1.8</v>
      </c>
    </row>
    <row r="87" spans="1:39" s="19" customFormat="1" ht="15" x14ac:dyDescent="0.2">
      <c r="A87" s="60" t="s">
        <v>210</v>
      </c>
      <c r="B87" s="60" t="s">
        <v>211</v>
      </c>
      <c r="C87" s="65">
        <v>1.8</v>
      </c>
      <c r="D87" s="65">
        <v>266.39999999999998</v>
      </c>
      <c r="E87" s="65">
        <v>1.3080000000000001</v>
      </c>
      <c r="F87" s="65">
        <v>327.60000000000002</v>
      </c>
      <c r="G87" s="16"/>
      <c r="H87" s="16"/>
      <c r="I87" s="16"/>
      <c r="J87" s="17"/>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8"/>
      <c r="AK87" s="18"/>
      <c r="AL87" s="18"/>
      <c r="AM87" s="18"/>
    </row>
    <row r="88" spans="1:39" s="11" customFormat="1" ht="15" hidden="1" x14ac:dyDescent="0.2">
      <c r="A88" s="54" t="s">
        <v>212</v>
      </c>
      <c r="B88" s="12" t="s">
        <v>213</v>
      </c>
      <c r="C88" s="8">
        <v>1.7</v>
      </c>
      <c r="D88" s="8">
        <v>234.8</v>
      </c>
      <c r="E88" s="8">
        <v>1.7</v>
      </c>
      <c r="F88" s="8">
        <v>234.8</v>
      </c>
      <c r="G88" s="8"/>
      <c r="H88" s="8"/>
      <c r="I88" s="8"/>
      <c r="J88" s="9"/>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row>
    <row r="89" spans="1:39" s="11" customFormat="1" ht="15" hidden="1" x14ac:dyDescent="0.2">
      <c r="A89" s="54" t="s">
        <v>30</v>
      </c>
      <c r="B89" s="12" t="s">
        <v>214</v>
      </c>
      <c r="C89" s="8">
        <v>1.9</v>
      </c>
      <c r="D89" s="8">
        <v>327.3</v>
      </c>
      <c r="E89" s="8">
        <v>1.9</v>
      </c>
      <c r="F89" s="8">
        <v>327.3</v>
      </c>
      <c r="G89" s="8"/>
      <c r="H89" s="8"/>
      <c r="I89" s="8"/>
      <c r="J89" s="9"/>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row>
    <row r="90" spans="1:39" s="11" customFormat="1" ht="15" hidden="1" x14ac:dyDescent="0.2">
      <c r="A90" s="54" t="s">
        <v>44</v>
      </c>
      <c r="B90" s="12" t="s">
        <v>215</v>
      </c>
      <c r="C90" s="8">
        <v>2.15</v>
      </c>
      <c r="D90" s="8">
        <v>438</v>
      </c>
      <c r="E90" s="8">
        <v>2.81</v>
      </c>
      <c r="F90" s="8">
        <v>653.4</v>
      </c>
      <c r="G90" s="8"/>
      <c r="H90" s="8"/>
      <c r="I90" s="8"/>
      <c r="J90" s="9"/>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row>
    <row r="91" spans="1:39" s="11" customFormat="1" ht="15" hidden="1" x14ac:dyDescent="0.2">
      <c r="A91" s="54" t="s">
        <v>44</v>
      </c>
      <c r="B91" s="12" t="s">
        <v>216</v>
      </c>
      <c r="C91" s="8">
        <v>2.15</v>
      </c>
      <c r="D91" s="8">
        <v>434.4</v>
      </c>
      <c r="E91" s="8">
        <v>2.88</v>
      </c>
      <c r="F91" s="8">
        <v>653.4</v>
      </c>
      <c r="G91" s="8"/>
      <c r="H91" s="8"/>
      <c r="I91" s="8"/>
      <c r="J91" s="9"/>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row>
    <row r="92" spans="1:39" s="11" customFormat="1" ht="57" hidden="1" x14ac:dyDescent="0.2">
      <c r="A92" s="54" t="s">
        <v>44</v>
      </c>
      <c r="B92" s="12" t="s">
        <v>217</v>
      </c>
      <c r="C92" s="8">
        <v>2.2599999999999998</v>
      </c>
      <c r="D92" s="8">
        <v>445.3</v>
      </c>
      <c r="E92" s="8">
        <v>2.81</v>
      </c>
      <c r="F92" s="8">
        <v>620.5</v>
      </c>
      <c r="G92" s="8"/>
      <c r="H92" s="8"/>
      <c r="I92" s="8"/>
      <c r="J92" s="9"/>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row>
    <row r="93" spans="1:39" s="11" customFormat="1" ht="57" hidden="1" x14ac:dyDescent="0.2">
      <c r="A93" s="54" t="s">
        <v>44</v>
      </c>
      <c r="B93" s="12" t="s">
        <v>218</v>
      </c>
      <c r="C93" s="8">
        <v>1.9</v>
      </c>
      <c r="D93" s="8">
        <v>332.2</v>
      </c>
      <c r="E93" s="8">
        <v>2.66</v>
      </c>
      <c r="F93" s="8">
        <v>430.7</v>
      </c>
      <c r="G93" s="8"/>
      <c r="H93" s="8"/>
      <c r="I93" s="8"/>
      <c r="J93" s="9"/>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row>
    <row r="94" spans="1:39" s="11" customFormat="1" ht="71" hidden="1" x14ac:dyDescent="0.2">
      <c r="A94" s="54" t="s">
        <v>61</v>
      </c>
      <c r="B94" s="12" t="s">
        <v>219</v>
      </c>
      <c r="C94" s="8">
        <v>2.5550000000000002</v>
      </c>
      <c r="D94" s="8">
        <v>276.30500000000001</v>
      </c>
      <c r="E94" s="8">
        <v>2.5550000000000002</v>
      </c>
      <c r="F94" s="8">
        <v>276.30500000000001</v>
      </c>
      <c r="G94" s="8"/>
      <c r="H94" s="8"/>
      <c r="I94" s="8"/>
      <c r="J94" s="9"/>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row>
    <row r="95" spans="1:39" s="11" customFormat="1" ht="71" hidden="1" x14ac:dyDescent="0.2">
      <c r="A95" s="54" t="s">
        <v>61</v>
      </c>
      <c r="B95" s="12" t="s">
        <v>220</v>
      </c>
      <c r="C95" s="8">
        <v>2.92</v>
      </c>
      <c r="D95" s="8">
        <v>311.69</v>
      </c>
      <c r="E95" s="8">
        <v>2.92</v>
      </c>
      <c r="F95" s="8">
        <v>311.69</v>
      </c>
      <c r="G95" s="8"/>
      <c r="H95" s="8"/>
      <c r="I95" s="8"/>
      <c r="J95" s="9"/>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row>
    <row r="96" spans="1:39" s="11" customFormat="1" ht="99" hidden="1" x14ac:dyDescent="0.2">
      <c r="A96" s="54" t="s">
        <v>61</v>
      </c>
      <c r="B96" s="12" t="s">
        <v>221</v>
      </c>
      <c r="C96" s="8">
        <v>2.4089999999999998</v>
      </c>
      <c r="D96" s="8">
        <v>286.89</v>
      </c>
      <c r="E96" s="8">
        <v>2.4089999999999998</v>
      </c>
      <c r="F96" s="8">
        <v>286.89</v>
      </c>
      <c r="G96" s="8"/>
      <c r="H96" s="8"/>
      <c r="I96" s="8"/>
      <c r="J96" s="9"/>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row>
    <row r="97" spans="1:39" s="11" customFormat="1" ht="15" hidden="1" x14ac:dyDescent="0.2">
      <c r="A97" s="54" t="s">
        <v>45</v>
      </c>
      <c r="B97" s="12"/>
      <c r="C97" s="8">
        <v>2.04</v>
      </c>
      <c r="D97" s="8"/>
      <c r="E97" s="8">
        <v>2.04</v>
      </c>
      <c r="F97" s="8"/>
      <c r="G97" s="8"/>
      <c r="H97" s="8"/>
      <c r="I97" s="8"/>
      <c r="J97" s="9"/>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row>
    <row r="98" spans="1:39" s="11" customFormat="1" ht="15" hidden="1" x14ac:dyDescent="0.2">
      <c r="A98" s="54" t="s">
        <v>104</v>
      </c>
      <c r="B98" s="12" t="s">
        <v>222</v>
      </c>
      <c r="C98" s="8">
        <v>3</v>
      </c>
      <c r="D98" s="8">
        <v>467.78</v>
      </c>
      <c r="E98" s="8">
        <v>2.2000000000000002</v>
      </c>
      <c r="F98" s="8">
        <v>579.09</v>
      </c>
      <c r="G98" s="8"/>
      <c r="H98" s="8"/>
      <c r="I98" s="8"/>
      <c r="J98" s="9"/>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row>
    <row r="99" spans="1:39" s="11" customFormat="1" ht="15" hidden="1" x14ac:dyDescent="0.2">
      <c r="A99" s="54" t="s">
        <v>104</v>
      </c>
      <c r="B99" s="12" t="s">
        <v>223</v>
      </c>
      <c r="C99" s="8">
        <v>3.02</v>
      </c>
      <c r="D99" s="8">
        <v>371.71</v>
      </c>
      <c r="E99" s="8">
        <v>3.2</v>
      </c>
      <c r="F99" s="8">
        <v>579.09</v>
      </c>
      <c r="G99" s="8"/>
      <c r="H99" s="8"/>
      <c r="I99" s="8"/>
      <c r="J99" s="9"/>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row>
    <row r="100" spans="1:39" s="29" customFormat="1" ht="15" hidden="1" x14ac:dyDescent="0.2">
      <c r="A100" s="25" t="s">
        <v>54</v>
      </c>
      <c r="B100" s="25"/>
      <c r="C100" s="26"/>
      <c r="D100" s="26"/>
      <c r="E100" s="26"/>
      <c r="F100" s="26"/>
      <c r="G100" s="26"/>
      <c r="H100" s="26"/>
      <c r="I100" s="26"/>
      <c r="J100" s="27"/>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row>
    <row r="101" spans="1:39" s="11" customFormat="1" ht="15" hidden="1" x14ac:dyDescent="0.2">
      <c r="A101" s="54" t="s">
        <v>46</v>
      </c>
      <c r="B101" s="12"/>
      <c r="C101" s="8"/>
      <c r="D101" s="8"/>
      <c r="E101" s="8"/>
      <c r="F101" s="8"/>
      <c r="G101" s="66">
        <v>8.6999999999999994E-2</v>
      </c>
      <c r="H101" s="8"/>
      <c r="I101" s="66">
        <v>8.6999999999999994E-2</v>
      </c>
      <c r="J101" s="9"/>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row>
    <row r="102" spans="1:39" s="11" customFormat="1" ht="15" hidden="1" x14ac:dyDescent="0.2">
      <c r="A102" s="67" t="s">
        <v>62</v>
      </c>
      <c r="B102" s="30"/>
      <c r="C102" s="8">
        <v>1.8</v>
      </c>
      <c r="D102" s="8">
        <v>284.36</v>
      </c>
      <c r="E102" s="8">
        <v>1.8</v>
      </c>
      <c r="F102" s="8">
        <v>284.36</v>
      </c>
      <c r="G102" s="8"/>
      <c r="H102" s="8"/>
      <c r="I102" s="8"/>
      <c r="J102" s="9"/>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row>
    <row r="103" spans="1:39" s="11" customFormat="1" ht="155" hidden="1" x14ac:dyDescent="0.2">
      <c r="A103" s="54" t="s">
        <v>66</v>
      </c>
      <c r="B103" s="12" t="s">
        <v>224</v>
      </c>
      <c r="C103" s="8">
        <v>1.1599999999999999</v>
      </c>
      <c r="D103" s="8"/>
      <c r="E103" s="8">
        <v>1.1599999999999999</v>
      </c>
      <c r="F103" s="8"/>
      <c r="G103" s="8"/>
      <c r="H103" s="8"/>
      <c r="I103" s="8"/>
      <c r="J103" s="9"/>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row>
    <row r="104" spans="1:39" s="11" customFormat="1" ht="43" hidden="1" x14ac:dyDescent="0.2">
      <c r="A104" s="54" t="s">
        <v>66</v>
      </c>
      <c r="B104" s="12" t="s">
        <v>225</v>
      </c>
      <c r="C104" s="8">
        <v>2.66</v>
      </c>
      <c r="D104" s="8"/>
      <c r="E104" s="8">
        <v>2.66</v>
      </c>
      <c r="F104" s="8"/>
      <c r="G104" s="8"/>
      <c r="H104" s="8"/>
      <c r="I104" s="8"/>
      <c r="J104" s="9"/>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row>
    <row r="105" spans="1:39" s="11" customFormat="1" ht="15" hidden="1" x14ac:dyDescent="0.2">
      <c r="A105" s="31" t="s">
        <v>226</v>
      </c>
      <c r="B105" s="31" t="s">
        <v>227</v>
      </c>
      <c r="C105" s="32"/>
      <c r="D105" s="32"/>
      <c r="E105" s="32">
        <v>2.87</v>
      </c>
      <c r="F105" s="32"/>
      <c r="G105" s="32">
        <v>0.1</v>
      </c>
      <c r="H105" s="32"/>
      <c r="I105" s="32"/>
      <c r="J105" s="33"/>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row>
    <row r="106" spans="1:39" s="11" customFormat="1" ht="29" hidden="1" x14ac:dyDescent="0.2">
      <c r="A106" s="31" t="s">
        <v>226</v>
      </c>
      <c r="B106" s="31" t="s">
        <v>228</v>
      </c>
      <c r="C106" s="32"/>
      <c r="D106" s="32"/>
      <c r="E106" s="32">
        <v>2.36</v>
      </c>
      <c r="F106" s="32"/>
      <c r="G106" s="32">
        <v>0.1</v>
      </c>
      <c r="H106" s="32"/>
      <c r="I106" s="32"/>
      <c r="J106" s="33"/>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row>
    <row r="107" spans="1:39" s="11" customFormat="1" ht="15" hidden="1" x14ac:dyDescent="0.2">
      <c r="A107" s="54" t="s">
        <v>65</v>
      </c>
      <c r="B107" s="68" t="s">
        <v>229</v>
      </c>
      <c r="C107" s="69">
        <v>2.2200000000000002</v>
      </c>
      <c r="D107" s="69">
        <v>303.7</v>
      </c>
      <c r="E107" s="69">
        <v>2.2200000000000002</v>
      </c>
      <c r="F107" s="69">
        <v>303.7</v>
      </c>
      <c r="G107" s="16"/>
      <c r="H107" s="16"/>
      <c r="I107" s="16"/>
      <c r="J107" s="17"/>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row>
    <row r="108" spans="1:39" s="19" customFormat="1" ht="15" hidden="1" x14ac:dyDescent="0.2">
      <c r="A108" s="54" t="s">
        <v>65</v>
      </c>
      <c r="B108" s="68" t="s">
        <v>230</v>
      </c>
      <c r="C108" s="69">
        <v>2.39</v>
      </c>
      <c r="D108" s="69">
        <v>309.3</v>
      </c>
      <c r="E108" s="69">
        <v>2.39</v>
      </c>
      <c r="F108" s="69">
        <v>309.3</v>
      </c>
      <c r="G108" s="16"/>
      <c r="H108" s="16"/>
      <c r="I108" s="16"/>
      <c r="J108" s="17"/>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c r="AK108" s="18"/>
      <c r="AL108" s="18"/>
      <c r="AM108" s="18"/>
    </row>
    <row r="109" spans="1:39" s="19" customFormat="1" ht="57" hidden="1" x14ac:dyDescent="0.2">
      <c r="A109" s="54" t="s">
        <v>65</v>
      </c>
      <c r="B109" s="68" t="s">
        <v>231</v>
      </c>
      <c r="C109" s="69">
        <v>1.66</v>
      </c>
      <c r="D109" s="69">
        <v>376.4</v>
      </c>
      <c r="E109" s="69">
        <v>1.66</v>
      </c>
      <c r="F109" s="69">
        <v>376.4</v>
      </c>
      <c r="G109" s="16"/>
      <c r="H109" s="16"/>
      <c r="I109" s="16"/>
      <c r="J109" s="17"/>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row>
    <row r="110" spans="1:39" s="19" customFormat="1" ht="15" hidden="1" x14ac:dyDescent="0.2">
      <c r="A110" s="54" t="s">
        <v>65</v>
      </c>
      <c r="B110" s="68" t="s">
        <v>232</v>
      </c>
      <c r="C110" s="69">
        <v>2.0699999999999998</v>
      </c>
      <c r="D110" s="69">
        <v>281.7</v>
      </c>
      <c r="E110" s="69">
        <v>2.0699999999999998</v>
      </c>
      <c r="F110" s="69">
        <v>281.7</v>
      </c>
      <c r="G110" s="16"/>
      <c r="H110" s="16"/>
      <c r="I110" s="16"/>
      <c r="J110" s="17"/>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c r="AK110" s="18"/>
      <c r="AL110" s="18"/>
      <c r="AM110" s="18"/>
    </row>
    <row r="111" spans="1:39" s="19" customFormat="1" ht="15" hidden="1" x14ac:dyDescent="0.2">
      <c r="A111" s="54" t="s">
        <v>93</v>
      </c>
      <c r="B111" s="12"/>
      <c r="C111" s="8">
        <v>2.38</v>
      </c>
      <c r="D111" s="8">
        <v>392.95</v>
      </c>
      <c r="E111" s="8">
        <v>2.38</v>
      </c>
      <c r="F111" s="8">
        <v>392.95</v>
      </c>
      <c r="G111" s="8"/>
      <c r="H111" s="8"/>
      <c r="I111" s="8"/>
      <c r="J111" s="9"/>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row>
    <row r="112" spans="1:39" s="11" customFormat="1" ht="15" hidden="1" x14ac:dyDescent="0.2">
      <c r="A112" s="56" t="s">
        <v>94</v>
      </c>
      <c r="B112" s="15" t="s">
        <v>233</v>
      </c>
      <c r="C112" s="8">
        <v>2.92</v>
      </c>
      <c r="D112" s="8">
        <v>722.7</v>
      </c>
      <c r="E112" s="8">
        <v>2.92</v>
      </c>
      <c r="F112" s="8">
        <v>722.7</v>
      </c>
      <c r="G112" s="8"/>
      <c r="H112" s="8"/>
      <c r="I112" s="8"/>
      <c r="J112" s="9"/>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row>
    <row r="113" spans="1:39" s="11" customFormat="1" ht="15" hidden="1" x14ac:dyDescent="0.2">
      <c r="A113" s="56" t="s">
        <v>234</v>
      </c>
      <c r="B113" s="15" t="s">
        <v>235</v>
      </c>
      <c r="C113" s="8">
        <v>2.19</v>
      </c>
      <c r="D113" s="8">
        <v>306.60000000000002</v>
      </c>
      <c r="E113" s="8">
        <v>2.19</v>
      </c>
      <c r="F113" s="8">
        <v>306.60000000000002</v>
      </c>
      <c r="G113" s="8"/>
      <c r="H113" s="8"/>
      <c r="I113" s="8"/>
      <c r="J113" s="9"/>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row>
    <row r="114" spans="1:39" s="11" customFormat="1" ht="15" hidden="1" x14ac:dyDescent="0.2">
      <c r="A114" s="56" t="s">
        <v>234</v>
      </c>
      <c r="B114" s="15" t="s">
        <v>236</v>
      </c>
      <c r="C114" s="8">
        <v>1.825</v>
      </c>
      <c r="D114" s="8">
        <v>304.41000000000003</v>
      </c>
      <c r="E114" s="8">
        <v>1.825</v>
      </c>
      <c r="F114" s="8">
        <v>304.41000000000003</v>
      </c>
      <c r="G114" s="8"/>
      <c r="H114" s="8"/>
      <c r="I114" s="8"/>
      <c r="J114" s="9"/>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row>
    <row r="115" spans="1:39" s="11" customFormat="1" ht="15" hidden="1" x14ac:dyDescent="0.2">
      <c r="A115" s="56" t="s">
        <v>234</v>
      </c>
      <c r="B115" s="15" t="s">
        <v>237</v>
      </c>
      <c r="C115" s="8">
        <v>1.46</v>
      </c>
      <c r="D115" s="8">
        <v>267</v>
      </c>
      <c r="E115" s="8">
        <v>1.46</v>
      </c>
      <c r="F115" s="8">
        <v>267.47000000000003</v>
      </c>
      <c r="G115" s="8"/>
      <c r="H115" s="8"/>
      <c r="I115" s="8"/>
      <c r="J115" s="9"/>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row>
    <row r="116" spans="1:39" s="11" customFormat="1" ht="15" hidden="1" x14ac:dyDescent="0.2">
      <c r="A116" s="60" t="s">
        <v>23</v>
      </c>
      <c r="B116" s="60" t="s">
        <v>238</v>
      </c>
      <c r="C116" s="58"/>
      <c r="D116" s="58">
        <v>372</v>
      </c>
      <c r="E116" s="58"/>
      <c r="F116" s="58">
        <v>432</v>
      </c>
      <c r="G116" s="8"/>
      <c r="H116" s="8"/>
      <c r="I116" s="8"/>
      <c r="J116" s="9"/>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row>
    <row r="117" spans="1:39" s="11" customFormat="1" ht="15" hidden="1" x14ac:dyDescent="0.2">
      <c r="A117" s="60" t="s">
        <v>23</v>
      </c>
      <c r="B117" s="60" t="s">
        <v>239</v>
      </c>
      <c r="C117" s="58"/>
      <c r="D117" s="58">
        <v>290.04000000000002</v>
      </c>
      <c r="E117" s="58"/>
      <c r="F117" s="58">
        <v>328.68</v>
      </c>
      <c r="G117" s="8"/>
      <c r="H117" s="8"/>
      <c r="I117" s="8"/>
      <c r="J117" s="9"/>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row>
    <row r="118" spans="1:39" s="11" customFormat="1" ht="15" hidden="1" x14ac:dyDescent="0.2">
      <c r="A118" s="54" t="s">
        <v>47</v>
      </c>
      <c r="B118" s="12"/>
      <c r="C118" s="8">
        <v>2.7</v>
      </c>
      <c r="D118" s="8"/>
      <c r="E118" s="8">
        <v>3.5</v>
      </c>
      <c r="F118" s="8"/>
      <c r="G118" s="8"/>
      <c r="H118" s="8"/>
      <c r="I118" s="8"/>
      <c r="J118" s="9"/>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row>
    <row r="119" spans="1:39" s="11" customFormat="1" ht="29" hidden="1" x14ac:dyDescent="0.2">
      <c r="A119" s="60" t="s">
        <v>24</v>
      </c>
      <c r="B119" s="60" t="s">
        <v>240</v>
      </c>
      <c r="C119" s="58">
        <v>2.08</v>
      </c>
      <c r="D119" s="58">
        <v>299</v>
      </c>
      <c r="E119" s="58">
        <v>2.11</v>
      </c>
      <c r="F119" s="58">
        <v>307</v>
      </c>
      <c r="G119" s="58">
        <v>6.9000000000000006E-2</v>
      </c>
      <c r="H119" s="58">
        <v>9.93</v>
      </c>
      <c r="I119" s="8"/>
      <c r="J119" s="9"/>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row>
    <row r="120" spans="1:39" s="11" customFormat="1" ht="29" hidden="1" x14ac:dyDescent="0.2">
      <c r="A120" s="60" t="s">
        <v>24</v>
      </c>
      <c r="B120" s="60" t="s">
        <v>241</v>
      </c>
      <c r="C120" s="58">
        <v>2.21</v>
      </c>
      <c r="D120" s="58">
        <v>283</v>
      </c>
      <c r="E120" s="58">
        <v>2.2200000000000002</v>
      </c>
      <c r="F120" s="58">
        <v>318</v>
      </c>
      <c r="G120" s="58">
        <v>8.2000000000000003E-2</v>
      </c>
      <c r="H120" s="58">
        <v>10.44</v>
      </c>
      <c r="I120" s="8"/>
      <c r="J120" s="9"/>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row>
    <row r="121" spans="1:39" s="11" customFormat="1" ht="15" hidden="1" x14ac:dyDescent="0.2">
      <c r="A121" s="60" t="s">
        <v>24</v>
      </c>
      <c r="B121" s="60" t="s">
        <v>242</v>
      </c>
      <c r="C121" s="58">
        <v>2.1</v>
      </c>
      <c r="D121" s="58">
        <v>275</v>
      </c>
      <c r="E121" s="58">
        <v>2.2000000000000002</v>
      </c>
      <c r="F121" s="58">
        <v>273</v>
      </c>
      <c r="G121" s="58">
        <v>7.8E-2</v>
      </c>
      <c r="H121" s="58">
        <v>10.15</v>
      </c>
      <c r="I121" s="8"/>
      <c r="J121" s="9"/>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row>
    <row r="122" spans="1:39" s="11" customFormat="1" ht="15" hidden="1" x14ac:dyDescent="0.2">
      <c r="A122" s="60" t="s">
        <v>24</v>
      </c>
      <c r="B122" s="60" t="s">
        <v>243</v>
      </c>
      <c r="C122" s="58">
        <v>2.3199999999999998</v>
      </c>
      <c r="D122" s="58">
        <v>289</v>
      </c>
      <c r="E122" s="58">
        <v>2.14</v>
      </c>
      <c r="F122" s="58">
        <v>255</v>
      </c>
      <c r="G122" s="58">
        <v>8.5999999999999993E-2</v>
      </c>
      <c r="H122" s="58">
        <v>10.66</v>
      </c>
      <c r="I122" s="8"/>
      <c r="J122" s="9"/>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row>
    <row r="123" spans="1:39" s="11" customFormat="1" ht="15" hidden="1" x14ac:dyDescent="0.2">
      <c r="A123" s="54" t="s">
        <v>20</v>
      </c>
      <c r="B123" s="12"/>
      <c r="C123" s="8"/>
      <c r="D123" s="8"/>
      <c r="E123" s="8">
        <v>1.95</v>
      </c>
      <c r="F123" s="8">
        <v>224</v>
      </c>
      <c r="G123" s="8">
        <v>9.1999999999999998E-2</v>
      </c>
      <c r="H123" s="8">
        <v>10.6</v>
      </c>
      <c r="I123" s="8"/>
      <c r="J123" s="9"/>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row>
    <row r="124" spans="1:39" s="11" customFormat="1" ht="15" hidden="1" x14ac:dyDescent="0.2">
      <c r="A124" s="56" t="s">
        <v>101</v>
      </c>
      <c r="B124" s="15"/>
      <c r="C124" s="8">
        <v>0.90200000000000002</v>
      </c>
      <c r="D124" s="8">
        <v>172.78</v>
      </c>
      <c r="E124" s="8">
        <v>1.6020000000000001</v>
      </c>
      <c r="F124" s="8">
        <v>312.00700000000001</v>
      </c>
      <c r="G124" s="8"/>
      <c r="H124" s="8"/>
      <c r="I124" s="8"/>
      <c r="J124" s="9"/>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row>
    <row r="125" spans="1:39" s="11" customFormat="1" ht="15" hidden="1" x14ac:dyDescent="0.2">
      <c r="A125" s="54" t="s">
        <v>63</v>
      </c>
      <c r="B125" s="12"/>
      <c r="C125" s="8">
        <v>2</v>
      </c>
      <c r="D125" s="8">
        <v>295</v>
      </c>
      <c r="E125" s="8">
        <v>2</v>
      </c>
      <c r="F125" s="8">
        <v>295</v>
      </c>
      <c r="G125" s="8"/>
      <c r="H125" s="8"/>
      <c r="I125" s="8"/>
      <c r="J125" s="9"/>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row>
    <row r="126" spans="1:39" s="11" customFormat="1" ht="57" hidden="1" x14ac:dyDescent="0.2">
      <c r="A126" s="54" t="s">
        <v>69</v>
      </c>
      <c r="B126" s="12" t="s">
        <v>244</v>
      </c>
      <c r="C126" s="8">
        <v>1.79</v>
      </c>
      <c r="D126" s="8">
        <v>174.84</v>
      </c>
      <c r="E126" s="8">
        <v>2.11</v>
      </c>
      <c r="F126" s="8">
        <v>174.97</v>
      </c>
      <c r="G126" s="8"/>
      <c r="H126" s="8"/>
      <c r="I126" s="8"/>
      <c r="J126" s="9"/>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row>
    <row r="127" spans="1:39" s="11" customFormat="1" ht="43" hidden="1" x14ac:dyDescent="0.2">
      <c r="A127" s="54" t="s">
        <v>69</v>
      </c>
      <c r="B127" s="12" t="s">
        <v>245</v>
      </c>
      <c r="C127" s="8">
        <v>1.95</v>
      </c>
      <c r="D127" s="8">
        <v>194.52</v>
      </c>
      <c r="E127" s="8">
        <v>2</v>
      </c>
      <c r="F127" s="8">
        <v>199.27</v>
      </c>
      <c r="G127" s="8"/>
      <c r="H127" s="8"/>
      <c r="I127" s="8"/>
      <c r="J127" s="9"/>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row>
    <row r="128" spans="1:39" s="11" customFormat="1" ht="43" hidden="1" x14ac:dyDescent="0.2">
      <c r="A128" s="54" t="s">
        <v>69</v>
      </c>
      <c r="B128" s="12" t="s">
        <v>246</v>
      </c>
      <c r="C128" s="8">
        <v>1.8</v>
      </c>
      <c r="D128" s="8">
        <v>362.41</v>
      </c>
      <c r="E128" s="8">
        <v>2.2400000000000002</v>
      </c>
      <c r="F128" s="8">
        <v>232.35</v>
      </c>
      <c r="G128" s="8"/>
      <c r="H128" s="8"/>
      <c r="I128" s="8"/>
      <c r="J128" s="9"/>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row>
    <row r="129" spans="1:61" s="11" customFormat="1" ht="15" hidden="1" x14ac:dyDescent="0.2">
      <c r="A129" s="54" t="s">
        <v>86</v>
      </c>
      <c r="B129" s="12" t="s">
        <v>247</v>
      </c>
      <c r="C129" s="8">
        <v>2.8439999999999999</v>
      </c>
      <c r="D129" s="8">
        <v>323.16000000000003</v>
      </c>
      <c r="E129" s="8">
        <v>2.508</v>
      </c>
      <c r="F129" s="8">
        <v>461.76</v>
      </c>
      <c r="G129" s="8"/>
      <c r="H129" s="8"/>
      <c r="I129" s="8"/>
      <c r="J129" s="9"/>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row>
    <row r="130" spans="1:61" s="11" customFormat="1" ht="15" hidden="1" x14ac:dyDescent="0.2">
      <c r="A130" s="54" t="s">
        <v>86</v>
      </c>
      <c r="B130" s="12" t="s">
        <v>248</v>
      </c>
      <c r="C130" s="8">
        <v>2.8439999999999999</v>
      </c>
      <c r="D130" s="8">
        <v>323.16000000000003</v>
      </c>
      <c r="E130" s="8">
        <v>1.284</v>
      </c>
      <c r="F130" s="8">
        <v>445.08</v>
      </c>
      <c r="G130" s="8"/>
      <c r="H130" s="8"/>
      <c r="I130" s="8"/>
      <c r="J130" s="9"/>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row>
    <row r="131" spans="1:61" s="11" customFormat="1" ht="15" hidden="1" x14ac:dyDescent="0.2">
      <c r="A131" s="54" t="s">
        <v>249</v>
      </c>
      <c r="B131" s="12"/>
      <c r="C131" s="8">
        <v>1.92</v>
      </c>
      <c r="D131" s="8">
        <v>235.6</v>
      </c>
      <c r="E131" s="8">
        <v>1.95</v>
      </c>
      <c r="F131" s="8">
        <v>298.89999999999998</v>
      </c>
      <c r="G131" s="8"/>
      <c r="H131" s="8"/>
      <c r="I131" s="8"/>
      <c r="J131" s="9"/>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row>
    <row r="132" spans="1:61" s="11" customFormat="1" ht="15" hidden="1" x14ac:dyDescent="0.2">
      <c r="A132" s="54" t="s">
        <v>250</v>
      </c>
      <c r="B132" s="12"/>
      <c r="C132" s="8">
        <v>1.99</v>
      </c>
      <c r="D132" s="8">
        <v>228</v>
      </c>
      <c r="E132" s="8">
        <v>2.27</v>
      </c>
      <c r="F132" s="8">
        <v>294</v>
      </c>
      <c r="G132" s="8"/>
      <c r="H132" s="8"/>
      <c r="I132" s="8"/>
      <c r="J132" s="9"/>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row>
    <row r="133" spans="1:61" s="29" customFormat="1" ht="15" hidden="1" x14ac:dyDescent="0.2">
      <c r="A133" s="25" t="s">
        <v>78</v>
      </c>
      <c r="B133" s="25" t="s">
        <v>251</v>
      </c>
      <c r="C133" s="26"/>
      <c r="D133" s="26"/>
      <c r="E133" s="26"/>
      <c r="F133" s="26"/>
      <c r="G133" s="26"/>
      <c r="H133" s="26"/>
      <c r="I133" s="26"/>
      <c r="J133" s="27"/>
      <c r="K133" s="28"/>
      <c r="L133" s="28"/>
      <c r="M133" s="28"/>
      <c r="N133" s="28"/>
      <c r="O133" s="28"/>
      <c r="P133" s="28"/>
      <c r="Q133" s="28"/>
      <c r="R133" s="28"/>
      <c r="S133" s="28"/>
      <c r="T133" s="28"/>
      <c r="U133" s="28"/>
      <c r="V133" s="28"/>
      <c r="W133" s="28"/>
      <c r="X133" s="28"/>
      <c r="Y133" s="28"/>
      <c r="Z133" s="28"/>
      <c r="AA133" s="28"/>
      <c r="AB133" s="28"/>
      <c r="AC133" s="28"/>
      <c r="AD133" s="28"/>
      <c r="AE133" s="28"/>
      <c r="AF133" s="28"/>
      <c r="AG133" s="28"/>
      <c r="AH133" s="28"/>
      <c r="AI133" s="28"/>
      <c r="AJ133" s="28"/>
      <c r="AK133" s="28"/>
      <c r="AL133" s="28"/>
      <c r="AM133" s="28"/>
    </row>
    <row r="134" spans="1:61" s="23" customFormat="1" ht="15" hidden="1" x14ac:dyDescent="0.2">
      <c r="A134" s="54" t="s">
        <v>252</v>
      </c>
      <c r="B134" s="12"/>
      <c r="C134" s="8">
        <v>2.2000000000000002</v>
      </c>
      <c r="D134" s="8"/>
      <c r="E134" s="8">
        <v>3</v>
      </c>
      <c r="F134" s="8"/>
      <c r="G134" s="8"/>
      <c r="H134" s="8"/>
      <c r="I134" s="8"/>
      <c r="J134" s="9"/>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1"/>
      <c r="AO134" s="11"/>
      <c r="AP134" s="11"/>
      <c r="AQ134" s="11"/>
      <c r="AR134" s="11"/>
      <c r="AS134" s="11"/>
      <c r="AT134" s="11"/>
      <c r="AU134" s="11"/>
      <c r="AV134" s="11"/>
      <c r="AW134" s="11"/>
      <c r="AX134" s="11"/>
      <c r="AY134" s="11"/>
      <c r="AZ134" s="11"/>
      <c r="BA134" s="11"/>
      <c r="BB134" s="11"/>
      <c r="BC134" s="11"/>
      <c r="BD134" s="11"/>
      <c r="BE134" s="11"/>
      <c r="BF134" s="11"/>
      <c r="BG134" s="11"/>
      <c r="BH134" s="11"/>
      <c r="BI134" s="11"/>
    </row>
    <row r="135" spans="1:61" s="23" customFormat="1" ht="15" hidden="1" x14ac:dyDescent="0.2">
      <c r="A135" s="54" t="s">
        <v>70</v>
      </c>
      <c r="B135" s="12" t="s">
        <v>253</v>
      </c>
      <c r="C135" s="8">
        <v>2.4</v>
      </c>
      <c r="D135" s="8">
        <v>453</v>
      </c>
      <c r="E135" s="8">
        <v>2.6</v>
      </c>
      <c r="F135" s="8">
        <v>510</v>
      </c>
      <c r="G135" s="8"/>
      <c r="H135" s="8"/>
      <c r="I135" s="8"/>
      <c r="J135" s="9"/>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1"/>
      <c r="AO135" s="11"/>
      <c r="AP135" s="11"/>
      <c r="AQ135" s="11"/>
      <c r="AR135" s="11"/>
      <c r="AS135" s="11"/>
      <c r="AT135" s="11"/>
      <c r="AU135" s="11"/>
      <c r="AV135" s="11"/>
      <c r="AW135" s="11"/>
      <c r="AX135" s="11"/>
      <c r="AY135" s="11"/>
      <c r="AZ135" s="11"/>
      <c r="BA135" s="11"/>
      <c r="BB135" s="11"/>
      <c r="BC135" s="11"/>
      <c r="BD135" s="11"/>
      <c r="BE135" s="11"/>
      <c r="BF135" s="11"/>
      <c r="BG135" s="11"/>
      <c r="BH135" s="11"/>
      <c r="BI135" s="11"/>
    </row>
    <row r="136" spans="1:61" s="11" customFormat="1" ht="15" hidden="1" x14ac:dyDescent="0.2">
      <c r="A136" s="54" t="s">
        <v>254</v>
      </c>
      <c r="B136" s="12" t="s">
        <v>255</v>
      </c>
      <c r="C136" s="8">
        <v>1.5</v>
      </c>
      <c r="D136" s="8">
        <v>320</v>
      </c>
      <c r="E136" s="8">
        <v>1.4</v>
      </c>
      <c r="F136" s="8">
        <v>310</v>
      </c>
      <c r="G136" s="8"/>
      <c r="H136" s="8"/>
      <c r="I136" s="8"/>
      <c r="J136" s="9"/>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row>
    <row r="137" spans="1:61" s="11" customFormat="1" ht="15" hidden="1" x14ac:dyDescent="0.2">
      <c r="A137" s="54" t="s">
        <v>256</v>
      </c>
      <c r="B137" s="12"/>
      <c r="C137" s="8">
        <v>2.0939999999999999</v>
      </c>
      <c r="D137" s="8">
        <v>312.00099999999998</v>
      </c>
      <c r="E137" s="8">
        <v>1.8919999999999999</v>
      </c>
      <c r="F137" s="8">
        <v>231.137</v>
      </c>
      <c r="G137" s="8"/>
      <c r="H137" s="8"/>
      <c r="I137" s="8"/>
      <c r="J137" s="9"/>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row>
    <row r="138" spans="1:61" s="11" customFormat="1" ht="15" hidden="1" x14ac:dyDescent="0.2">
      <c r="A138" s="54" t="s">
        <v>57</v>
      </c>
      <c r="B138" s="12"/>
      <c r="C138" s="8">
        <v>2.2999999999999998</v>
      </c>
      <c r="D138" s="8"/>
      <c r="E138" s="8">
        <v>2.8</v>
      </c>
      <c r="F138" s="8"/>
      <c r="G138" s="8"/>
      <c r="H138" s="8"/>
      <c r="I138" s="8"/>
      <c r="J138" s="9"/>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row>
    <row r="139" spans="1:61" s="11" customFormat="1" ht="15" hidden="1" x14ac:dyDescent="0.2">
      <c r="A139" s="54" t="s">
        <v>257</v>
      </c>
      <c r="B139" s="68" t="s">
        <v>258</v>
      </c>
      <c r="C139" s="87">
        <v>2.93</v>
      </c>
      <c r="D139" s="87">
        <v>426.32</v>
      </c>
      <c r="E139" s="87">
        <v>2.93</v>
      </c>
      <c r="F139" s="87">
        <v>426.32</v>
      </c>
      <c r="G139" s="87"/>
      <c r="H139" s="87"/>
      <c r="I139" s="87"/>
      <c r="J139" s="88"/>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row>
    <row r="140" spans="1:61" hidden="1" x14ac:dyDescent="0.15">
      <c r="A140" s="54" t="s">
        <v>257</v>
      </c>
      <c r="B140" s="90" t="s">
        <v>259</v>
      </c>
      <c r="C140" s="90">
        <v>1.68</v>
      </c>
      <c r="D140" s="90"/>
      <c r="E140" s="90">
        <v>1.68</v>
      </c>
      <c r="F140" s="90"/>
      <c r="G140" s="90"/>
      <c r="H140" s="90"/>
      <c r="I140" s="90"/>
      <c r="J140" s="91"/>
    </row>
    <row r="141" spans="1:61" hidden="1" x14ac:dyDescent="0.15">
      <c r="A141" s="54" t="s">
        <v>257</v>
      </c>
      <c r="B141" s="90" t="s">
        <v>260</v>
      </c>
      <c r="C141" s="90">
        <v>1.6</v>
      </c>
      <c r="D141" s="90"/>
      <c r="E141" s="90">
        <v>1.6</v>
      </c>
      <c r="F141" s="90"/>
      <c r="G141" s="90"/>
      <c r="H141" s="90"/>
      <c r="I141" s="90"/>
      <c r="J141" s="91"/>
    </row>
    <row r="142" spans="1:61" hidden="1" x14ac:dyDescent="0.15">
      <c r="A142" s="54" t="s">
        <v>257</v>
      </c>
      <c r="B142" s="90" t="s">
        <v>261</v>
      </c>
      <c r="C142" s="90">
        <v>2.6</v>
      </c>
      <c r="D142" s="90"/>
      <c r="E142" s="90">
        <v>2.6</v>
      </c>
      <c r="F142" s="90"/>
      <c r="G142" s="90"/>
      <c r="H142" s="90"/>
      <c r="I142" s="90"/>
      <c r="J142" s="91"/>
    </row>
    <row r="143" spans="1:61" hidden="1" x14ac:dyDescent="0.15">
      <c r="A143" s="54" t="s">
        <v>257</v>
      </c>
      <c r="B143" s="90" t="s">
        <v>262</v>
      </c>
      <c r="C143" s="90">
        <v>2.79</v>
      </c>
      <c r="D143" s="90"/>
      <c r="E143" s="90">
        <v>2.79</v>
      </c>
      <c r="F143" s="90"/>
      <c r="G143" s="90"/>
      <c r="H143" s="90"/>
      <c r="I143" s="90"/>
      <c r="J143" s="91"/>
    </row>
    <row r="144" spans="1:61" hidden="1" x14ac:dyDescent="0.15">
      <c r="A144" s="54" t="s">
        <v>257</v>
      </c>
      <c r="B144" s="90" t="s">
        <v>263</v>
      </c>
      <c r="C144" s="90">
        <v>2.5499999999999998</v>
      </c>
      <c r="D144" s="90"/>
      <c r="E144" s="90">
        <v>2.5499999999999998</v>
      </c>
      <c r="F144" s="90"/>
      <c r="G144" s="90"/>
      <c r="H144" s="90"/>
      <c r="I144" s="90"/>
      <c r="J144" s="91"/>
    </row>
    <row r="145" spans="1:39" hidden="1" x14ac:dyDescent="0.15">
      <c r="A145" s="54" t="s">
        <v>257</v>
      </c>
      <c r="B145" s="90" t="s">
        <v>264</v>
      </c>
      <c r="C145" s="90">
        <v>2.72</v>
      </c>
      <c r="D145" s="90"/>
      <c r="E145" s="90">
        <v>2.72</v>
      </c>
      <c r="F145" s="90"/>
      <c r="G145" s="90"/>
      <c r="H145" s="90"/>
      <c r="I145" s="90"/>
      <c r="J145" s="91"/>
    </row>
    <row r="146" spans="1:39" hidden="1" x14ac:dyDescent="0.15">
      <c r="A146" s="54" t="s">
        <v>257</v>
      </c>
      <c r="B146" s="90" t="s">
        <v>265</v>
      </c>
      <c r="C146" s="90">
        <v>2.73</v>
      </c>
      <c r="D146" s="90"/>
      <c r="E146" s="90">
        <v>2.73</v>
      </c>
      <c r="F146" s="90"/>
      <c r="G146" s="90"/>
      <c r="H146" s="90"/>
      <c r="I146" s="90"/>
      <c r="J146" s="91"/>
    </row>
    <row r="147" spans="1:39" hidden="1" x14ac:dyDescent="0.15">
      <c r="A147" s="54" t="s">
        <v>257</v>
      </c>
      <c r="B147" s="90" t="s">
        <v>266</v>
      </c>
      <c r="C147" s="90">
        <v>2.9</v>
      </c>
      <c r="D147" s="90"/>
      <c r="E147" s="90">
        <v>2.9</v>
      </c>
      <c r="F147" s="90"/>
      <c r="G147" s="90"/>
      <c r="H147" s="90"/>
      <c r="I147" s="90"/>
      <c r="J147" s="91"/>
    </row>
    <row r="148" spans="1:39" hidden="1" x14ac:dyDescent="0.15">
      <c r="A148" s="54" t="s">
        <v>257</v>
      </c>
      <c r="B148" s="90" t="s">
        <v>267</v>
      </c>
      <c r="C148" s="90">
        <v>2.92</v>
      </c>
      <c r="D148" s="90"/>
      <c r="E148" s="90">
        <v>2.92</v>
      </c>
      <c r="F148" s="90"/>
      <c r="G148" s="90"/>
      <c r="H148" s="90"/>
      <c r="I148" s="90"/>
      <c r="J148" s="91"/>
    </row>
    <row r="149" spans="1:39" hidden="1" x14ac:dyDescent="0.15">
      <c r="A149" s="54" t="s">
        <v>257</v>
      </c>
      <c r="B149" s="90" t="s">
        <v>268</v>
      </c>
      <c r="C149" s="90">
        <v>1.5</v>
      </c>
      <c r="D149" s="90"/>
      <c r="E149" s="90">
        <v>1.5</v>
      </c>
      <c r="F149" s="90"/>
      <c r="G149" s="90"/>
      <c r="H149" s="90"/>
      <c r="I149" s="90"/>
      <c r="J149" s="91"/>
    </row>
    <row r="150" spans="1:39" hidden="1" x14ac:dyDescent="0.15">
      <c r="A150" s="54" t="s">
        <v>257</v>
      </c>
      <c r="B150" s="90" t="s">
        <v>269</v>
      </c>
      <c r="C150" s="90">
        <v>1.57</v>
      </c>
      <c r="D150" s="90"/>
      <c r="E150" s="90">
        <v>1.57</v>
      </c>
      <c r="F150" s="90"/>
      <c r="G150" s="90"/>
      <c r="H150" s="90"/>
      <c r="I150" s="90"/>
      <c r="J150" s="91"/>
    </row>
    <row r="151" spans="1:39" hidden="1" x14ac:dyDescent="0.15">
      <c r="A151" s="54" t="s">
        <v>257</v>
      </c>
      <c r="B151" s="90" t="s">
        <v>270</v>
      </c>
      <c r="C151" s="90">
        <v>2.2999999999999998</v>
      </c>
      <c r="D151" s="90"/>
      <c r="E151" s="90">
        <v>2.2999999999999998</v>
      </c>
      <c r="F151" s="90"/>
      <c r="G151" s="90"/>
      <c r="H151" s="90"/>
      <c r="I151" s="90"/>
      <c r="J151" s="91"/>
    </row>
    <row r="152" spans="1:39" hidden="1" x14ac:dyDescent="0.15">
      <c r="A152" s="54" t="s">
        <v>257</v>
      </c>
      <c r="B152" s="90" t="s">
        <v>271</v>
      </c>
      <c r="C152" s="90">
        <v>1.54</v>
      </c>
      <c r="D152" s="90"/>
      <c r="E152" s="90">
        <v>1.54</v>
      </c>
      <c r="F152" s="90"/>
      <c r="G152" s="90"/>
      <c r="H152" s="90"/>
      <c r="I152" s="90"/>
      <c r="J152" s="91"/>
    </row>
    <row r="153" spans="1:39" hidden="1" x14ac:dyDescent="0.15">
      <c r="A153" s="54" t="s">
        <v>257</v>
      </c>
      <c r="B153" s="90" t="s">
        <v>272</v>
      </c>
      <c r="C153" s="90">
        <v>1.69</v>
      </c>
      <c r="D153" s="90"/>
      <c r="E153" s="90">
        <v>1.69</v>
      </c>
      <c r="F153" s="90"/>
      <c r="G153" s="90"/>
      <c r="H153" s="90"/>
      <c r="I153" s="90"/>
      <c r="J153" s="91"/>
    </row>
    <row r="154" spans="1:39" hidden="1" x14ac:dyDescent="0.15">
      <c r="A154" s="54" t="s">
        <v>257</v>
      </c>
      <c r="B154" s="90" t="s">
        <v>273</v>
      </c>
      <c r="C154" s="90">
        <v>1.55</v>
      </c>
      <c r="D154" s="90"/>
      <c r="E154" s="90">
        <v>1.55</v>
      </c>
      <c r="F154" s="90"/>
      <c r="G154" s="90"/>
      <c r="H154" s="90"/>
      <c r="I154" s="90"/>
      <c r="J154" s="91"/>
    </row>
    <row r="155" spans="1:39" hidden="1" x14ac:dyDescent="0.15">
      <c r="A155" s="54" t="s">
        <v>257</v>
      </c>
      <c r="B155" s="90" t="s">
        <v>274</v>
      </c>
      <c r="C155" s="90">
        <v>2.85</v>
      </c>
      <c r="D155" s="90"/>
      <c r="E155" s="90">
        <v>2.85</v>
      </c>
      <c r="F155" s="90"/>
      <c r="G155" s="90"/>
      <c r="H155" s="90"/>
      <c r="I155" s="90"/>
      <c r="J155" s="91"/>
    </row>
    <row r="156" spans="1:39" hidden="1" x14ac:dyDescent="0.15">
      <c r="A156" s="54" t="s">
        <v>257</v>
      </c>
      <c r="B156" s="90" t="s">
        <v>275</v>
      </c>
      <c r="C156" s="90">
        <v>2.7</v>
      </c>
      <c r="D156" s="90"/>
      <c r="E156" s="90">
        <v>2.7</v>
      </c>
      <c r="F156" s="90"/>
      <c r="G156" s="90"/>
      <c r="H156" s="90"/>
      <c r="I156" s="90"/>
      <c r="J156" s="91"/>
    </row>
    <row r="157" spans="1:39" hidden="1" x14ac:dyDescent="0.15">
      <c r="A157" s="54" t="s">
        <v>257</v>
      </c>
      <c r="B157" s="90" t="s">
        <v>276</v>
      </c>
      <c r="C157" s="90">
        <v>2.5</v>
      </c>
      <c r="D157" s="90"/>
      <c r="E157" s="90">
        <v>2.5</v>
      </c>
      <c r="F157" s="90"/>
      <c r="G157" s="90"/>
      <c r="H157" s="90"/>
      <c r="I157" s="90"/>
      <c r="J157" s="91"/>
    </row>
    <row r="158" spans="1:39" s="11" customFormat="1" ht="15" hidden="1" x14ac:dyDescent="0.2">
      <c r="A158" s="54" t="s">
        <v>15</v>
      </c>
      <c r="B158" s="68" t="s">
        <v>277</v>
      </c>
      <c r="C158" s="69">
        <v>1.85</v>
      </c>
      <c r="D158" s="69">
        <v>203.5</v>
      </c>
      <c r="E158" s="69">
        <v>1.85</v>
      </c>
      <c r="F158" s="87"/>
      <c r="G158" s="87"/>
      <c r="H158" s="87"/>
      <c r="I158" s="87"/>
      <c r="J158" s="88"/>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row>
    <row r="159" spans="1:39" s="11" customFormat="1" ht="15" hidden="1" x14ac:dyDescent="0.2">
      <c r="A159" s="54" t="s">
        <v>15</v>
      </c>
      <c r="B159" s="68" t="s">
        <v>278</v>
      </c>
      <c r="C159" s="87">
        <v>1.92</v>
      </c>
      <c r="D159" s="87">
        <v>211.5</v>
      </c>
      <c r="E159" s="87">
        <v>1.92</v>
      </c>
      <c r="F159" s="87"/>
      <c r="G159" s="87"/>
      <c r="H159" s="87"/>
      <c r="I159" s="87"/>
      <c r="J159" s="88"/>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row>
    <row r="160" spans="1:39" s="11" customFormat="1" ht="15" hidden="1" x14ac:dyDescent="0.2">
      <c r="A160" s="60" t="s">
        <v>16</v>
      </c>
      <c r="B160" s="60" t="s">
        <v>279</v>
      </c>
      <c r="C160" s="58">
        <v>2.0299999999999998</v>
      </c>
      <c r="D160" s="58">
        <v>266</v>
      </c>
      <c r="E160" s="70">
        <v>2.2000000000000002</v>
      </c>
      <c r="F160" s="70">
        <v>316</v>
      </c>
      <c r="G160" s="58">
        <v>0.113</v>
      </c>
      <c r="H160" s="58">
        <v>14.78</v>
      </c>
      <c r="I160" s="70">
        <v>0.122</v>
      </c>
      <c r="J160" s="71">
        <v>17.559999999999999</v>
      </c>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row>
    <row r="161" spans="1:16332" s="11" customFormat="1" ht="15" hidden="1" x14ac:dyDescent="0.2">
      <c r="A161" s="60" t="s">
        <v>16</v>
      </c>
      <c r="B161" s="60" t="s">
        <v>280</v>
      </c>
      <c r="C161" s="58">
        <v>2.0299999999999998</v>
      </c>
      <c r="D161" s="58">
        <v>266</v>
      </c>
      <c r="E161" s="58">
        <v>2.5</v>
      </c>
      <c r="F161" s="58">
        <v>419</v>
      </c>
      <c r="G161" s="58">
        <v>0.113</v>
      </c>
      <c r="H161" s="58">
        <v>14.78</v>
      </c>
      <c r="I161" s="58">
        <v>0.13900000000000001</v>
      </c>
      <c r="J161" s="64">
        <v>23.28</v>
      </c>
      <c r="K161" s="34"/>
      <c r="L161" s="34"/>
      <c r="M161" s="34"/>
      <c r="N161" s="34"/>
      <c r="O161" s="34"/>
      <c r="P161" s="34"/>
      <c r="Q161" s="34"/>
      <c r="R161" s="34"/>
      <c r="S161" s="34"/>
      <c r="T161" s="34"/>
      <c r="U161" s="34"/>
      <c r="V161" s="34"/>
      <c r="W161" s="34"/>
      <c r="X161" s="34"/>
      <c r="Y161" s="34"/>
      <c r="Z161" s="34"/>
      <c r="AA161" s="34"/>
      <c r="AB161" s="34"/>
      <c r="AC161" s="34"/>
      <c r="AD161" s="34"/>
      <c r="AE161" s="34"/>
      <c r="AF161" s="34"/>
      <c r="AG161" s="34"/>
      <c r="AH161" s="34"/>
      <c r="AI161" s="34"/>
      <c r="AJ161" s="34"/>
      <c r="AK161" s="34"/>
      <c r="AL161" s="34"/>
      <c r="AM161" s="34"/>
      <c r="AN161" s="35"/>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c r="CA161" s="12"/>
      <c r="CB161" s="12"/>
      <c r="CC161" s="12"/>
      <c r="CD161" s="12"/>
      <c r="CE161" s="12"/>
      <c r="CF161" s="12"/>
      <c r="CG161" s="12"/>
      <c r="CH161" s="12"/>
      <c r="CI161" s="12"/>
      <c r="CJ161" s="12"/>
      <c r="CK161" s="12"/>
      <c r="CL161" s="12"/>
      <c r="CM161" s="12"/>
      <c r="CN161" s="12"/>
      <c r="CO161" s="12"/>
      <c r="CP161" s="12"/>
      <c r="CQ161" s="12"/>
      <c r="CR161" s="12"/>
      <c r="CS161" s="12"/>
      <c r="CT161" s="12"/>
      <c r="CU161" s="12"/>
      <c r="CV161" s="12"/>
      <c r="CW161" s="12"/>
      <c r="CX161" s="12"/>
      <c r="CY161" s="12"/>
      <c r="CZ161" s="12"/>
      <c r="DA161" s="12"/>
      <c r="DB161" s="12"/>
      <c r="DC161" s="12"/>
      <c r="DD161" s="12"/>
      <c r="DE161" s="12"/>
      <c r="DF161" s="12"/>
      <c r="DG161" s="12"/>
      <c r="DH161" s="12"/>
      <c r="DI161" s="12"/>
      <c r="DJ161" s="12"/>
      <c r="DK161" s="12"/>
      <c r="DL161" s="12"/>
      <c r="DM161" s="12"/>
      <c r="DN161" s="12"/>
      <c r="DO161" s="12"/>
      <c r="DP161" s="12"/>
      <c r="DQ161" s="12"/>
      <c r="DR161" s="12"/>
      <c r="DS161" s="12"/>
      <c r="DT161" s="12"/>
      <c r="DU161" s="12"/>
      <c r="DV161" s="12"/>
      <c r="DW161" s="12"/>
      <c r="DX161" s="12"/>
      <c r="DY161" s="12"/>
      <c r="DZ161" s="12"/>
      <c r="EA161" s="12"/>
      <c r="EB161" s="12"/>
      <c r="EC161" s="12"/>
      <c r="ED161" s="12"/>
      <c r="EE161" s="12"/>
      <c r="EF161" s="12"/>
      <c r="EG161" s="12"/>
      <c r="EH161" s="12"/>
      <c r="EI161" s="12"/>
      <c r="EJ161" s="12"/>
      <c r="EK161" s="12"/>
      <c r="EL161" s="12"/>
      <c r="EM161" s="12"/>
      <c r="EN161" s="12"/>
      <c r="EO161" s="12"/>
      <c r="EP161" s="12"/>
      <c r="EQ161" s="12"/>
      <c r="ER161" s="12"/>
      <c r="ES161" s="12"/>
      <c r="ET161" s="12"/>
      <c r="EU161" s="12"/>
      <c r="EV161" s="12"/>
      <c r="EW161" s="12"/>
      <c r="EX161" s="12"/>
      <c r="EY161" s="12"/>
      <c r="EZ161" s="12"/>
      <c r="FA161" s="12"/>
      <c r="FB161" s="12"/>
      <c r="FC161" s="12"/>
      <c r="FD161" s="12"/>
      <c r="FE161" s="12"/>
      <c r="FF161" s="12"/>
      <c r="FG161" s="12"/>
      <c r="FH161" s="12"/>
      <c r="FI161" s="12"/>
      <c r="FJ161" s="12"/>
      <c r="FK161" s="12"/>
      <c r="FL161" s="12"/>
      <c r="FM161" s="12"/>
      <c r="FN161" s="12"/>
      <c r="FO161" s="12"/>
      <c r="FP161" s="12"/>
      <c r="FQ161" s="12"/>
      <c r="FR161" s="12"/>
      <c r="FS161" s="12"/>
      <c r="FT161" s="12"/>
      <c r="FU161" s="12"/>
      <c r="FV161" s="12"/>
      <c r="FW161" s="12"/>
      <c r="FX161" s="12"/>
      <c r="FY161" s="12"/>
      <c r="FZ161" s="12"/>
      <c r="GA161" s="12"/>
      <c r="GB161" s="12"/>
      <c r="GC161" s="12"/>
      <c r="GD161" s="12"/>
      <c r="GE161" s="12"/>
      <c r="GF161" s="12"/>
      <c r="GG161" s="12"/>
      <c r="GH161" s="12"/>
      <c r="GI161" s="12"/>
      <c r="GJ161" s="12"/>
      <c r="GK161" s="12"/>
      <c r="GL161" s="12"/>
      <c r="GM161" s="12"/>
      <c r="GN161" s="12"/>
      <c r="GO161" s="12"/>
      <c r="GP161" s="12"/>
      <c r="GQ161" s="12"/>
      <c r="GR161" s="12"/>
      <c r="GS161" s="12"/>
      <c r="GT161" s="12"/>
      <c r="GU161" s="12"/>
      <c r="GV161" s="12"/>
      <c r="GW161" s="12"/>
      <c r="GX161" s="12"/>
      <c r="GY161" s="12"/>
      <c r="GZ161" s="12"/>
      <c r="HA161" s="12"/>
      <c r="HB161" s="12"/>
      <c r="HC161" s="12"/>
      <c r="HD161" s="12"/>
      <c r="HE161" s="12"/>
      <c r="HF161" s="12"/>
      <c r="HG161" s="12"/>
      <c r="HH161" s="12"/>
      <c r="HI161" s="12"/>
      <c r="HJ161" s="12"/>
      <c r="HK161" s="12"/>
      <c r="HL161" s="12"/>
      <c r="HM161" s="12"/>
      <c r="HN161" s="12"/>
      <c r="HO161" s="12"/>
      <c r="HP161" s="12"/>
      <c r="HQ161" s="12"/>
      <c r="HR161" s="12"/>
      <c r="HS161" s="12"/>
      <c r="HT161" s="12"/>
      <c r="HU161" s="12"/>
      <c r="HV161" s="12"/>
      <c r="HW161" s="12"/>
      <c r="HX161" s="12"/>
      <c r="HY161" s="12"/>
      <c r="HZ161" s="12"/>
      <c r="IA161" s="12"/>
      <c r="IB161" s="12"/>
      <c r="IC161" s="12"/>
      <c r="ID161" s="12"/>
      <c r="IE161" s="12"/>
      <c r="IF161" s="12"/>
      <c r="IG161" s="12"/>
      <c r="IH161" s="12"/>
      <c r="II161" s="12"/>
      <c r="IJ161" s="12"/>
      <c r="IK161" s="12"/>
      <c r="IL161" s="12"/>
      <c r="IM161" s="12"/>
      <c r="IN161" s="12"/>
      <c r="IO161" s="12"/>
      <c r="IP161" s="12"/>
      <c r="IQ161" s="12"/>
      <c r="IR161" s="12"/>
      <c r="IS161" s="12"/>
      <c r="IT161" s="12"/>
      <c r="IU161" s="12"/>
      <c r="IV161" s="12"/>
      <c r="IW161" s="12"/>
      <c r="IX161" s="12"/>
      <c r="IY161" s="12"/>
      <c r="IZ161" s="12"/>
      <c r="JA161" s="12"/>
      <c r="JB161" s="12"/>
      <c r="JC161" s="12"/>
      <c r="JD161" s="12"/>
      <c r="JE161" s="12"/>
      <c r="JF161" s="12"/>
      <c r="JG161" s="12"/>
      <c r="JH161" s="12"/>
      <c r="JI161" s="12"/>
      <c r="JJ161" s="12"/>
      <c r="JK161" s="12"/>
      <c r="JL161" s="12"/>
      <c r="JM161" s="12"/>
      <c r="JN161" s="12"/>
      <c r="JO161" s="12"/>
      <c r="JP161" s="12"/>
      <c r="JQ161" s="12"/>
      <c r="JR161" s="12"/>
      <c r="JS161" s="12"/>
      <c r="JT161" s="12"/>
      <c r="JU161" s="12"/>
      <c r="JV161" s="12"/>
      <c r="JW161" s="12"/>
      <c r="JX161" s="12"/>
      <c r="JY161" s="12"/>
      <c r="JZ161" s="12"/>
      <c r="KA161" s="12"/>
      <c r="KB161" s="12"/>
      <c r="KC161" s="12"/>
      <c r="KD161" s="12"/>
      <c r="KE161" s="12"/>
      <c r="KF161" s="12"/>
      <c r="KG161" s="12"/>
      <c r="KH161" s="12"/>
      <c r="KI161" s="12"/>
      <c r="KJ161" s="12"/>
      <c r="KK161" s="12"/>
      <c r="KL161" s="12"/>
      <c r="KM161" s="12"/>
      <c r="KN161" s="12"/>
      <c r="KO161" s="12"/>
      <c r="KP161" s="12"/>
      <c r="KQ161" s="12"/>
      <c r="KR161" s="12"/>
      <c r="KS161" s="12"/>
      <c r="KT161" s="12"/>
      <c r="KU161" s="12"/>
      <c r="KV161" s="12"/>
      <c r="KW161" s="12"/>
      <c r="KX161" s="12"/>
      <c r="KY161" s="12"/>
      <c r="KZ161" s="12"/>
      <c r="LA161" s="12"/>
      <c r="LB161" s="12"/>
      <c r="LC161" s="12"/>
      <c r="LD161" s="12"/>
      <c r="LE161" s="12"/>
      <c r="LF161" s="12"/>
      <c r="LG161" s="12"/>
      <c r="LH161" s="12"/>
      <c r="LI161" s="12"/>
      <c r="LJ161" s="12"/>
      <c r="LK161" s="12"/>
      <c r="LL161" s="12"/>
      <c r="LM161" s="12"/>
      <c r="LN161" s="12"/>
      <c r="LO161" s="12"/>
      <c r="LP161" s="12"/>
      <c r="LQ161" s="12"/>
      <c r="LR161" s="12"/>
      <c r="LS161" s="12"/>
      <c r="LT161" s="12"/>
      <c r="LU161" s="12"/>
      <c r="LV161" s="12"/>
      <c r="LW161" s="12"/>
      <c r="LX161" s="12"/>
      <c r="LY161" s="12"/>
      <c r="LZ161" s="12"/>
      <c r="MA161" s="12"/>
      <c r="MB161" s="12"/>
      <c r="MC161" s="12"/>
      <c r="MD161" s="12"/>
      <c r="ME161" s="12"/>
      <c r="MF161" s="12"/>
      <c r="MG161" s="12"/>
      <c r="MH161" s="12"/>
      <c r="MI161" s="12"/>
      <c r="MJ161" s="12"/>
      <c r="MK161" s="12"/>
      <c r="ML161" s="12"/>
      <c r="MM161" s="12"/>
      <c r="MN161" s="12"/>
      <c r="MO161" s="12"/>
      <c r="MP161" s="12"/>
      <c r="MQ161" s="12"/>
      <c r="MR161" s="12"/>
      <c r="MS161" s="12"/>
      <c r="MT161" s="12"/>
      <c r="MU161" s="12"/>
      <c r="MV161" s="12"/>
      <c r="MW161" s="12"/>
      <c r="MX161" s="12"/>
      <c r="MY161" s="12"/>
      <c r="MZ161" s="12"/>
      <c r="NA161" s="12"/>
      <c r="NB161" s="12"/>
      <c r="NC161" s="12"/>
      <c r="ND161" s="12"/>
      <c r="NE161" s="12"/>
      <c r="NF161" s="12"/>
      <c r="NG161" s="12"/>
      <c r="NH161" s="12"/>
      <c r="NI161" s="12"/>
      <c r="NJ161" s="12"/>
      <c r="NK161" s="12"/>
      <c r="NL161" s="12"/>
      <c r="NM161" s="12"/>
      <c r="NN161" s="12"/>
      <c r="NO161" s="12"/>
      <c r="NP161" s="12"/>
      <c r="NQ161" s="12"/>
      <c r="NR161" s="12"/>
      <c r="NS161" s="12"/>
      <c r="NT161" s="12"/>
      <c r="NU161" s="12"/>
      <c r="NV161" s="12"/>
      <c r="NW161" s="12"/>
      <c r="NX161" s="12"/>
      <c r="NY161" s="12"/>
      <c r="NZ161" s="12"/>
      <c r="OA161" s="12"/>
      <c r="OB161" s="12"/>
      <c r="OC161" s="12"/>
      <c r="OD161" s="12"/>
      <c r="OE161" s="12"/>
      <c r="OF161" s="12"/>
      <c r="OG161" s="12"/>
      <c r="OH161" s="12"/>
      <c r="OI161" s="12"/>
      <c r="OJ161" s="12"/>
      <c r="OK161" s="12"/>
      <c r="OL161" s="12"/>
      <c r="OM161" s="12"/>
      <c r="ON161" s="12"/>
      <c r="OO161" s="12"/>
      <c r="OP161" s="12"/>
      <c r="OQ161" s="12"/>
      <c r="OR161" s="12"/>
      <c r="OS161" s="12"/>
      <c r="OT161" s="12"/>
      <c r="OU161" s="12"/>
      <c r="OV161" s="12"/>
      <c r="OW161" s="12"/>
      <c r="OX161" s="12"/>
      <c r="OY161" s="12"/>
      <c r="OZ161" s="12"/>
      <c r="PA161" s="12"/>
      <c r="PB161" s="12"/>
      <c r="PC161" s="12"/>
      <c r="PD161" s="12"/>
      <c r="PE161" s="12"/>
      <c r="PF161" s="12"/>
      <c r="PG161" s="12"/>
      <c r="PH161" s="12"/>
      <c r="PI161" s="12"/>
      <c r="PJ161" s="12"/>
      <c r="PK161" s="12"/>
      <c r="PL161" s="12"/>
      <c r="PM161" s="12"/>
      <c r="PN161" s="12"/>
      <c r="PO161" s="12"/>
      <c r="PP161" s="12"/>
      <c r="PQ161" s="12"/>
      <c r="PR161" s="12"/>
      <c r="PS161" s="12"/>
      <c r="PT161" s="12"/>
      <c r="PU161" s="12"/>
      <c r="PV161" s="12"/>
      <c r="PW161" s="12"/>
      <c r="PX161" s="12"/>
      <c r="PY161" s="12"/>
      <c r="PZ161" s="12"/>
      <c r="QA161" s="12"/>
      <c r="QB161" s="12"/>
      <c r="QC161" s="12"/>
      <c r="QD161" s="12"/>
      <c r="QE161" s="12"/>
      <c r="QF161" s="12"/>
      <c r="QG161" s="12"/>
      <c r="QH161" s="12"/>
      <c r="QI161" s="12"/>
      <c r="QJ161" s="12"/>
      <c r="QK161" s="12"/>
      <c r="QL161" s="12"/>
      <c r="QM161" s="12"/>
      <c r="QN161" s="12"/>
      <c r="QO161" s="12"/>
      <c r="QP161" s="12"/>
      <c r="QQ161" s="12"/>
      <c r="QR161" s="12"/>
      <c r="QS161" s="12"/>
      <c r="QT161" s="12"/>
      <c r="QU161" s="12"/>
      <c r="QV161" s="12"/>
      <c r="QW161" s="12"/>
      <c r="QX161" s="12"/>
      <c r="QY161" s="12"/>
      <c r="QZ161" s="12"/>
      <c r="RA161" s="12"/>
      <c r="RB161" s="12"/>
      <c r="RC161" s="12"/>
      <c r="RD161" s="12"/>
      <c r="RE161" s="12"/>
      <c r="RF161" s="12"/>
      <c r="RG161" s="12"/>
      <c r="RH161" s="12"/>
      <c r="RI161" s="12"/>
      <c r="RJ161" s="12"/>
      <c r="RK161" s="12"/>
      <c r="RL161" s="12"/>
      <c r="RM161" s="12"/>
      <c r="RN161" s="12"/>
      <c r="RO161" s="12"/>
      <c r="RP161" s="12"/>
      <c r="RQ161" s="12"/>
      <c r="RR161" s="12"/>
      <c r="RS161" s="12"/>
      <c r="RT161" s="12"/>
      <c r="RU161" s="12"/>
      <c r="RV161" s="12"/>
      <c r="RW161" s="12"/>
      <c r="RX161" s="12"/>
      <c r="RY161" s="12"/>
      <c r="RZ161" s="12"/>
      <c r="SA161" s="12"/>
      <c r="SB161" s="12"/>
      <c r="SC161" s="12"/>
      <c r="SD161" s="12"/>
      <c r="SE161" s="12"/>
      <c r="SF161" s="12"/>
      <c r="SG161" s="12"/>
      <c r="SH161" s="12"/>
      <c r="SI161" s="12"/>
      <c r="SJ161" s="12"/>
      <c r="SK161" s="12"/>
      <c r="SL161" s="12"/>
      <c r="SM161" s="12"/>
      <c r="SN161" s="12"/>
      <c r="SO161" s="12"/>
      <c r="SP161" s="12"/>
      <c r="SQ161" s="12"/>
      <c r="SR161" s="12"/>
      <c r="SS161" s="12"/>
      <c r="ST161" s="12"/>
      <c r="SU161" s="12"/>
      <c r="SV161" s="12"/>
      <c r="SW161" s="12"/>
      <c r="SX161" s="12"/>
      <c r="SY161" s="12"/>
      <c r="SZ161" s="12"/>
      <c r="TA161" s="12"/>
      <c r="TB161" s="12"/>
      <c r="TC161" s="12"/>
      <c r="TD161" s="12"/>
      <c r="TE161" s="12"/>
      <c r="TF161" s="12"/>
      <c r="TG161" s="12"/>
      <c r="TH161" s="12"/>
      <c r="TI161" s="12"/>
      <c r="TJ161" s="12"/>
      <c r="TK161" s="12"/>
      <c r="TL161" s="12"/>
      <c r="TM161" s="12"/>
      <c r="TN161" s="12"/>
      <c r="TO161" s="12"/>
      <c r="TP161" s="12"/>
      <c r="TQ161" s="12"/>
      <c r="TR161" s="12"/>
      <c r="TS161" s="12"/>
      <c r="TT161" s="12"/>
      <c r="TU161" s="12"/>
      <c r="TV161" s="12"/>
      <c r="TW161" s="12"/>
      <c r="TX161" s="12"/>
      <c r="TY161" s="12"/>
      <c r="TZ161" s="12"/>
      <c r="UA161" s="12"/>
      <c r="UB161" s="12"/>
      <c r="UC161" s="12"/>
      <c r="UD161" s="12"/>
      <c r="UE161" s="12"/>
      <c r="UF161" s="12"/>
      <c r="UG161" s="12"/>
      <c r="UH161" s="12"/>
      <c r="UI161" s="12"/>
      <c r="UJ161" s="12"/>
      <c r="UK161" s="12"/>
      <c r="UL161" s="12"/>
      <c r="UM161" s="12"/>
      <c r="UN161" s="12"/>
      <c r="UO161" s="12"/>
      <c r="UP161" s="12"/>
      <c r="UQ161" s="12"/>
      <c r="UR161" s="12"/>
      <c r="US161" s="12"/>
      <c r="UT161" s="12"/>
      <c r="UU161" s="12"/>
      <c r="UV161" s="12"/>
      <c r="UW161" s="12"/>
      <c r="UX161" s="12"/>
      <c r="UY161" s="12"/>
      <c r="UZ161" s="12"/>
      <c r="VA161" s="12"/>
      <c r="VB161" s="12"/>
      <c r="VC161" s="12"/>
      <c r="VD161" s="12"/>
      <c r="VE161" s="12"/>
      <c r="VF161" s="12"/>
      <c r="VG161" s="12"/>
      <c r="VH161" s="12"/>
      <c r="VI161" s="12"/>
      <c r="VJ161" s="12"/>
      <c r="VK161" s="12"/>
      <c r="VL161" s="12"/>
      <c r="VM161" s="12"/>
      <c r="VN161" s="12"/>
      <c r="VO161" s="12"/>
      <c r="VP161" s="12"/>
      <c r="VQ161" s="12"/>
      <c r="VR161" s="12"/>
      <c r="VS161" s="12"/>
      <c r="VT161" s="12"/>
      <c r="VU161" s="12"/>
      <c r="VV161" s="12"/>
      <c r="VW161" s="12"/>
      <c r="VX161" s="12"/>
      <c r="VY161" s="12"/>
      <c r="VZ161" s="12"/>
      <c r="WA161" s="12"/>
      <c r="WB161" s="12"/>
      <c r="WC161" s="12"/>
      <c r="WD161" s="12"/>
      <c r="WE161" s="12"/>
      <c r="WF161" s="12"/>
      <c r="WG161" s="12"/>
      <c r="WH161" s="12"/>
      <c r="WI161" s="12"/>
      <c r="WJ161" s="12"/>
      <c r="WK161" s="12"/>
      <c r="WL161" s="12"/>
      <c r="WM161" s="12"/>
      <c r="WN161" s="12"/>
      <c r="WO161" s="12"/>
      <c r="WP161" s="12"/>
      <c r="WQ161" s="12"/>
      <c r="WR161" s="12"/>
      <c r="WS161" s="12"/>
      <c r="WT161" s="12"/>
      <c r="WU161" s="12"/>
      <c r="WV161" s="12"/>
      <c r="WW161" s="12"/>
      <c r="WX161" s="12"/>
      <c r="WY161" s="12"/>
      <c r="WZ161" s="12"/>
      <c r="XA161" s="12"/>
      <c r="XB161" s="12"/>
      <c r="XC161" s="12"/>
      <c r="XD161" s="12"/>
      <c r="XE161" s="12"/>
      <c r="XF161" s="12"/>
      <c r="XG161" s="12"/>
      <c r="XH161" s="12"/>
      <c r="XI161" s="12"/>
      <c r="XJ161" s="12"/>
      <c r="XK161" s="12"/>
      <c r="XL161" s="12"/>
      <c r="XM161" s="12"/>
      <c r="XN161" s="12"/>
      <c r="XO161" s="12"/>
      <c r="XP161" s="12"/>
      <c r="XQ161" s="12"/>
      <c r="XR161" s="12"/>
      <c r="XS161" s="12"/>
      <c r="XT161" s="12"/>
      <c r="XU161" s="12"/>
      <c r="XV161" s="12"/>
      <c r="XW161" s="12"/>
      <c r="XX161" s="12"/>
      <c r="XY161" s="12"/>
      <c r="XZ161" s="12"/>
      <c r="YA161" s="12"/>
      <c r="YB161" s="12"/>
      <c r="YC161" s="12"/>
      <c r="YD161" s="12"/>
      <c r="YE161" s="12"/>
      <c r="YF161" s="12"/>
      <c r="YG161" s="12"/>
      <c r="YH161" s="12"/>
      <c r="YI161" s="12"/>
      <c r="YJ161" s="12"/>
      <c r="YK161" s="12"/>
      <c r="YL161" s="12"/>
      <c r="YM161" s="12"/>
      <c r="YN161" s="12"/>
      <c r="YO161" s="12"/>
      <c r="YP161" s="12"/>
      <c r="YQ161" s="12"/>
      <c r="YR161" s="12"/>
      <c r="YS161" s="12"/>
      <c r="YT161" s="12"/>
      <c r="YU161" s="12"/>
      <c r="YV161" s="12"/>
      <c r="YW161" s="12"/>
      <c r="YX161" s="12"/>
      <c r="YY161" s="12"/>
      <c r="YZ161" s="12"/>
      <c r="ZA161" s="12"/>
      <c r="ZB161" s="12"/>
      <c r="ZC161" s="12"/>
      <c r="ZD161" s="12"/>
      <c r="ZE161" s="12"/>
      <c r="ZF161" s="12"/>
      <c r="ZG161" s="12"/>
      <c r="ZH161" s="12"/>
      <c r="ZI161" s="12"/>
      <c r="ZJ161" s="12"/>
      <c r="ZK161" s="12"/>
      <c r="ZL161" s="12"/>
      <c r="ZM161" s="12"/>
      <c r="ZN161" s="12"/>
      <c r="ZO161" s="12"/>
      <c r="ZP161" s="12"/>
      <c r="ZQ161" s="12"/>
      <c r="ZR161" s="12"/>
      <c r="ZS161" s="12"/>
      <c r="ZT161" s="12"/>
      <c r="ZU161" s="12"/>
      <c r="ZV161" s="12"/>
      <c r="ZW161" s="12"/>
      <c r="ZX161" s="12"/>
      <c r="ZY161" s="12"/>
      <c r="ZZ161" s="12"/>
      <c r="AAA161" s="12"/>
      <c r="AAB161" s="12"/>
      <c r="AAC161" s="12"/>
      <c r="AAD161" s="12"/>
      <c r="AAE161" s="12"/>
      <c r="AAF161" s="12"/>
      <c r="AAG161" s="12"/>
      <c r="AAH161" s="12"/>
      <c r="AAI161" s="12"/>
      <c r="AAJ161" s="12"/>
      <c r="AAK161" s="12"/>
      <c r="AAL161" s="12"/>
      <c r="AAM161" s="12"/>
      <c r="AAN161" s="12"/>
      <c r="AAO161" s="12"/>
      <c r="AAP161" s="12"/>
      <c r="AAQ161" s="12"/>
      <c r="AAR161" s="12"/>
      <c r="AAS161" s="12"/>
      <c r="AAT161" s="12"/>
      <c r="AAU161" s="12"/>
      <c r="AAV161" s="12"/>
      <c r="AAW161" s="12"/>
      <c r="AAX161" s="12"/>
      <c r="AAY161" s="12"/>
      <c r="AAZ161" s="12"/>
      <c r="ABA161" s="12"/>
      <c r="ABB161" s="12"/>
      <c r="ABC161" s="12"/>
      <c r="ABD161" s="12"/>
      <c r="ABE161" s="12"/>
      <c r="ABF161" s="12"/>
      <c r="ABG161" s="12"/>
      <c r="ABH161" s="12"/>
      <c r="ABI161" s="12"/>
      <c r="ABJ161" s="12"/>
      <c r="ABK161" s="12"/>
      <c r="ABL161" s="12"/>
      <c r="ABM161" s="12"/>
      <c r="ABN161" s="12"/>
      <c r="ABO161" s="12"/>
      <c r="ABP161" s="12"/>
      <c r="ABQ161" s="12"/>
      <c r="ABR161" s="12"/>
      <c r="ABS161" s="12"/>
      <c r="ABT161" s="12"/>
      <c r="ABU161" s="12"/>
      <c r="ABV161" s="12"/>
      <c r="ABW161" s="12"/>
      <c r="ABX161" s="12"/>
      <c r="ABY161" s="12"/>
      <c r="ABZ161" s="12"/>
      <c r="ACA161" s="12"/>
      <c r="ACB161" s="12"/>
      <c r="ACC161" s="12"/>
      <c r="ACD161" s="12"/>
      <c r="ACE161" s="12"/>
      <c r="ACF161" s="12"/>
      <c r="ACG161" s="12"/>
      <c r="ACH161" s="12"/>
      <c r="ACI161" s="12"/>
      <c r="ACJ161" s="12"/>
      <c r="ACK161" s="12"/>
      <c r="ACL161" s="12"/>
      <c r="ACM161" s="12"/>
      <c r="ACN161" s="12"/>
      <c r="ACO161" s="12"/>
      <c r="ACP161" s="12"/>
      <c r="ACQ161" s="12"/>
      <c r="ACR161" s="12"/>
      <c r="ACS161" s="12"/>
      <c r="ACT161" s="12"/>
      <c r="ACU161" s="12"/>
      <c r="ACV161" s="12"/>
      <c r="ACW161" s="12"/>
      <c r="ACX161" s="12"/>
      <c r="ACY161" s="12"/>
      <c r="ACZ161" s="12"/>
      <c r="ADA161" s="12"/>
      <c r="ADB161" s="12"/>
      <c r="ADC161" s="12"/>
      <c r="ADD161" s="12"/>
      <c r="ADE161" s="12"/>
      <c r="ADF161" s="12"/>
      <c r="ADG161" s="12"/>
      <c r="ADH161" s="12"/>
      <c r="ADI161" s="12"/>
      <c r="ADJ161" s="12"/>
      <c r="ADK161" s="12"/>
      <c r="ADL161" s="12"/>
      <c r="ADM161" s="12"/>
      <c r="ADN161" s="12"/>
      <c r="ADO161" s="12"/>
      <c r="ADP161" s="12"/>
      <c r="ADQ161" s="12"/>
      <c r="ADR161" s="12"/>
      <c r="ADS161" s="12"/>
      <c r="ADT161" s="12"/>
      <c r="ADU161" s="12"/>
      <c r="ADV161" s="12"/>
      <c r="ADW161" s="12"/>
      <c r="ADX161" s="12"/>
      <c r="ADY161" s="12"/>
      <c r="ADZ161" s="12"/>
      <c r="AEA161" s="12"/>
      <c r="AEB161" s="12"/>
      <c r="AEC161" s="12"/>
      <c r="AED161" s="12"/>
      <c r="AEE161" s="12"/>
      <c r="AEF161" s="12"/>
      <c r="AEG161" s="12"/>
      <c r="AEH161" s="12"/>
      <c r="AEI161" s="12"/>
      <c r="AEJ161" s="12"/>
      <c r="AEK161" s="12"/>
      <c r="AEL161" s="12"/>
      <c r="AEM161" s="12"/>
      <c r="AEN161" s="12"/>
      <c r="AEO161" s="12"/>
      <c r="AEP161" s="12"/>
      <c r="AEQ161" s="12"/>
      <c r="AER161" s="12"/>
      <c r="AES161" s="12"/>
      <c r="AET161" s="12"/>
      <c r="AEU161" s="12"/>
      <c r="AEV161" s="12"/>
      <c r="AEW161" s="12"/>
      <c r="AEX161" s="12"/>
      <c r="AEY161" s="12"/>
      <c r="AEZ161" s="12"/>
      <c r="AFA161" s="12"/>
      <c r="AFB161" s="12"/>
      <c r="AFC161" s="12"/>
      <c r="AFD161" s="12"/>
      <c r="AFE161" s="12"/>
      <c r="AFF161" s="12"/>
      <c r="AFG161" s="12"/>
      <c r="AFH161" s="12"/>
      <c r="AFI161" s="12"/>
      <c r="AFJ161" s="12"/>
      <c r="AFK161" s="12"/>
      <c r="AFL161" s="12"/>
      <c r="AFM161" s="12"/>
      <c r="AFN161" s="12"/>
      <c r="AFO161" s="12"/>
      <c r="AFP161" s="12"/>
      <c r="AFQ161" s="12"/>
      <c r="AFR161" s="12"/>
      <c r="AFS161" s="12"/>
      <c r="AFT161" s="12"/>
      <c r="AFU161" s="12"/>
      <c r="AFV161" s="12"/>
      <c r="AFW161" s="12"/>
      <c r="AFX161" s="12"/>
      <c r="AFY161" s="12"/>
      <c r="AFZ161" s="12"/>
      <c r="AGA161" s="12"/>
      <c r="AGB161" s="12"/>
      <c r="AGC161" s="12"/>
      <c r="AGD161" s="12"/>
      <c r="AGE161" s="12"/>
      <c r="AGF161" s="12"/>
      <c r="AGG161" s="12"/>
      <c r="AGH161" s="12"/>
      <c r="AGI161" s="12"/>
      <c r="AGJ161" s="12"/>
      <c r="AGK161" s="12"/>
      <c r="AGL161" s="12"/>
      <c r="AGM161" s="12"/>
      <c r="AGN161" s="12"/>
      <c r="AGO161" s="12"/>
      <c r="AGP161" s="12"/>
      <c r="AGQ161" s="12"/>
      <c r="AGR161" s="12"/>
      <c r="AGS161" s="12"/>
      <c r="AGT161" s="12"/>
      <c r="AGU161" s="12"/>
      <c r="AGV161" s="12"/>
      <c r="AGW161" s="12"/>
      <c r="AGX161" s="12"/>
      <c r="AGY161" s="12"/>
      <c r="AGZ161" s="12"/>
      <c r="AHA161" s="12"/>
      <c r="AHB161" s="12"/>
      <c r="AHC161" s="12"/>
      <c r="AHD161" s="12"/>
      <c r="AHE161" s="12"/>
      <c r="AHF161" s="12"/>
      <c r="AHG161" s="12"/>
      <c r="AHH161" s="12"/>
      <c r="AHI161" s="12"/>
      <c r="AHJ161" s="12"/>
      <c r="AHK161" s="12"/>
      <c r="AHL161" s="12"/>
      <c r="AHM161" s="12"/>
      <c r="AHN161" s="12"/>
      <c r="AHO161" s="12"/>
      <c r="AHP161" s="12"/>
      <c r="AHQ161" s="12"/>
      <c r="AHR161" s="12"/>
      <c r="AHS161" s="12"/>
      <c r="AHT161" s="12"/>
      <c r="AHU161" s="12"/>
      <c r="AHV161" s="12"/>
      <c r="AHW161" s="12"/>
      <c r="AHX161" s="12"/>
      <c r="AHY161" s="12"/>
      <c r="AHZ161" s="12"/>
      <c r="AIA161" s="12"/>
      <c r="AIB161" s="12"/>
      <c r="AIC161" s="12"/>
      <c r="AID161" s="12"/>
      <c r="AIE161" s="12"/>
      <c r="AIF161" s="12"/>
      <c r="AIG161" s="12"/>
      <c r="AIH161" s="12"/>
      <c r="AII161" s="12"/>
      <c r="AIJ161" s="12"/>
      <c r="AIK161" s="12"/>
      <c r="AIL161" s="12"/>
      <c r="AIM161" s="12"/>
      <c r="AIN161" s="12"/>
      <c r="AIO161" s="12"/>
      <c r="AIP161" s="12"/>
      <c r="AIQ161" s="12"/>
      <c r="AIR161" s="12"/>
      <c r="AIS161" s="12"/>
      <c r="AIT161" s="12"/>
      <c r="AIU161" s="12"/>
      <c r="AIV161" s="12"/>
      <c r="AIW161" s="12"/>
      <c r="AIX161" s="12"/>
      <c r="AIY161" s="12"/>
      <c r="AIZ161" s="12"/>
      <c r="AJA161" s="12"/>
      <c r="AJB161" s="12"/>
      <c r="AJC161" s="12"/>
      <c r="AJD161" s="12"/>
      <c r="AJE161" s="12"/>
      <c r="AJF161" s="12"/>
      <c r="AJG161" s="12"/>
      <c r="AJH161" s="12"/>
      <c r="AJI161" s="12"/>
      <c r="AJJ161" s="12"/>
      <c r="AJK161" s="12"/>
      <c r="AJL161" s="12"/>
      <c r="AJM161" s="12"/>
      <c r="AJN161" s="12"/>
      <c r="AJO161" s="12"/>
      <c r="AJP161" s="12"/>
      <c r="AJQ161" s="12"/>
      <c r="AJR161" s="12"/>
      <c r="AJS161" s="12"/>
      <c r="AJT161" s="12"/>
      <c r="AJU161" s="12"/>
      <c r="AJV161" s="12"/>
      <c r="AJW161" s="12"/>
      <c r="AJX161" s="12"/>
      <c r="AJY161" s="12"/>
      <c r="AJZ161" s="12"/>
      <c r="AKA161" s="12"/>
      <c r="AKB161" s="12"/>
      <c r="AKC161" s="12"/>
      <c r="AKD161" s="12"/>
      <c r="AKE161" s="12"/>
      <c r="AKF161" s="12"/>
      <c r="AKG161" s="12"/>
      <c r="AKH161" s="12"/>
      <c r="AKI161" s="12"/>
      <c r="AKJ161" s="12"/>
      <c r="AKK161" s="12"/>
      <c r="AKL161" s="12"/>
      <c r="AKM161" s="12"/>
      <c r="AKN161" s="12"/>
      <c r="AKO161" s="12"/>
      <c r="AKP161" s="12"/>
      <c r="AKQ161" s="12"/>
      <c r="AKR161" s="12"/>
      <c r="AKS161" s="12"/>
      <c r="AKT161" s="12"/>
      <c r="AKU161" s="12"/>
      <c r="AKV161" s="12"/>
      <c r="AKW161" s="12"/>
      <c r="AKX161" s="12"/>
      <c r="AKY161" s="12"/>
      <c r="AKZ161" s="12"/>
      <c r="ALA161" s="12"/>
      <c r="ALB161" s="12"/>
      <c r="ALC161" s="12"/>
      <c r="ALD161" s="12"/>
      <c r="ALE161" s="12"/>
      <c r="ALF161" s="12"/>
      <c r="ALG161" s="12"/>
      <c r="ALH161" s="12"/>
      <c r="ALI161" s="12"/>
      <c r="ALJ161" s="12"/>
      <c r="ALK161" s="12"/>
      <c r="ALL161" s="12"/>
      <c r="ALM161" s="12"/>
      <c r="ALN161" s="12"/>
      <c r="ALO161" s="12"/>
      <c r="ALP161" s="12"/>
      <c r="ALQ161" s="12"/>
      <c r="ALR161" s="12"/>
      <c r="ALS161" s="12"/>
      <c r="ALT161" s="12"/>
      <c r="ALU161" s="12"/>
      <c r="ALV161" s="12"/>
      <c r="ALW161" s="12"/>
      <c r="ALX161" s="12"/>
      <c r="ALY161" s="12"/>
      <c r="ALZ161" s="12"/>
      <c r="AMA161" s="12"/>
      <c r="AMB161" s="12"/>
      <c r="AMC161" s="12"/>
      <c r="AMD161" s="12"/>
      <c r="AME161" s="12"/>
      <c r="AMF161" s="12"/>
      <c r="AMG161" s="12"/>
      <c r="AMH161" s="12"/>
      <c r="AMI161" s="12"/>
      <c r="AMJ161" s="12"/>
      <c r="AMK161" s="12"/>
      <c r="AML161" s="12"/>
      <c r="AMM161" s="12"/>
      <c r="AMN161" s="12"/>
      <c r="AMO161" s="12"/>
      <c r="AMP161" s="12"/>
      <c r="AMQ161" s="12"/>
      <c r="AMR161" s="12"/>
      <c r="AMS161" s="12"/>
      <c r="AMT161" s="12"/>
      <c r="AMU161" s="12"/>
      <c r="AMV161" s="12"/>
      <c r="AMW161" s="12"/>
      <c r="AMX161" s="12"/>
      <c r="AMY161" s="12"/>
      <c r="AMZ161" s="12"/>
      <c r="ANA161" s="12"/>
      <c r="ANB161" s="12"/>
      <c r="ANC161" s="12"/>
      <c r="AND161" s="12"/>
      <c r="ANE161" s="12"/>
      <c r="ANF161" s="12"/>
      <c r="ANG161" s="12"/>
      <c r="ANH161" s="12"/>
      <c r="ANI161" s="12"/>
      <c r="ANJ161" s="12"/>
      <c r="ANK161" s="12"/>
      <c r="ANL161" s="12"/>
      <c r="ANM161" s="12"/>
      <c r="ANN161" s="12"/>
      <c r="ANO161" s="12"/>
      <c r="ANP161" s="12"/>
      <c r="ANQ161" s="12"/>
      <c r="ANR161" s="12"/>
      <c r="ANS161" s="12"/>
      <c r="ANT161" s="12"/>
      <c r="ANU161" s="12"/>
      <c r="ANV161" s="12"/>
      <c r="ANW161" s="12"/>
      <c r="ANX161" s="12"/>
      <c r="ANY161" s="12"/>
      <c r="ANZ161" s="12"/>
      <c r="AOA161" s="12"/>
      <c r="AOB161" s="12"/>
      <c r="AOC161" s="12"/>
      <c r="AOD161" s="12"/>
      <c r="AOE161" s="12"/>
      <c r="AOF161" s="12"/>
      <c r="AOG161" s="12"/>
      <c r="AOH161" s="12"/>
      <c r="AOI161" s="12"/>
      <c r="AOJ161" s="12"/>
      <c r="AOK161" s="12"/>
      <c r="AOL161" s="12"/>
      <c r="AOM161" s="12"/>
      <c r="AON161" s="12"/>
      <c r="AOO161" s="12"/>
      <c r="AOP161" s="12"/>
      <c r="AOQ161" s="12"/>
      <c r="AOR161" s="12"/>
      <c r="AOS161" s="12"/>
      <c r="AOT161" s="12"/>
      <c r="AOU161" s="12"/>
      <c r="AOV161" s="12"/>
      <c r="AOW161" s="12"/>
      <c r="AOX161" s="12"/>
      <c r="AOY161" s="12"/>
      <c r="AOZ161" s="12"/>
      <c r="APA161" s="12"/>
      <c r="APB161" s="12"/>
      <c r="APC161" s="12"/>
      <c r="APD161" s="12"/>
      <c r="APE161" s="12"/>
      <c r="APF161" s="12"/>
      <c r="APG161" s="12"/>
      <c r="APH161" s="12"/>
      <c r="API161" s="12"/>
      <c r="APJ161" s="12"/>
      <c r="APK161" s="12"/>
      <c r="APL161" s="12"/>
      <c r="APM161" s="12"/>
      <c r="APN161" s="12"/>
      <c r="APO161" s="12"/>
      <c r="APP161" s="12"/>
      <c r="APQ161" s="12"/>
      <c r="APR161" s="12"/>
      <c r="APS161" s="12"/>
      <c r="APT161" s="12"/>
      <c r="APU161" s="12"/>
      <c r="APV161" s="12"/>
      <c r="APW161" s="12"/>
      <c r="APX161" s="12"/>
      <c r="APY161" s="12"/>
      <c r="APZ161" s="12"/>
      <c r="AQA161" s="12"/>
      <c r="AQB161" s="12"/>
      <c r="AQC161" s="12"/>
      <c r="AQD161" s="12"/>
      <c r="AQE161" s="12"/>
      <c r="AQF161" s="12"/>
      <c r="AQG161" s="12"/>
      <c r="AQH161" s="12"/>
      <c r="AQI161" s="12"/>
      <c r="AQJ161" s="12"/>
      <c r="AQK161" s="12"/>
      <c r="AQL161" s="12"/>
      <c r="AQM161" s="12"/>
      <c r="AQN161" s="12"/>
      <c r="AQO161" s="12"/>
      <c r="AQP161" s="12"/>
      <c r="AQQ161" s="12"/>
      <c r="AQR161" s="12"/>
      <c r="AQS161" s="12"/>
      <c r="AQT161" s="12"/>
      <c r="AQU161" s="12"/>
      <c r="AQV161" s="12"/>
      <c r="AQW161" s="12"/>
      <c r="AQX161" s="12"/>
      <c r="AQY161" s="12"/>
      <c r="AQZ161" s="12"/>
      <c r="ARA161" s="12"/>
      <c r="ARB161" s="12"/>
      <c r="ARC161" s="12"/>
      <c r="ARD161" s="12"/>
      <c r="ARE161" s="12"/>
      <c r="ARF161" s="12"/>
      <c r="ARG161" s="12"/>
      <c r="ARH161" s="12"/>
      <c r="ARI161" s="12"/>
      <c r="ARJ161" s="12"/>
      <c r="ARK161" s="12"/>
      <c r="ARL161" s="12"/>
      <c r="ARM161" s="12"/>
      <c r="ARN161" s="12"/>
      <c r="ARO161" s="12"/>
      <c r="ARP161" s="12"/>
      <c r="ARQ161" s="12"/>
      <c r="ARR161" s="12"/>
      <c r="ARS161" s="12"/>
      <c r="ART161" s="12"/>
      <c r="ARU161" s="12"/>
      <c r="ARV161" s="12"/>
      <c r="ARW161" s="12"/>
      <c r="ARX161" s="12"/>
      <c r="ARY161" s="12"/>
      <c r="ARZ161" s="12"/>
      <c r="ASA161" s="12"/>
      <c r="ASB161" s="12"/>
      <c r="ASC161" s="12"/>
      <c r="ASD161" s="12"/>
      <c r="ASE161" s="12"/>
      <c r="ASF161" s="12"/>
      <c r="ASG161" s="12"/>
      <c r="ASH161" s="12"/>
      <c r="ASI161" s="12"/>
      <c r="ASJ161" s="12"/>
      <c r="ASK161" s="12"/>
      <c r="ASL161" s="12"/>
      <c r="ASM161" s="12"/>
      <c r="ASN161" s="12"/>
      <c r="ASO161" s="12"/>
      <c r="ASP161" s="12"/>
      <c r="ASQ161" s="12"/>
      <c r="ASR161" s="12"/>
      <c r="ASS161" s="12"/>
      <c r="AST161" s="12"/>
      <c r="ASU161" s="12"/>
      <c r="ASV161" s="12"/>
      <c r="ASW161" s="12"/>
      <c r="ASX161" s="12"/>
      <c r="ASY161" s="12"/>
      <c r="ASZ161" s="12"/>
      <c r="ATA161" s="12"/>
      <c r="ATB161" s="12"/>
      <c r="ATC161" s="12"/>
      <c r="ATD161" s="12"/>
      <c r="ATE161" s="12"/>
      <c r="ATF161" s="12"/>
      <c r="ATG161" s="12"/>
      <c r="ATH161" s="12"/>
      <c r="ATI161" s="12"/>
      <c r="ATJ161" s="12"/>
      <c r="ATK161" s="12"/>
      <c r="ATL161" s="12"/>
      <c r="ATM161" s="12"/>
      <c r="ATN161" s="12"/>
      <c r="ATO161" s="12"/>
      <c r="ATP161" s="12"/>
      <c r="ATQ161" s="12"/>
      <c r="ATR161" s="12"/>
      <c r="ATS161" s="12"/>
      <c r="ATT161" s="12"/>
      <c r="ATU161" s="12"/>
      <c r="ATV161" s="12"/>
      <c r="ATW161" s="12"/>
      <c r="ATX161" s="12"/>
      <c r="ATY161" s="12"/>
      <c r="ATZ161" s="12"/>
      <c r="AUA161" s="12"/>
      <c r="AUB161" s="12"/>
      <c r="AUC161" s="12"/>
      <c r="AUD161" s="12"/>
      <c r="AUE161" s="12"/>
      <c r="AUF161" s="12"/>
      <c r="AUG161" s="12"/>
      <c r="AUH161" s="12"/>
      <c r="AUI161" s="12"/>
      <c r="AUJ161" s="12"/>
      <c r="AUK161" s="12"/>
      <c r="AUL161" s="12"/>
      <c r="AUM161" s="12"/>
      <c r="AUN161" s="12"/>
      <c r="AUO161" s="12"/>
      <c r="AUP161" s="12"/>
      <c r="AUQ161" s="12"/>
      <c r="AUR161" s="12"/>
      <c r="AUS161" s="12"/>
      <c r="AUT161" s="12"/>
      <c r="AUU161" s="12"/>
      <c r="AUV161" s="12"/>
      <c r="AUW161" s="12"/>
      <c r="AUX161" s="12"/>
      <c r="AUY161" s="12"/>
      <c r="AUZ161" s="12"/>
      <c r="AVA161" s="12"/>
      <c r="AVB161" s="12"/>
      <c r="AVC161" s="12"/>
      <c r="AVD161" s="12"/>
      <c r="AVE161" s="12"/>
      <c r="AVF161" s="12"/>
      <c r="AVG161" s="12"/>
      <c r="AVH161" s="12"/>
      <c r="AVI161" s="12"/>
      <c r="AVJ161" s="12"/>
      <c r="AVK161" s="12"/>
      <c r="AVL161" s="12"/>
      <c r="AVM161" s="12"/>
      <c r="AVN161" s="12"/>
      <c r="AVO161" s="12"/>
      <c r="AVP161" s="12"/>
      <c r="AVQ161" s="12"/>
      <c r="AVR161" s="12"/>
      <c r="AVS161" s="12"/>
      <c r="AVT161" s="12"/>
      <c r="AVU161" s="12"/>
      <c r="AVV161" s="12"/>
      <c r="AVW161" s="12"/>
      <c r="AVX161" s="12"/>
      <c r="AVY161" s="12"/>
      <c r="AVZ161" s="12"/>
      <c r="AWA161" s="12"/>
      <c r="AWB161" s="12"/>
      <c r="AWC161" s="12"/>
      <c r="AWD161" s="12"/>
      <c r="AWE161" s="12"/>
      <c r="AWF161" s="12"/>
      <c r="AWG161" s="12"/>
      <c r="AWH161" s="12"/>
      <c r="AWI161" s="12"/>
      <c r="AWJ161" s="12"/>
      <c r="AWK161" s="12"/>
      <c r="AWL161" s="12"/>
      <c r="AWM161" s="12"/>
      <c r="AWN161" s="12"/>
      <c r="AWO161" s="12"/>
      <c r="AWP161" s="12"/>
      <c r="AWQ161" s="12"/>
      <c r="AWR161" s="12"/>
      <c r="AWS161" s="12"/>
      <c r="AWT161" s="12"/>
      <c r="AWU161" s="12"/>
      <c r="AWV161" s="12"/>
      <c r="AWW161" s="12"/>
      <c r="AWX161" s="12"/>
      <c r="AWY161" s="12"/>
      <c r="AWZ161" s="12"/>
      <c r="AXA161" s="12"/>
      <c r="AXB161" s="12"/>
      <c r="AXC161" s="12"/>
      <c r="AXD161" s="12"/>
      <c r="AXE161" s="12"/>
      <c r="AXF161" s="12"/>
      <c r="AXG161" s="12"/>
      <c r="AXH161" s="12"/>
      <c r="AXI161" s="12"/>
      <c r="AXJ161" s="12"/>
      <c r="AXK161" s="12"/>
      <c r="AXL161" s="12"/>
      <c r="AXM161" s="12"/>
      <c r="AXN161" s="12"/>
      <c r="AXO161" s="12"/>
      <c r="AXP161" s="12"/>
      <c r="AXQ161" s="12"/>
      <c r="AXR161" s="12"/>
      <c r="AXS161" s="12"/>
      <c r="AXT161" s="12"/>
      <c r="AXU161" s="12"/>
      <c r="AXV161" s="12"/>
      <c r="AXW161" s="12"/>
      <c r="AXX161" s="12"/>
      <c r="AXY161" s="12"/>
      <c r="AXZ161" s="12"/>
      <c r="AYA161" s="12"/>
      <c r="AYB161" s="12"/>
      <c r="AYC161" s="12"/>
      <c r="AYD161" s="12"/>
      <c r="AYE161" s="12"/>
      <c r="AYF161" s="12"/>
      <c r="AYG161" s="12"/>
      <c r="AYH161" s="12"/>
      <c r="AYI161" s="12"/>
      <c r="AYJ161" s="12"/>
      <c r="AYK161" s="12"/>
      <c r="AYL161" s="12"/>
      <c r="AYM161" s="12"/>
      <c r="AYN161" s="12"/>
      <c r="AYO161" s="12"/>
      <c r="AYP161" s="12"/>
      <c r="AYQ161" s="12"/>
      <c r="AYR161" s="12"/>
      <c r="AYS161" s="12"/>
      <c r="AYT161" s="12"/>
      <c r="AYU161" s="12"/>
      <c r="AYV161" s="12"/>
      <c r="AYW161" s="12"/>
      <c r="AYX161" s="12"/>
      <c r="AYY161" s="12"/>
      <c r="AYZ161" s="12"/>
      <c r="AZA161" s="12"/>
      <c r="AZB161" s="12"/>
      <c r="AZC161" s="12"/>
      <c r="AZD161" s="12"/>
      <c r="AZE161" s="12"/>
      <c r="AZF161" s="12"/>
      <c r="AZG161" s="12"/>
      <c r="AZH161" s="12"/>
      <c r="AZI161" s="12"/>
      <c r="AZJ161" s="12"/>
      <c r="AZK161" s="12"/>
      <c r="AZL161" s="12"/>
      <c r="AZM161" s="12"/>
      <c r="AZN161" s="12"/>
      <c r="AZO161" s="12"/>
      <c r="AZP161" s="12"/>
      <c r="AZQ161" s="12"/>
      <c r="AZR161" s="12"/>
      <c r="AZS161" s="12"/>
      <c r="AZT161" s="12"/>
      <c r="AZU161" s="12"/>
      <c r="AZV161" s="12"/>
      <c r="AZW161" s="12"/>
      <c r="AZX161" s="12"/>
      <c r="AZY161" s="12"/>
      <c r="AZZ161" s="12"/>
      <c r="BAA161" s="12"/>
      <c r="BAB161" s="12"/>
      <c r="BAC161" s="12"/>
      <c r="BAD161" s="12"/>
      <c r="BAE161" s="12"/>
      <c r="BAF161" s="12"/>
      <c r="BAG161" s="12"/>
      <c r="BAH161" s="12"/>
      <c r="BAI161" s="12"/>
      <c r="BAJ161" s="12"/>
      <c r="BAK161" s="12"/>
      <c r="BAL161" s="12"/>
      <c r="BAM161" s="12"/>
      <c r="BAN161" s="12"/>
      <c r="BAO161" s="12"/>
      <c r="BAP161" s="12"/>
      <c r="BAQ161" s="12"/>
      <c r="BAR161" s="12"/>
      <c r="BAS161" s="12"/>
      <c r="BAT161" s="12"/>
      <c r="BAU161" s="12"/>
      <c r="BAV161" s="12"/>
      <c r="BAW161" s="12"/>
      <c r="BAX161" s="12"/>
      <c r="BAY161" s="12"/>
      <c r="BAZ161" s="12"/>
      <c r="BBA161" s="12"/>
      <c r="BBB161" s="12"/>
      <c r="BBC161" s="12"/>
      <c r="BBD161" s="12"/>
      <c r="BBE161" s="12"/>
      <c r="BBF161" s="12"/>
      <c r="BBG161" s="12"/>
      <c r="BBH161" s="12"/>
      <c r="BBI161" s="12"/>
      <c r="BBJ161" s="12"/>
      <c r="BBK161" s="12"/>
      <c r="BBL161" s="12"/>
      <c r="BBM161" s="12"/>
      <c r="BBN161" s="12"/>
      <c r="BBO161" s="12"/>
      <c r="BBP161" s="12"/>
      <c r="BBQ161" s="12"/>
      <c r="BBR161" s="12"/>
      <c r="BBS161" s="12"/>
      <c r="BBT161" s="12"/>
      <c r="BBU161" s="12"/>
      <c r="BBV161" s="12"/>
      <c r="BBW161" s="12"/>
      <c r="BBX161" s="12"/>
      <c r="BBY161" s="12"/>
      <c r="BBZ161" s="12"/>
      <c r="BCA161" s="12"/>
      <c r="BCB161" s="12"/>
      <c r="BCC161" s="12"/>
      <c r="BCD161" s="12"/>
      <c r="BCE161" s="12"/>
      <c r="BCF161" s="12"/>
      <c r="BCG161" s="12"/>
      <c r="BCH161" s="12"/>
      <c r="BCI161" s="12"/>
      <c r="BCJ161" s="12"/>
      <c r="BCK161" s="12"/>
      <c r="BCL161" s="12"/>
      <c r="BCM161" s="12"/>
      <c r="BCN161" s="12"/>
      <c r="BCO161" s="12"/>
      <c r="BCP161" s="12"/>
      <c r="BCQ161" s="12"/>
      <c r="BCR161" s="12"/>
      <c r="BCS161" s="12"/>
      <c r="BCT161" s="12"/>
      <c r="BCU161" s="12"/>
      <c r="BCV161" s="12"/>
      <c r="BCW161" s="12"/>
      <c r="BCX161" s="12"/>
      <c r="BCY161" s="12"/>
      <c r="BCZ161" s="12"/>
      <c r="BDA161" s="12"/>
      <c r="BDB161" s="12"/>
      <c r="BDC161" s="12"/>
      <c r="BDD161" s="12"/>
      <c r="BDE161" s="12"/>
      <c r="BDF161" s="12"/>
      <c r="BDG161" s="12"/>
      <c r="BDH161" s="12"/>
      <c r="BDI161" s="12"/>
      <c r="BDJ161" s="12"/>
      <c r="BDK161" s="12"/>
      <c r="BDL161" s="12"/>
      <c r="BDM161" s="12"/>
      <c r="BDN161" s="12"/>
      <c r="BDO161" s="12"/>
      <c r="BDP161" s="12"/>
      <c r="BDQ161" s="12"/>
      <c r="BDR161" s="12"/>
      <c r="BDS161" s="12"/>
      <c r="BDT161" s="12"/>
      <c r="BDU161" s="12"/>
      <c r="BDV161" s="12"/>
      <c r="BDW161" s="12"/>
      <c r="BDX161" s="12"/>
      <c r="BDY161" s="12"/>
      <c r="BDZ161" s="12"/>
      <c r="BEA161" s="12"/>
      <c r="BEB161" s="12"/>
      <c r="BEC161" s="12"/>
      <c r="BED161" s="12"/>
      <c r="BEE161" s="12"/>
      <c r="BEF161" s="12"/>
      <c r="BEG161" s="12"/>
      <c r="BEH161" s="12"/>
      <c r="BEI161" s="12"/>
      <c r="BEJ161" s="12"/>
      <c r="BEK161" s="12"/>
      <c r="BEL161" s="12"/>
      <c r="BEM161" s="12"/>
      <c r="BEN161" s="12"/>
      <c r="BEO161" s="12"/>
      <c r="BEP161" s="12"/>
      <c r="BEQ161" s="12"/>
      <c r="BER161" s="12"/>
      <c r="BES161" s="12"/>
      <c r="BET161" s="12"/>
      <c r="BEU161" s="12"/>
      <c r="BEV161" s="12"/>
      <c r="BEW161" s="12"/>
      <c r="BEX161" s="12"/>
      <c r="BEY161" s="12"/>
      <c r="BEZ161" s="12"/>
      <c r="BFA161" s="12"/>
      <c r="BFB161" s="12"/>
      <c r="BFC161" s="12"/>
      <c r="BFD161" s="12"/>
      <c r="BFE161" s="12"/>
      <c r="BFF161" s="12"/>
      <c r="BFG161" s="12"/>
      <c r="BFH161" s="12"/>
      <c r="BFI161" s="12"/>
      <c r="BFJ161" s="12"/>
      <c r="BFK161" s="12"/>
      <c r="BFL161" s="12"/>
      <c r="BFM161" s="12"/>
      <c r="BFN161" s="12"/>
      <c r="BFO161" s="12"/>
      <c r="BFP161" s="12"/>
      <c r="BFQ161" s="12"/>
      <c r="BFR161" s="12"/>
      <c r="BFS161" s="12"/>
      <c r="BFT161" s="12"/>
      <c r="BFU161" s="12"/>
      <c r="BFV161" s="12"/>
      <c r="BFW161" s="12"/>
      <c r="BFX161" s="12"/>
      <c r="BFY161" s="12"/>
      <c r="BFZ161" s="12"/>
      <c r="BGA161" s="12"/>
      <c r="BGB161" s="12"/>
      <c r="BGC161" s="12"/>
      <c r="BGD161" s="12"/>
      <c r="BGE161" s="12"/>
      <c r="BGF161" s="12"/>
      <c r="BGG161" s="12"/>
      <c r="BGH161" s="12"/>
      <c r="BGI161" s="12"/>
      <c r="BGJ161" s="12"/>
      <c r="BGK161" s="12"/>
      <c r="BGL161" s="12"/>
      <c r="BGM161" s="12"/>
      <c r="BGN161" s="12"/>
      <c r="BGO161" s="12"/>
      <c r="BGP161" s="12"/>
      <c r="BGQ161" s="12"/>
      <c r="BGR161" s="12"/>
      <c r="BGS161" s="12"/>
      <c r="BGT161" s="12"/>
      <c r="BGU161" s="12"/>
      <c r="BGV161" s="12"/>
      <c r="BGW161" s="12"/>
      <c r="BGX161" s="12"/>
      <c r="BGY161" s="12"/>
      <c r="BGZ161" s="12"/>
      <c r="BHA161" s="12"/>
      <c r="BHB161" s="12"/>
      <c r="BHC161" s="12"/>
      <c r="BHD161" s="12"/>
      <c r="BHE161" s="12"/>
      <c r="BHF161" s="12"/>
      <c r="BHG161" s="12"/>
      <c r="BHH161" s="12"/>
      <c r="BHI161" s="12"/>
      <c r="BHJ161" s="12"/>
      <c r="BHK161" s="12"/>
      <c r="BHL161" s="12"/>
      <c r="BHM161" s="12"/>
      <c r="BHN161" s="12"/>
      <c r="BHO161" s="12"/>
      <c r="BHP161" s="12"/>
      <c r="BHQ161" s="12"/>
      <c r="BHR161" s="12"/>
      <c r="BHS161" s="12"/>
      <c r="BHT161" s="12"/>
      <c r="BHU161" s="12"/>
      <c r="BHV161" s="12"/>
      <c r="BHW161" s="12"/>
      <c r="BHX161" s="12"/>
      <c r="BHY161" s="12"/>
      <c r="BHZ161" s="12"/>
      <c r="BIA161" s="12"/>
      <c r="BIB161" s="12"/>
      <c r="BIC161" s="12"/>
      <c r="BID161" s="12"/>
      <c r="BIE161" s="12"/>
      <c r="BIF161" s="12"/>
      <c r="BIG161" s="12"/>
      <c r="BIH161" s="12"/>
      <c r="BII161" s="12"/>
      <c r="BIJ161" s="12"/>
      <c r="BIK161" s="12"/>
      <c r="BIL161" s="12"/>
      <c r="BIM161" s="12"/>
      <c r="BIN161" s="12"/>
      <c r="BIO161" s="12"/>
      <c r="BIP161" s="12"/>
      <c r="BIQ161" s="12"/>
      <c r="BIR161" s="12"/>
      <c r="BIS161" s="12"/>
      <c r="BIT161" s="12"/>
      <c r="BIU161" s="12"/>
      <c r="BIV161" s="12"/>
      <c r="BIW161" s="12"/>
      <c r="BIX161" s="12"/>
      <c r="BIY161" s="12"/>
      <c r="BIZ161" s="12"/>
      <c r="BJA161" s="12"/>
      <c r="BJB161" s="12"/>
      <c r="BJC161" s="12"/>
      <c r="BJD161" s="12"/>
      <c r="BJE161" s="12"/>
      <c r="BJF161" s="12"/>
      <c r="BJG161" s="12"/>
      <c r="BJH161" s="12"/>
      <c r="BJI161" s="12"/>
      <c r="BJJ161" s="12"/>
      <c r="BJK161" s="12"/>
      <c r="BJL161" s="12"/>
      <c r="BJM161" s="12"/>
      <c r="BJN161" s="12"/>
      <c r="BJO161" s="12"/>
      <c r="BJP161" s="12"/>
      <c r="BJQ161" s="12"/>
      <c r="BJR161" s="12"/>
      <c r="BJS161" s="12"/>
      <c r="BJT161" s="12"/>
      <c r="BJU161" s="12"/>
      <c r="BJV161" s="12"/>
      <c r="BJW161" s="12"/>
      <c r="BJX161" s="12"/>
      <c r="BJY161" s="12"/>
      <c r="BJZ161" s="12"/>
      <c r="BKA161" s="12"/>
      <c r="BKB161" s="12"/>
      <c r="BKC161" s="12"/>
      <c r="BKD161" s="12"/>
      <c r="BKE161" s="12"/>
      <c r="BKF161" s="12"/>
      <c r="BKG161" s="12"/>
      <c r="BKH161" s="12"/>
      <c r="BKI161" s="12"/>
      <c r="BKJ161" s="12"/>
      <c r="BKK161" s="12"/>
      <c r="BKL161" s="12"/>
      <c r="BKM161" s="12"/>
      <c r="BKN161" s="12"/>
      <c r="BKO161" s="12"/>
      <c r="BKP161" s="12"/>
      <c r="BKQ161" s="12"/>
      <c r="BKR161" s="12"/>
      <c r="BKS161" s="12"/>
      <c r="BKT161" s="12"/>
      <c r="BKU161" s="12"/>
      <c r="BKV161" s="12"/>
      <c r="BKW161" s="12"/>
      <c r="BKX161" s="12"/>
      <c r="BKY161" s="12"/>
      <c r="BKZ161" s="12"/>
      <c r="BLA161" s="12"/>
      <c r="BLB161" s="12"/>
      <c r="BLC161" s="12"/>
      <c r="BLD161" s="12"/>
      <c r="BLE161" s="12"/>
      <c r="BLF161" s="12"/>
      <c r="BLG161" s="12"/>
      <c r="BLH161" s="12"/>
      <c r="BLI161" s="12"/>
      <c r="BLJ161" s="12"/>
      <c r="BLK161" s="12"/>
      <c r="BLL161" s="12"/>
      <c r="BLM161" s="12"/>
      <c r="BLN161" s="12"/>
      <c r="BLO161" s="12"/>
      <c r="BLP161" s="12"/>
      <c r="BLQ161" s="12"/>
      <c r="BLR161" s="12"/>
      <c r="BLS161" s="12"/>
      <c r="BLT161" s="12"/>
      <c r="BLU161" s="12"/>
      <c r="BLV161" s="12"/>
      <c r="BLW161" s="12"/>
      <c r="BLX161" s="12"/>
      <c r="BLY161" s="12"/>
      <c r="BLZ161" s="12"/>
      <c r="BMA161" s="12"/>
      <c r="BMB161" s="12"/>
      <c r="BMC161" s="12"/>
      <c r="BMD161" s="12"/>
      <c r="BME161" s="12"/>
      <c r="BMF161" s="12"/>
      <c r="BMG161" s="12"/>
      <c r="BMH161" s="12"/>
      <c r="BMI161" s="12"/>
      <c r="BMJ161" s="12"/>
      <c r="BMK161" s="12"/>
      <c r="BML161" s="12"/>
      <c r="BMM161" s="12"/>
      <c r="BMN161" s="12"/>
      <c r="BMO161" s="12"/>
      <c r="BMP161" s="12"/>
      <c r="BMQ161" s="12"/>
      <c r="BMR161" s="12"/>
      <c r="BMS161" s="12"/>
      <c r="BMT161" s="12"/>
      <c r="BMU161" s="12"/>
      <c r="BMV161" s="12"/>
      <c r="BMW161" s="12"/>
      <c r="BMX161" s="12"/>
      <c r="BMY161" s="12"/>
      <c r="BMZ161" s="12"/>
      <c r="BNA161" s="12"/>
      <c r="BNB161" s="12"/>
      <c r="BNC161" s="12"/>
      <c r="BND161" s="12"/>
      <c r="BNE161" s="12"/>
      <c r="BNF161" s="12"/>
      <c r="BNG161" s="12"/>
      <c r="BNH161" s="12"/>
      <c r="BNI161" s="12"/>
      <c r="BNJ161" s="12"/>
      <c r="BNK161" s="12"/>
      <c r="BNL161" s="12"/>
      <c r="BNM161" s="12"/>
      <c r="BNN161" s="12"/>
      <c r="BNO161" s="12"/>
      <c r="BNP161" s="12"/>
      <c r="BNQ161" s="12"/>
      <c r="BNR161" s="12"/>
      <c r="BNS161" s="12"/>
      <c r="BNT161" s="12"/>
      <c r="BNU161" s="12"/>
      <c r="BNV161" s="12"/>
      <c r="BNW161" s="12"/>
      <c r="BNX161" s="12"/>
      <c r="BNY161" s="12"/>
      <c r="BNZ161" s="12"/>
      <c r="BOA161" s="12"/>
      <c r="BOB161" s="12"/>
      <c r="BOC161" s="12"/>
      <c r="BOD161" s="12"/>
      <c r="BOE161" s="12"/>
      <c r="BOF161" s="12"/>
      <c r="BOG161" s="12"/>
      <c r="BOH161" s="12"/>
      <c r="BOI161" s="12"/>
      <c r="BOJ161" s="12"/>
      <c r="BOK161" s="12"/>
      <c r="BOL161" s="12"/>
      <c r="BOM161" s="12"/>
      <c r="BON161" s="12"/>
      <c r="BOO161" s="12"/>
      <c r="BOP161" s="12"/>
      <c r="BOQ161" s="12"/>
      <c r="BOR161" s="12"/>
      <c r="BOS161" s="12"/>
      <c r="BOT161" s="12"/>
      <c r="BOU161" s="12"/>
      <c r="BOV161" s="12"/>
      <c r="BOW161" s="12"/>
      <c r="BOX161" s="12"/>
      <c r="BOY161" s="12"/>
      <c r="BOZ161" s="12"/>
      <c r="BPA161" s="12"/>
      <c r="BPB161" s="12"/>
      <c r="BPC161" s="12"/>
      <c r="BPD161" s="12"/>
      <c r="BPE161" s="12"/>
      <c r="BPF161" s="12"/>
      <c r="BPG161" s="12"/>
      <c r="BPH161" s="12"/>
      <c r="BPI161" s="12"/>
      <c r="BPJ161" s="12"/>
      <c r="BPK161" s="12"/>
      <c r="BPL161" s="12"/>
      <c r="BPM161" s="12"/>
      <c r="BPN161" s="12"/>
      <c r="BPO161" s="12"/>
      <c r="BPP161" s="12"/>
      <c r="BPQ161" s="12"/>
      <c r="BPR161" s="12"/>
      <c r="BPS161" s="12"/>
      <c r="BPT161" s="12"/>
      <c r="BPU161" s="12"/>
      <c r="BPV161" s="12"/>
      <c r="BPW161" s="12"/>
      <c r="BPX161" s="12"/>
      <c r="BPY161" s="12"/>
      <c r="BPZ161" s="12"/>
      <c r="BQA161" s="12"/>
      <c r="BQB161" s="12"/>
      <c r="BQC161" s="12"/>
      <c r="BQD161" s="12"/>
      <c r="BQE161" s="12"/>
      <c r="BQF161" s="12"/>
      <c r="BQG161" s="12"/>
      <c r="BQH161" s="12"/>
      <c r="BQI161" s="12"/>
      <c r="BQJ161" s="12"/>
      <c r="BQK161" s="12"/>
      <c r="BQL161" s="12"/>
      <c r="BQM161" s="12"/>
      <c r="BQN161" s="12"/>
      <c r="BQO161" s="12"/>
      <c r="BQP161" s="12"/>
      <c r="BQQ161" s="12"/>
      <c r="BQR161" s="12"/>
      <c r="BQS161" s="12"/>
      <c r="BQT161" s="12"/>
      <c r="BQU161" s="12"/>
      <c r="BQV161" s="12"/>
      <c r="BQW161" s="12"/>
      <c r="BQX161" s="12"/>
      <c r="BQY161" s="12"/>
      <c r="BQZ161" s="12"/>
      <c r="BRA161" s="12"/>
      <c r="BRB161" s="12"/>
      <c r="BRC161" s="12"/>
      <c r="BRD161" s="12"/>
      <c r="BRE161" s="12"/>
      <c r="BRF161" s="12"/>
      <c r="BRG161" s="12"/>
      <c r="BRH161" s="12"/>
      <c r="BRI161" s="12"/>
      <c r="BRJ161" s="12"/>
      <c r="BRK161" s="12"/>
      <c r="BRL161" s="12"/>
      <c r="BRM161" s="12"/>
      <c r="BRN161" s="12"/>
      <c r="BRO161" s="12"/>
      <c r="BRP161" s="12"/>
      <c r="BRQ161" s="12"/>
      <c r="BRR161" s="12"/>
      <c r="BRS161" s="12"/>
      <c r="BRT161" s="12"/>
      <c r="BRU161" s="12"/>
      <c r="BRV161" s="12"/>
      <c r="BRW161" s="12"/>
      <c r="BRX161" s="12"/>
      <c r="BRY161" s="12"/>
      <c r="BRZ161" s="12"/>
      <c r="BSA161" s="12"/>
      <c r="BSB161" s="12"/>
      <c r="BSC161" s="12"/>
      <c r="BSD161" s="12"/>
      <c r="BSE161" s="12"/>
      <c r="BSF161" s="12"/>
      <c r="BSG161" s="12"/>
      <c r="BSH161" s="12"/>
      <c r="BSI161" s="12"/>
      <c r="BSJ161" s="12"/>
      <c r="BSK161" s="12"/>
      <c r="BSL161" s="12"/>
      <c r="BSM161" s="12"/>
      <c r="BSN161" s="12"/>
      <c r="BSO161" s="12"/>
      <c r="BSP161" s="12"/>
      <c r="BSQ161" s="12"/>
      <c r="BSR161" s="12"/>
      <c r="BSS161" s="12"/>
      <c r="BST161" s="12"/>
      <c r="BSU161" s="12"/>
      <c r="BSV161" s="12"/>
      <c r="BSW161" s="12"/>
      <c r="BSX161" s="12"/>
      <c r="BSY161" s="12"/>
      <c r="BSZ161" s="12"/>
      <c r="BTA161" s="12"/>
      <c r="BTB161" s="12"/>
      <c r="BTC161" s="12"/>
      <c r="BTD161" s="12"/>
      <c r="BTE161" s="12"/>
      <c r="BTF161" s="12"/>
      <c r="BTG161" s="12"/>
      <c r="BTH161" s="12"/>
      <c r="BTI161" s="12"/>
      <c r="BTJ161" s="12"/>
      <c r="BTK161" s="12"/>
      <c r="BTL161" s="12"/>
      <c r="BTM161" s="12"/>
      <c r="BTN161" s="12"/>
      <c r="BTO161" s="12"/>
      <c r="BTP161" s="12"/>
      <c r="BTQ161" s="12"/>
      <c r="BTR161" s="12"/>
      <c r="BTS161" s="12"/>
      <c r="BTT161" s="12"/>
      <c r="BTU161" s="12"/>
      <c r="BTV161" s="12"/>
      <c r="BTW161" s="12"/>
      <c r="BTX161" s="12"/>
      <c r="BTY161" s="12"/>
      <c r="BTZ161" s="12"/>
      <c r="BUA161" s="12"/>
      <c r="BUB161" s="12"/>
      <c r="BUC161" s="12"/>
      <c r="BUD161" s="12"/>
      <c r="BUE161" s="12"/>
      <c r="BUF161" s="12"/>
      <c r="BUG161" s="12"/>
      <c r="BUH161" s="12"/>
      <c r="BUI161" s="12"/>
      <c r="BUJ161" s="12"/>
      <c r="BUK161" s="12"/>
      <c r="BUL161" s="12"/>
      <c r="BUM161" s="12"/>
      <c r="BUN161" s="12"/>
      <c r="BUO161" s="12"/>
      <c r="BUP161" s="12"/>
      <c r="BUQ161" s="12"/>
      <c r="BUR161" s="12"/>
      <c r="BUS161" s="12"/>
      <c r="BUT161" s="12"/>
      <c r="BUU161" s="12"/>
      <c r="BUV161" s="12"/>
      <c r="BUW161" s="12"/>
      <c r="BUX161" s="12"/>
      <c r="BUY161" s="12"/>
      <c r="BUZ161" s="12"/>
      <c r="BVA161" s="12"/>
      <c r="BVB161" s="12"/>
      <c r="BVC161" s="12"/>
      <c r="BVD161" s="12"/>
      <c r="BVE161" s="12"/>
      <c r="BVF161" s="12"/>
      <c r="BVG161" s="12"/>
      <c r="BVH161" s="12"/>
      <c r="BVI161" s="12"/>
      <c r="BVJ161" s="12"/>
      <c r="BVK161" s="12"/>
      <c r="BVL161" s="12"/>
      <c r="BVM161" s="12"/>
      <c r="BVN161" s="12"/>
      <c r="BVO161" s="12"/>
      <c r="BVP161" s="12"/>
      <c r="BVQ161" s="12"/>
      <c r="BVR161" s="12"/>
      <c r="BVS161" s="12"/>
      <c r="BVT161" s="12"/>
      <c r="BVU161" s="12"/>
      <c r="BVV161" s="12"/>
      <c r="BVW161" s="12"/>
      <c r="BVX161" s="12"/>
      <c r="BVY161" s="12"/>
      <c r="BVZ161" s="12"/>
      <c r="BWA161" s="12"/>
      <c r="BWB161" s="12"/>
      <c r="BWC161" s="12"/>
      <c r="BWD161" s="12"/>
      <c r="BWE161" s="12"/>
      <c r="BWF161" s="12"/>
      <c r="BWG161" s="12"/>
      <c r="BWH161" s="12"/>
      <c r="BWI161" s="12"/>
      <c r="BWJ161" s="12"/>
      <c r="BWK161" s="12"/>
      <c r="BWL161" s="12"/>
      <c r="BWM161" s="12"/>
      <c r="BWN161" s="12"/>
      <c r="BWO161" s="12"/>
      <c r="BWP161" s="12"/>
      <c r="BWQ161" s="12"/>
      <c r="BWR161" s="12"/>
      <c r="BWS161" s="12"/>
      <c r="BWT161" s="12"/>
      <c r="BWU161" s="12"/>
      <c r="BWV161" s="12"/>
      <c r="BWW161" s="12"/>
      <c r="BWX161" s="12"/>
      <c r="BWY161" s="12"/>
      <c r="BWZ161" s="12"/>
      <c r="BXA161" s="12"/>
      <c r="BXB161" s="12"/>
      <c r="BXC161" s="12"/>
      <c r="BXD161" s="12"/>
      <c r="BXE161" s="12"/>
      <c r="BXF161" s="12"/>
      <c r="BXG161" s="12"/>
      <c r="BXH161" s="12"/>
      <c r="BXI161" s="12"/>
      <c r="BXJ161" s="12"/>
      <c r="BXK161" s="12"/>
      <c r="BXL161" s="12"/>
      <c r="BXM161" s="12"/>
      <c r="BXN161" s="12"/>
      <c r="BXO161" s="12"/>
      <c r="BXP161" s="12"/>
      <c r="BXQ161" s="12"/>
      <c r="BXR161" s="12"/>
      <c r="BXS161" s="12"/>
      <c r="BXT161" s="12"/>
      <c r="BXU161" s="12"/>
      <c r="BXV161" s="12"/>
      <c r="BXW161" s="12"/>
      <c r="BXX161" s="12"/>
      <c r="BXY161" s="12"/>
      <c r="BXZ161" s="12"/>
      <c r="BYA161" s="12"/>
      <c r="BYB161" s="12"/>
      <c r="BYC161" s="12"/>
      <c r="BYD161" s="12"/>
      <c r="BYE161" s="12"/>
      <c r="BYF161" s="12"/>
      <c r="BYG161" s="12"/>
      <c r="BYH161" s="12"/>
      <c r="BYI161" s="12"/>
      <c r="BYJ161" s="12"/>
      <c r="BYK161" s="12"/>
      <c r="BYL161" s="12"/>
      <c r="BYM161" s="12"/>
      <c r="BYN161" s="12"/>
      <c r="BYO161" s="12"/>
      <c r="BYP161" s="12"/>
      <c r="BYQ161" s="12"/>
      <c r="BYR161" s="12"/>
      <c r="BYS161" s="12"/>
      <c r="BYT161" s="12"/>
      <c r="BYU161" s="12"/>
      <c r="BYV161" s="12"/>
      <c r="BYW161" s="12"/>
      <c r="BYX161" s="12"/>
      <c r="BYY161" s="12"/>
      <c r="BYZ161" s="12"/>
      <c r="BZA161" s="12"/>
      <c r="BZB161" s="12"/>
      <c r="BZC161" s="12"/>
      <c r="BZD161" s="12"/>
      <c r="BZE161" s="12"/>
      <c r="BZF161" s="12"/>
      <c r="BZG161" s="12"/>
      <c r="BZH161" s="12"/>
      <c r="BZI161" s="12"/>
      <c r="BZJ161" s="12"/>
      <c r="BZK161" s="12"/>
      <c r="BZL161" s="12"/>
      <c r="BZM161" s="12"/>
      <c r="BZN161" s="12"/>
      <c r="BZO161" s="12"/>
      <c r="BZP161" s="12"/>
      <c r="BZQ161" s="12"/>
      <c r="BZR161" s="12"/>
      <c r="BZS161" s="12"/>
      <c r="BZT161" s="12"/>
      <c r="BZU161" s="12"/>
      <c r="BZV161" s="12"/>
      <c r="BZW161" s="12"/>
      <c r="BZX161" s="12"/>
      <c r="BZY161" s="12"/>
      <c r="BZZ161" s="12"/>
      <c r="CAA161" s="12"/>
      <c r="CAB161" s="12"/>
      <c r="CAC161" s="12"/>
      <c r="CAD161" s="12"/>
      <c r="CAE161" s="12"/>
      <c r="CAF161" s="12"/>
      <c r="CAG161" s="12"/>
      <c r="CAH161" s="12"/>
      <c r="CAI161" s="12"/>
      <c r="CAJ161" s="12"/>
      <c r="CAK161" s="12"/>
      <c r="CAL161" s="12"/>
      <c r="CAM161" s="12"/>
      <c r="CAN161" s="12"/>
      <c r="CAO161" s="12"/>
      <c r="CAP161" s="12"/>
      <c r="CAQ161" s="12"/>
      <c r="CAR161" s="12"/>
      <c r="CAS161" s="12"/>
      <c r="CAT161" s="12"/>
      <c r="CAU161" s="12"/>
      <c r="CAV161" s="12"/>
      <c r="CAW161" s="12"/>
      <c r="CAX161" s="12"/>
      <c r="CAY161" s="12"/>
      <c r="CAZ161" s="12"/>
      <c r="CBA161" s="12"/>
      <c r="CBB161" s="12"/>
      <c r="CBC161" s="12"/>
      <c r="CBD161" s="12"/>
      <c r="CBE161" s="12"/>
      <c r="CBF161" s="12"/>
      <c r="CBG161" s="12"/>
      <c r="CBH161" s="12"/>
      <c r="CBI161" s="12"/>
      <c r="CBJ161" s="12"/>
      <c r="CBK161" s="12"/>
      <c r="CBL161" s="12"/>
      <c r="CBM161" s="12"/>
      <c r="CBN161" s="12"/>
      <c r="CBO161" s="12"/>
      <c r="CBP161" s="12"/>
      <c r="CBQ161" s="12"/>
      <c r="CBR161" s="12"/>
      <c r="CBS161" s="12"/>
      <c r="CBT161" s="12"/>
      <c r="CBU161" s="12"/>
      <c r="CBV161" s="12"/>
      <c r="CBW161" s="12"/>
      <c r="CBX161" s="12"/>
      <c r="CBY161" s="12"/>
      <c r="CBZ161" s="12"/>
      <c r="CCA161" s="12"/>
      <c r="CCB161" s="12"/>
      <c r="CCC161" s="12"/>
      <c r="CCD161" s="12"/>
      <c r="CCE161" s="12"/>
      <c r="CCF161" s="12"/>
      <c r="CCG161" s="12"/>
      <c r="CCH161" s="12"/>
      <c r="CCI161" s="12"/>
      <c r="CCJ161" s="12"/>
      <c r="CCK161" s="12"/>
      <c r="CCL161" s="12"/>
      <c r="CCM161" s="12"/>
      <c r="CCN161" s="12"/>
      <c r="CCO161" s="12"/>
      <c r="CCP161" s="12"/>
      <c r="CCQ161" s="12"/>
      <c r="CCR161" s="12"/>
      <c r="CCS161" s="12"/>
      <c r="CCT161" s="12"/>
      <c r="CCU161" s="12"/>
      <c r="CCV161" s="12"/>
      <c r="CCW161" s="12"/>
      <c r="CCX161" s="12"/>
      <c r="CCY161" s="12"/>
      <c r="CCZ161" s="12"/>
      <c r="CDA161" s="12"/>
      <c r="CDB161" s="12"/>
      <c r="CDC161" s="12"/>
      <c r="CDD161" s="12"/>
      <c r="CDE161" s="12"/>
      <c r="CDF161" s="12"/>
      <c r="CDG161" s="12"/>
      <c r="CDH161" s="12"/>
      <c r="CDI161" s="12"/>
      <c r="CDJ161" s="12"/>
      <c r="CDK161" s="12"/>
      <c r="CDL161" s="12"/>
      <c r="CDM161" s="12"/>
      <c r="CDN161" s="12"/>
      <c r="CDO161" s="12"/>
      <c r="CDP161" s="12"/>
      <c r="CDQ161" s="12"/>
      <c r="CDR161" s="12"/>
      <c r="CDS161" s="12"/>
      <c r="CDT161" s="12"/>
      <c r="CDU161" s="12"/>
      <c r="CDV161" s="12"/>
      <c r="CDW161" s="12"/>
      <c r="CDX161" s="12"/>
      <c r="CDY161" s="12"/>
      <c r="CDZ161" s="12"/>
      <c r="CEA161" s="12"/>
      <c r="CEB161" s="12"/>
      <c r="CEC161" s="12"/>
      <c r="CED161" s="12"/>
      <c r="CEE161" s="12"/>
      <c r="CEF161" s="12"/>
      <c r="CEG161" s="12"/>
      <c r="CEH161" s="12"/>
      <c r="CEI161" s="12"/>
      <c r="CEJ161" s="12"/>
      <c r="CEK161" s="12"/>
      <c r="CEL161" s="12"/>
      <c r="CEM161" s="12"/>
      <c r="CEN161" s="12"/>
      <c r="CEO161" s="12"/>
      <c r="CEP161" s="12"/>
      <c r="CEQ161" s="12"/>
      <c r="CER161" s="12"/>
      <c r="CES161" s="12"/>
      <c r="CET161" s="12"/>
      <c r="CEU161" s="12"/>
      <c r="CEV161" s="12"/>
      <c r="CEW161" s="12"/>
      <c r="CEX161" s="12"/>
      <c r="CEY161" s="12"/>
      <c r="CEZ161" s="12"/>
      <c r="CFA161" s="12"/>
      <c r="CFB161" s="12"/>
      <c r="CFC161" s="12"/>
      <c r="CFD161" s="12"/>
      <c r="CFE161" s="12"/>
      <c r="CFF161" s="12"/>
      <c r="CFG161" s="12"/>
      <c r="CFH161" s="12"/>
      <c r="CFI161" s="12"/>
      <c r="CFJ161" s="12"/>
      <c r="CFK161" s="12"/>
      <c r="CFL161" s="12"/>
      <c r="CFM161" s="12"/>
      <c r="CFN161" s="12"/>
      <c r="CFO161" s="12"/>
      <c r="CFP161" s="12"/>
      <c r="CFQ161" s="12"/>
      <c r="CFR161" s="12"/>
      <c r="CFS161" s="12"/>
      <c r="CFT161" s="12"/>
      <c r="CFU161" s="12"/>
      <c r="CFV161" s="12"/>
      <c r="CFW161" s="12"/>
      <c r="CFX161" s="12"/>
      <c r="CFY161" s="12"/>
      <c r="CFZ161" s="12"/>
      <c r="CGA161" s="12"/>
      <c r="CGB161" s="12"/>
      <c r="CGC161" s="12"/>
      <c r="CGD161" s="12"/>
      <c r="CGE161" s="12"/>
      <c r="CGF161" s="12"/>
      <c r="CGG161" s="12"/>
      <c r="CGH161" s="12"/>
      <c r="CGI161" s="12"/>
      <c r="CGJ161" s="12"/>
      <c r="CGK161" s="12"/>
      <c r="CGL161" s="12"/>
      <c r="CGM161" s="12"/>
      <c r="CGN161" s="12"/>
      <c r="CGO161" s="12"/>
      <c r="CGP161" s="12"/>
      <c r="CGQ161" s="12"/>
      <c r="CGR161" s="12"/>
      <c r="CGS161" s="12"/>
      <c r="CGT161" s="12"/>
      <c r="CGU161" s="12"/>
      <c r="CGV161" s="12"/>
      <c r="CGW161" s="12"/>
      <c r="CGX161" s="12"/>
      <c r="CGY161" s="12"/>
      <c r="CGZ161" s="12"/>
      <c r="CHA161" s="12"/>
      <c r="CHB161" s="12"/>
      <c r="CHC161" s="12"/>
      <c r="CHD161" s="12"/>
      <c r="CHE161" s="12"/>
      <c r="CHF161" s="12"/>
      <c r="CHG161" s="12"/>
      <c r="CHH161" s="12"/>
      <c r="CHI161" s="12"/>
      <c r="CHJ161" s="12"/>
      <c r="CHK161" s="12"/>
      <c r="CHL161" s="12"/>
      <c r="CHM161" s="12"/>
      <c r="CHN161" s="12"/>
      <c r="CHO161" s="12"/>
      <c r="CHP161" s="12"/>
      <c r="CHQ161" s="12"/>
      <c r="CHR161" s="12"/>
      <c r="CHS161" s="12"/>
      <c r="CHT161" s="12"/>
      <c r="CHU161" s="12"/>
      <c r="CHV161" s="12"/>
      <c r="CHW161" s="12"/>
      <c r="CHX161" s="12"/>
      <c r="CHY161" s="12"/>
      <c r="CHZ161" s="12"/>
      <c r="CIA161" s="12"/>
      <c r="CIB161" s="12"/>
      <c r="CIC161" s="12"/>
      <c r="CID161" s="12"/>
      <c r="CIE161" s="12"/>
      <c r="CIF161" s="12"/>
      <c r="CIG161" s="12"/>
      <c r="CIH161" s="12"/>
      <c r="CII161" s="12"/>
      <c r="CIJ161" s="12"/>
      <c r="CIK161" s="12"/>
      <c r="CIL161" s="12"/>
      <c r="CIM161" s="12"/>
      <c r="CIN161" s="12"/>
      <c r="CIO161" s="12"/>
      <c r="CIP161" s="12"/>
      <c r="CIQ161" s="12"/>
      <c r="CIR161" s="12"/>
      <c r="CIS161" s="12"/>
      <c r="CIT161" s="12"/>
      <c r="CIU161" s="12"/>
      <c r="CIV161" s="12"/>
      <c r="CIW161" s="12"/>
      <c r="CIX161" s="12"/>
      <c r="CIY161" s="12"/>
      <c r="CIZ161" s="12"/>
      <c r="CJA161" s="12"/>
      <c r="CJB161" s="12"/>
      <c r="CJC161" s="12"/>
      <c r="CJD161" s="12"/>
      <c r="CJE161" s="12"/>
      <c r="CJF161" s="12"/>
      <c r="CJG161" s="12"/>
      <c r="CJH161" s="12"/>
      <c r="CJI161" s="12"/>
      <c r="CJJ161" s="12"/>
      <c r="CJK161" s="12"/>
      <c r="CJL161" s="12"/>
      <c r="CJM161" s="12"/>
      <c r="CJN161" s="12"/>
      <c r="CJO161" s="12"/>
      <c r="CJP161" s="12"/>
      <c r="CJQ161" s="12"/>
      <c r="CJR161" s="12"/>
      <c r="CJS161" s="12"/>
      <c r="CJT161" s="12"/>
      <c r="CJU161" s="12"/>
      <c r="CJV161" s="12"/>
      <c r="CJW161" s="12"/>
      <c r="CJX161" s="12"/>
      <c r="CJY161" s="12"/>
      <c r="CJZ161" s="12"/>
      <c r="CKA161" s="12"/>
      <c r="CKB161" s="12"/>
      <c r="CKC161" s="12"/>
      <c r="CKD161" s="12"/>
      <c r="CKE161" s="12"/>
      <c r="CKF161" s="12"/>
      <c r="CKG161" s="12"/>
      <c r="CKH161" s="12"/>
      <c r="CKI161" s="12"/>
      <c r="CKJ161" s="12"/>
      <c r="CKK161" s="12"/>
      <c r="CKL161" s="12"/>
      <c r="CKM161" s="12"/>
      <c r="CKN161" s="12"/>
      <c r="CKO161" s="12"/>
      <c r="CKP161" s="12"/>
      <c r="CKQ161" s="12"/>
      <c r="CKR161" s="12"/>
      <c r="CKS161" s="12"/>
      <c r="CKT161" s="12"/>
      <c r="CKU161" s="12"/>
      <c r="CKV161" s="12"/>
      <c r="CKW161" s="12"/>
      <c r="CKX161" s="12"/>
      <c r="CKY161" s="12"/>
      <c r="CKZ161" s="12"/>
      <c r="CLA161" s="12"/>
      <c r="CLB161" s="12"/>
      <c r="CLC161" s="12"/>
      <c r="CLD161" s="12"/>
      <c r="CLE161" s="12"/>
      <c r="CLF161" s="12"/>
      <c r="CLG161" s="12"/>
      <c r="CLH161" s="12"/>
      <c r="CLI161" s="12"/>
      <c r="CLJ161" s="12"/>
      <c r="CLK161" s="12"/>
      <c r="CLL161" s="12"/>
      <c r="CLM161" s="12"/>
      <c r="CLN161" s="12"/>
      <c r="CLO161" s="12"/>
      <c r="CLP161" s="12"/>
      <c r="CLQ161" s="12"/>
      <c r="CLR161" s="12"/>
      <c r="CLS161" s="12"/>
      <c r="CLT161" s="12"/>
      <c r="CLU161" s="12"/>
      <c r="CLV161" s="12"/>
      <c r="CLW161" s="12"/>
      <c r="CLX161" s="12"/>
      <c r="CLY161" s="12"/>
      <c r="CLZ161" s="12"/>
      <c r="CMA161" s="12"/>
      <c r="CMB161" s="12"/>
      <c r="CMC161" s="12"/>
      <c r="CMD161" s="12"/>
      <c r="CME161" s="12"/>
      <c r="CMF161" s="12"/>
      <c r="CMG161" s="12"/>
      <c r="CMH161" s="12"/>
      <c r="CMI161" s="12"/>
      <c r="CMJ161" s="12"/>
      <c r="CMK161" s="12"/>
      <c r="CML161" s="12"/>
      <c r="CMM161" s="12"/>
      <c r="CMN161" s="12"/>
      <c r="CMO161" s="12"/>
      <c r="CMP161" s="12"/>
      <c r="CMQ161" s="12"/>
      <c r="CMR161" s="12"/>
      <c r="CMS161" s="12"/>
      <c r="CMT161" s="12"/>
      <c r="CMU161" s="12"/>
      <c r="CMV161" s="12"/>
      <c r="CMW161" s="12"/>
      <c r="CMX161" s="12"/>
      <c r="CMY161" s="12"/>
      <c r="CMZ161" s="12"/>
      <c r="CNA161" s="12"/>
      <c r="CNB161" s="12"/>
      <c r="CNC161" s="12"/>
      <c r="CND161" s="12"/>
      <c r="CNE161" s="12"/>
      <c r="CNF161" s="12"/>
      <c r="CNG161" s="12"/>
      <c r="CNH161" s="12"/>
      <c r="CNI161" s="12"/>
      <c r="CNJ161" s="12"/>
      <c r="CNK161" s="12"/>
      <c r="CNL161" s="12"/>
      <c r="CNM161" s="12"/>
      <c r="CNN161" s="12"/>
      <c r="CNO161" s="12"/>
      <c r="CNP161" s="12"/>
      <c r="CNQ161" s="12"/>
      <c r="CNR161" s="12"/>
      <c r="CNS161" s="12"/>
      <c r="CNT161" s="12"/>
      <c r="CNU161" s="12"/>
      <c r="CNV161" s="12"/>
      <c r="CNW161" s="12"/>
      <c r="CNX161" s="12"/>
      <c r="CNY161" s="12"/>
      <c r="CNZ161" s="12"/>
      <c r="COA161" s="12"/>
      <c r="COB161" s="12"/>
      <c r="COC161" s="12"/>
      <c r="COD161" s="12"/>
      <c r="COE161" s="12"/>
      <c r="COF161" s="12"/>
      <c r="COG161" s="12"/>
      <c r="COH161" s="12"/>
      <c r="COI161" s="12"/>
      <c r="COJ161" s="12"/>
      <c r="COK161" s="12"/>
      <c r="COL161" s="12"/>
      <c r="COM161" s="12"/>
      <c r="CON161" s="12"/>
      <c r="COO161" s="12"/>
      <c r="COP161" s="12"/>
      <c r="COQ161" s="12"/>
      <c r="COR161" s="12"/>
      <c r="COS161" s="12"/>
      <c r="COT161" s="12"/>
      <c r="COU161" s="12"/>
      <c r="COV161" s="12"/>
      <c r="COW161" s="12"/>
      <c r="COX161" s="12"/>
      <c r="COY161" s="12"/>
      <c r="COZ161" s="12"/>
      <c r="CPA161" s="12"/>
      <c r="CPB161" s="12"/>
      <c r="CPC161" s="12"/>
      <c r="CPD161" s="12"/>
      <c r="CPE161" s="12"/>
      <c r="CPF161" s="12"/>
      <c r="CPG161" s="12"/>
      <c r="CPH161" s="12"/>
      <c r="CPI161" s="12"/>
      <c r="CPJ161" s="12"/>
      <c r="CPK161" s="12"/>
      <c r="CPL161" s="12"/>
      <c r="CPM161" s="12"/>
      <c r="CPN161" s="12"/>
      <c r="CPO161" s="12"/>
      <c r="CPP161" s="12"/>
      <c r="CPQ161" s="12"/>
      <c r="CPR161" s="12"/>
      <c r="CPS161" s="12"/>
      <c r="CPT161" s="12"/>
      <c r="CPU161" s="12"/>
      <c r="CPV161" s="12"/>
      <c r="CPW161" s="12"/>
      <c r="CPX161" s="12"/>
      <c r="CPY161" s="12"/>
      <c r="CPZ161" s="12"/>
      <c r="CQA161" s="12"/>
      <c r="CQB161" s="12"/>
      <c r="CQC161" s="12"/>
      <c r="CQD161" s="12"/>
      <c r="CQE161" s="12"/>
      <c r="CQF161" s="12"/>
      <c r="CQG161" s="12"/>
      <c r="CQH161" s="12"/>
      <c r="CQI161" s="12"/>
      <c r="CQJ161" s="12"/>
      <c r="CQK161" s="12"/>
      <c r="CQL161" s="12"/>
      <c r="CQM161" s="12"/>
      <c r="CQN161" s="12"/>
      <c r="CQO161" s="12"/>
      <c r="CQP161" s="12"/>
      <c r="CQQ161" s="12"/>
      <c r="CQR161" s="12"/>
      <c r="CQS161" s="12"/>
      <c r="CQT161" s="12"/>
      <c r="CQU161" s="12"/>
      <c r="CQV161" s="12"/>
      <c r="CQW161" s="12"/>
      <c r="CQX161" s="12"/>
      <c r="CQY161" s="12"/>
      <c r="CQZ161" s="12"/>
      <c r="CRA161" s="12"/>
      <c r="CRB161" s="12"/>
      <c r="CRC161" s="12"/>
      <c r="CRD161" s="12"/>
      <c r="CRE161" s="12"/>
      <c r="CRF161" s="12"/>
      <c r="CRG161" s="12"/>
      <c r="CRH161" s="12"/>
      <c r="CRI161" s="12"/>
      <c r="CRJ161" s="12"/>
      <c r="CRK161" s="12"/>
      <c r="CRL161" s="12"/>
      <c r="CRM161" s="12"/>
      <c r="CRN161" s="12"/>
      <c r="CRO161" s="12"/>
      <c r="CRP161" s="12"/>
      <c r="CRQ161" s="12"/>
      <c r="CRR161" s="12"/>
      <c r="CRS161" s="12"/>
      <c r="CRT161" s="12"/>
      <c r="CRU161" s="12"/>
      <c r="CRV161" s="12"/>
      <c r="CRW161" s="12"/>
      <c r="CRX161" s="12"/>
      <c r="CRY161" s="12"/>
      <c r="CRZ161" s="12"/>
      <c r="CSA161" s="12"/>
      <c r="CSB161" s="12"/>
      <c r="CSC161" s="12"/>
      <c r="CSD161" s="12"/>
      <c r="CSE161" s="12"/>
      <c r="CSF161" s="12"/>
      <c r="CSG161" s="12"/>
      <c r="CSH161" s="12"/>
      <c r="CSI161" s="12"/>
      <c r="CSJ161" s="12"/>
      <c r="CSK161" s="12"/>
      <c r="CSL161" s="12"/>
      <c r="CSM161" s="12"/>
      <c r="CSN161" s="12"/>
      <c r="CSO161" s="12"/>
      <c r="CSP161" s="12"/>
      <c r="CSQ161" s="12"/>
      <c r="CSR161" s="12"/>
      <c r="CSS161" s="12"/>
      <c r="CST161" s="12"/>
      <c r="CSU161" s="12"/>
      <c r="CSV161" s="12"/>
      <c r="CSW161" s="12"/>
      <c r="CSX161" s="12"/>
      <c r="CSY161" s="12"/>
      <c r="CSZ161" s="12"/>
      <c r="CTA161" s="12"/>
      <c r="CTB161" s="12"/>
      <c r="CTC161" s="12"/>
      <c r="CTD161" s="12"/>
      <c r="CTE161" s="12"/>
      <c r="CTF161" s="12"/>
      <c r="CTG161" s="12"/>
      <c r="CTH161" s="12"/>
      <c r="CTI161" s="12"/>
      <c r="CTJ161" s="12"/>
      <c r="CTK161" s="12"/>
      <c r="CTL161" s="12"/>
      <c r="CTM161" s="12"/>
      <c r="CTN161" s="12"/>
      <c r="CTO161" s="12"/>
      <c r="CTP161" s="12"/>
      <c r="CTQ161" s="12"/>
      <c r="CTR161" s="12"/>
      <c r="CTS161" s="12"/>
      <c r="CTT161" s="12"/>
      <c r="CTU161" s="12"/>
      <c r="CTV161" s="12"/>
      <c r="CTW161" s="12"/>
      <c r="CTX161" s="12"/>
      <c r="CTY161" s="12"/>
      <c r="CTZ161" s="12"/>
      <c r="CUA161" s="12"/>
      <c r="CUB161" s="12"/>
      <c r="CUC161" s="12"/>
      <c r="CUD161" s="12"/>
      <c r="CUE161" s="12"/>
      <c r="CUF161" s="12"/>
      <c r="CUG161" s="12"/>
      <c r="CUH161" s="12"/>
      <c r="CUI161" s="12"/>
      <c r="CUJ161" s="12"/>
      <c r="CUK161" s="12"/>
      <c r="CUL161" s="12"/>
      <c r="CUM161" s="12"/>
      <c r="CUN161" s="12"/>
      <c r="CUO161" s="12"/>
      <c r="CUP161" s="12"/>
      <c r="CUQ161" s="12"/>
      <c r="CUR161" s="12"/>
      <c r="CUS161" s="12"/>
      <c r="CUT161" s="12"/>
      <c r="CUU161" s="12"/>
      <c r="CUV161" s="12"/>
      <c r="CUW161" s="12"/>
      <c r="CUX161" s="12"/>
      <c r="CUY161" s="12"/>
      <c r="CUZ161" s="12"/>
      <c r="CVA161" s="12"/>
      <c r="CVB161" s="12"/>
      <c r="CVC161" s="12"/>
      <c r="CVD161" s="12"/>
      <c r="CVE161" s="12"/>
      <c r="CVF161" s="12"/>
      <c r="CVG161" s="12"/>
      <c r="CVH161" s="12"/>
      <c r="CVI161" s="12"/>
      <c r="CVJ161" s="12"/>
      <c r="CVK161" s="12"/>
      <c r="CVL161" s="12"/>
      <c r="CVM161" s="12"/>
      <c r="CVN161" s="12"/>
      <c r="CVO161" s="12"/>
      <c r="CVP161" s="12"/>
      <c r="CVQ161" s="12"/>
      <c r="CVR161" s="12"/>
      <c r="CVS161" s="12"/>
      <c r="CVT161" s="12"/>
      <c r="CVU161" s="12"/>
      <c r="CVV161" s="12"/>
      <c r="CVW161" s="12"/>
      <c r="CVX161" s="12"/>
      <c r="CVY161" s="12"/>
      <c r="CVZ161" s="12"/>
      <c r="CWA161" s="12"/>
      <c r="CWB161" s="12"/>
      <c r="CWC161" s="12"/>
      <c r="CWD161" s="12"/>
      <c r="CWE161" s="12"/>
      <c r="CWF161" s="12"/>
      <c r="CWG161" s="12"/>
      <c r="CWH161" s="12"/>
      <c r="CWI161" s="12"/>
      <c r="CWJ161" s="12"/>
      <c r="CWK161" s="12"/>
      <c r="CWL161" s="12"/>
      <c r="CWM161" s="12"/>
      <c r="CWN161" s="12"/>
      <c r="CWO161" s="12"/>
      <c r="CWP161" s="12"/>
      <c r="CWQ161" s="12"/>
      <c r="CWR161" s="12"/>
      <c r="CWS161" s="12"/>
      <c r="CWT161" s="12"/>
      <c r="CWU161" s="12"/>
      <c r="CWV161" s="12"/>
      <c r="CWW161" s="12"/>
      <c r="CWX161" s="12"/>
      <c r="CWY161" s="12"/>
      <c r="CWZ161" s="12"/>
      <c r="CXA161" s="12"/>
      <c r="CXB161" s="12"/>
      <c r="CXC161" s="12"/>
      <c r="CXD161" s="12"/>
      <c r="CXE161" s="12"/>
      <c r="CXF161" s="12"/>
      <c r="CXG161" s="12"/>
      <c r="CXH161" s="12"/>
      <c r="CXI161" s="12"/>
      <c r="CXJ161" s="12"/>
      <c r="CXK161" s="12"/>
      <c r="CXL161" s="12"/>
      <c r="CXM161" s="12"/>
      <c r="CXN161" s="12"/>
      <c r="CXO161" s="12"/>
      <c r="CXP161" s="12"/>
      <c r="CXQ161" s="12"/>
      <c r="CXR161" s="12"/>
      <c r="CXS161" s="12"/>
      <c r="CXT161" s="12"/>
      <c r="CXU161" s="12"/>
      <c r="CXV161" s="12"/>
      <c r="CXW161" s="12"/>
      <c r="CXX161" s="12"/>
      <c r="CXY161" s="12"/>
      <c r="CXZ161" s="12"/>
      <c r="CYA161" s="12"/>
      <c r="CYB161" s="12"/>
      <c r="CYC161" s="12"/>
      <c r="CYD161" s="12"/>
      <c r="CYE161" s="12"/>
      <c r="CYF161" s="12"/>
      <c r="CYG161" s="12"/>
      <c r="CYH161" s="12"/>
      <c r="CYI161" s="12"/>
      <c r="CYJ161" s="12"/>
      <c r="CYK161" s="12"/>
      <c r="CYL161" s="12"/>
      <c r="CYM161" s="12"/>
      <c r="CYN161" s="12"/>
      <c r="CYO161" s="12"/>
      <c r="CYP161" s="12"/>
      <c r="CYQ161" s="12"/>
      <c r="CYR161" s="12"/>
      <c r="CYS161" s="12"/>
      <c r="CYT161" s="12"/>
      <c r="CYU161" s="12"/>
      <c r="CYV161" s="12"/>
      <c r="CYW161" s="12"/>
      <c r="CYX161" s="12"/>
      <c r="CYY161" s="12"/>
      <c r="CYZ161" s="12"/>
      <c r="CZA161" s="12"/>
      <c r="CZB161" s="12"/>
      <c r="CZC161" s="12"/>
      <c r="CZD161" s="12"/>
      <c r="CZE161" s="12"/>
      <c r="CZF161" s="12"/>
      <c r="CZG161" s="12"/>
      <c r="CZH161" s="12"/>
      <c r="CZI161" s="12"/>
      <c r="CZJ161" s="12"/>
      <c r="CZK161" s="12"/>
      <c r="CZL161" s="12"/>
      <c r="CZM161" s="12"/>
      <c r="CZN161" s="12"/>
      <c r="CZO161" s="12"/>
      <c r="CZP161" s="12"/>
      <c r="CZQ161" s="12"/>
      <c r="CZR161" s="12"/>
      <c r="CZS161" s="12"/>
      <c r="CZT161" s="12"/>
      <c r="CZU161" s="12"/>
      <c r="CZV161" s="12"/>
      <c r="CZW161" s="12"/>
      <c r="CZX161" s="12"/>
      <c r="CZY161" s="12"/>
      <c r="CZZ161" s="12"/>
      <c r="DAA161" s="12"/>
      <c r="DAB161" s="12"/>
      <c r="DAC161" s="12"/>
      <c r="DAD161" s="12"/>
      <c r="DAE161" s="12"/>
      <c r="DAF161" s="12"/>
      <c r="DAG161" s="12"/>
      <c r="DAH161" s="12"/>
      <c r="DAI161" s="12"/>
      <c r="DAJ161" s="12"/>
      <c r="DAK161" s="12"/>
      <c r="DAL161" s="12"/>
      <c r="DAM161" s="12"/>
      <c r="DAN161" s="12"/>
      <c r="DAO161" s="12"/>
      <c r="DAP161" s="12"/>
      <c r="DAQ161" s="12"/>
      <c r="DAR161" s="12"/>
      <c r="DAS161" s="12"/>
      <c r="DAT161" s="12"/>
      <c r="DAU161" s="12"/>
      <c r="DAV161" s="12"/>
      <c r="DAW161" s="12"/>
      <c r="DAX161" s="12"/>
      <c r="DAY161" s="12"/>
      <c r="DAZ161" s="12"/>
      <c r="DBA161" s="12"/>
      <c r="DBB161" s="12"/>
      <c r="DBC161" s="12"/>
      <c r="DBD161" s="12"/>
      <c r="DBE161" s="12"/>
      <c r="DBF161" s="12"/>
      <c r="DBG161" s="12"/>
      <c r="DBH161" s="12"/>
      <c r="DBI161" s="12"/>
      <c r="DBJ161" s="12"/>
      <c r="DBK161" s="12"/>
      <c r="DBL161" s="12"/>
      <c r="DBM161" s="12"/>
      <c r="DBN161" s="12"/>
      <c r="DBO161" s="12"/>
      <c r="DBP161" s="12"/>
      <c r="DBQ161" s="12"/>
      <c r="DBR161" s="12"/>
      <c r="DBS161" s="12"/>
      <c r="DBT161" s="12"/>
      <c r="DBU161" s="12"/>
      <c r="DBV161" s="12"/>
      <c r="DBW161" s="12"/>
      <c r="DBX161" s="12"/>
      <c r="DBY161" s="12"/>
      <c r="DBZ161" s="12"/>
      <c r="DCA161" s="12"/>
      <c r="DCB161" s="12"/>
      <c r="DCC161" s="12"/>
      <c r="DCD161" s="12"/>
      <c r="DCE161" s="12"/>
      <c r="DCF161" s="12"/>
      <c r="DCG161" s="12"/>
      <c r="DCH161" s="12"/>
      <c r="DCI161" s="12"/>
      <c r="DCJ161" s="12"/>
      <c r="DCK161" s="12"/>
      <c r="DCL161" s="12"/>
      <c r="DCM161" s="12"/>
      <c r="DCN161" s="12"/>
      <c r="DCO161" s="12"/>
      <c r="DCP161" s="12"/>
      <c r="DCQ161" s="12"/>
      <c r="DCR161" s="12"/>
      <c r="DCS161" s="12"/>
      <c r="DCT161" s="12"/>
      <c r="DCU161" s="12"/>
      <c r="DCV161" s="12"/>
      <c r="DCW161" s="12"/>
      <c r="DCX161" s="12"/>
      <c r="DCY161" s="12"/>
      <c r="DCZ161" s="12"/>
      <c r="DDA161" s="12"/>
      <c r="DDB161" s="12"/>
      <c r="DDC161" s="12"/>
      <c r="DDD161" s="12"/>
      <c r="DDE161" s="12"/>
      <c r="DDF161" s="12"/>
      <c r="DDG161" s="12"/>
      <c r="DDH161" s="12"/>
      <c r="DDI161" s="12"/>
      <c r="DDJ161" s="12"/>
      <c r="DDK161" s="12"/>
      <c r="DDL161" s="12"/>
      <c r="DDM161" s="12"/>
      <c r="DDN161" s="12"/>
      <c r="DDO161" s="12"/>
      <c r="DDP161" s="12"/>
      <c r="DDQ161" s="12"/>
      <c r="DDR161" s="12"/>
      <c r="DDS161" s="12"/>
      <c r="DDT161" s="12"/>
      <c r="DDU161" s="12"/>
      <c r="DDV161" s="12"/>
      <c r="DDW161" s="12"/>
      <c r="DDX161" s="12"/>
      <c r="DDY161" s="12"/>
      <c r="DDZ161" s="12"/>
      <c r="DEA161" s="12"/>
      <c r="DEB161" s="12"/>
      <c r="DEC161" s="12"/>
      <c r="DED161" s="12"/>
      <c r="DEE161" s="12"/>
      <c r="DEF161" s="12"/>
      <c r="DEG161" s="12"/>
      <c r="DEH161" s="12"/>
      <c r="DEI161" s="12"/>
      <c r="DEJ161" s="12"/>
      <c r="DEK161" s="12"/>
      <c r="DEL161" s="12"/>
      <c r="DEM161" s="12"/>
      <c r="DEN161" s="12"/>
      <c r="DEO161" s="12"/>
      <c r="DEP161" s="12"/>
      <c r="DEQ161" s="12"/>
      <c r="DER161" s="12"/>
      <c r="DES161" s="12"/>
      <c r="DET161" s="12"/>
      <c r="DEU161" s="12"/>
      <c r="DEV161" s="12"/>
      <c r="DEW161" s="12"/>
      <c r="DEX161" s="12"/>
      <c r="DEY161" s="12"/>
      <c r="DEZ161" s="12"/>
      <c r="DFA161" s="12"/>
      <c r="DFB161" s="12"/>
      <c r="DFC161" s="12"/>
      <c r="DFD161" s="12"/>
      <c r="DFE161" s="12"/>
      <c r="DFF161" s="12"/>
      <c r="DFG161" s="12"/>
      <c r="DFH161" s="12"/>
      <c r="DFI161" s="12"/>
      <c r="DFJ161" s="12"/>
      <c r="DFK161" s="12"/>
      <c r="DFL161" s="12"/>
      <c r="DFM161" s="12"/>
      <c r="DFN161" s="12"/>
      <c r="DFO161" s="12"/>
      <c r="DFP161" s="12"/>
      <c r="DFQ161" s="12"/>
      <c r="DFR161" s="12"/>
      <c r="DFS161" s="12"/>
      <c r="DFT161" s="12"/>
      <c r="DFU161" s="12"/>
      <c r="DFV161" s="12"/>
      <c r="DFW161" s="12"/>
      <c r="DFX161" s="12"/>
      <c r="DFY161" s="12"/>
      <c r="DFZ161" s="12"/>
      <c r="DGA161" s="12"/>
      <c r="DGB161" s="12"/>
      <c r="DGC161" s="12"/>
      <c r="DGD161" s="12"/>
      <c r="DGE161" s="12"/>
      <c r="DGF161" s="12"/>
      <c r="DGG161" s="12"/>
      <c r="DGH161" s="12"/>
      <c r="DGI161" s="12"/>
      <c r="DGJ161" s="12"/>
      <c r="DGK161" s="12"/>
      <c r="DGL161" s="12"/>
      <c r="DGM161" s="12"/>
      <c r="DGN161" s="12"/>
      <c r="DGO161" s="12"/>
      <c r="DGP161" s="12"/>
      <c r="DGQ161" s="12"/>
      <c r="DGR161" s="12"/>
      <c r="DGS161" s="12"/>
      <c r="DGT161" s="12"/>
      <c r="DGU161" s="12"/>
      <c r="DGV161" s="12"/>
      <c r="DGW161" s="12"/>
      <c r="DGX161" s="12"/>
      <c r="DGY161" s="12"/>
      <c r="DGZ161" s="12"/>
      <c r="DHA161" s="12"/>
      <c r="DHB161" s="12"/>
      <c r="DHC161" s="12"/>
      <c r="DHD161" s="12"/>
      <c r="DHE161" s="12"/>
      <c r="DHF161" s="12"/>
      <c r="DHG161" s="12"/>
      <c r="DHH161" s="12"/>
      <c r="DHI161" s="12"/>
      <c r="DHJ161" s="12"/>
      <c r="DHK161" s="12"/>
      <c r="DHL161" s="12"/>
      <c r="DHM161" s="12"/>
      <c r="DHN161" s="12"/>
      <c r="DHO161" s="12"/>
      <c r="DHP161" s="12"/>
      <c r="DHQ161" s="12"/>
      <c r="DHR161" s="12"/>
      <c r="DHS161" s="12"/>
      <c r="DHT161" s="12"/>
      <c r="DHU161" s="12"/>
      <c r="DHV161" s="12"/>
      <c r="DHW161" s="12"/>
      <c r="DHX161" s="12"/>
      <c r="DHY161" s="12"/>
      <c r="DHZ161" s="12"/>
      <c r="DIA161" s="12"/>
      <c r="DIB161" s="12"/>
      <c r="DIC161" s="12"/>
      <c r="DID161" s="12"/>
      <c r="DIE161" s="12"/>
      <c r="DIF161" s="12"/>
      <c r="DIG161" s="12"/>
      <c r="DIH161" s="12"/>
      <c r="DII161" s="12"/>
      <c r="DIJ161" s="12"/>
      <c r="DIK161" s="12"/>
      <c r="DIL161" s="12"/>
      <c r="DIM161" s="12"/>
      <c r="DIN161" s="12"/>
      <c r="DIO161" s="12"/>
      <c r="DIP161" s="12"/>
      <c r="DIQ161" s="12"/>
      <c r="DIR161" s="12"/>
      <c r="DIS161" s="12"/>
      <c r="DIT161" s="12"/>
      <c r="DIU161" s="12"/>
      <c r="DIV161" s="12"/>
      <c r="DIW161" s="12"/>
      <c r="DIX161" s="12"/>
      <c r="DIY161" s="12"/>
      <c r="DIZ161" s="12"/>
      <c r="DJA161" s="12"/>
      <c r="DJB161" s="12"/>
      <c r="DJC161" s="12"/>
      <c r="DJD161" s="12"/>
      <c r="DJE161" s="12"/>
      <c r="DJF161" s="12"/>
      <c r="DJG161" s="12"/>
      <c r="DJH161" s="12"/>
      <c r="DJI161" s="12"/>
      <c r="DJJ161" s="12"/>
      <c r="DJK161" s="12"/>
      <c r="DJL161" s="12"/>
      <c r="DJM161" s="12"/>
      <c r="DJN161" s="12"/>
      <c r="DJO161" s="12"/>
      <c r="DJP161" s="12"/>
      <c r="DJQ161" s="12"/>
      <c r="DJR161" s="12"/>
      <c r="DJS161" s="12"/>
      <c r="DJT161" s="12"/>
      <c r="DJU161" s="12"/>
      <c r="DJV161" s="12"/>
      <c r="DJW161" s="12"/>
      <c r="DJX161" s="12"/>
      <c r="DJY161" s="12"/>
      <c r="DJZ161" s="12"/>
      <c r="DKA161" s="12"/>
      <c r="DKB161" s="12"/>
      <c r="DKC161" s="12"/>
      <c r="DKD161" s="12"/>
      <c r="DKE161" s="12"/>
      <c r="DKF161" s="12"/>
      <c r="DKG161" s="12"/>
      <c r="DKH161" s="12"/>
      <c r="DKI161" s="12"/>
      <c r="DKJ161" s="12"/>
      <c r="DKK161" s="12"/>
      <c r="DKL161" s="12"/>
      <c r="DKM161" s="12"/>
      <c r="DKN161" s="12"/>
      <c r="DKO161" s="12"/>
      <c r="DKP161" s="12"/>
      <c r="DKQ161" s="12"/>
      <c r="DKR161" s="12"/>
      <c r="DKS161" s="12"/>
      <c r="DKT161" s="12"/>
      <c r="DKU161" s="12"/>
      <c r="DKV161" s="12"/>
      <c r="DKW161" s="12"/>
      <c r="DKX161" s="12"/>
      <c r="DKY161" s="12"/>
      <c r="DKZ161" s="12"/>
      <c r="DLA161" s="12"/>
      <c r="DLB161" s="12"/>
      <c r="DLC161" s="12"/>
      <c r="DLD161" s="12"/>
      <c r="DLE161" s="12"/>
      <c r="DLF161" s="12"/>
      <c r="DLG161" s="12"/>
      <c r="DLH161" s="12"/>
      <c r="DLI161" s="12"/>
      <c r="DLJ161" s="12"/>
      <c r="DLK161" s="12"/>
      <c r="DLL161" s="12"/>
      <c r="DLM161" s="12"/>
      <c r="DLN161" s="12"/>
      <c r="DLO161" s="12"/>
      <c r="DLP161" s="12"/>
      <c r="DLQ161" s="12"/>
      <c r="DLR161" s="12"/>
      <c r="DLS161" s="12"/>
      <c r="DLT161" s="12"/>
      <c r="DLU161" s="12"/>
      <c r="DLV161" s="12"/>
      <c r="DLW161" s="12"/>
      <c r="DLX161" s="12"/>
      <c r="DLY161" s="12"/>
      <c r="DLZ161" s="12"/>
      <c r="DMA161" s="12"/>
      <c r="DMB161" s="12"/>
      <c r="DMC161" s="12"/>
      <c r="DMD161" s="12"/>
      <c r="DME161" s="12"/>
      <c r="DMF161" s="12"/>
      <c r="DMG161" s="12"/>
      <c r="DMH161" s="12"/>
      <c r="DMI161" s="12"/>
      <c r="DMJ161" s="12"/>
      <c r="DMK161" s="12"/>
      <c r="DML161" s="12"/>
      <c r="DMM161" s="12"/>
      <c r="DMN161" s="12"/>
      <c r="DMO161" s="12"/>
      <c r="DMP161" s="12"/>
      <c r="DMQ161" s="12"/>
      <c r="DMR161" s="12"/>
      <c r="DMS161" s="12"/>
      <c r="DMT161" s="12"/>
      <c r="DMU161" s="12"/>
      <c r="DMV161" s="12"/>
      <c r="DMW161" s="12"/>
      <c r="DMX161" s="12"/>
      <c r="DMY161" s="12"/>
      <c r="DMZ161" s="12"/>
      <c r="DNA161" s="12"/>
      <c r="DNB161" s="12"/>
      <c r="DNC161" s="12"/>
      <c r="DND161" s="12"/>
      <c r="DNE161" s="12"/>
      <c r="DNF161" s="12"/>
      <c r="DNG161" s="12"/>
      <c r="DNH161" s="12"/>
      <c r="DNI161" s="12"/>
      <c r="DNJ161" s="12"/>
      <c r="DNK161" s="12"/>
      <c r="DNL161" s="12"/>
      <c r="DNM161" s="12"/>
      <c r="DNN161" s="12"/>
      <c r="DNO161" s="12"/>
      <c r="DNP161" s="12"/>
      <c r="DNQ161" s="12"/>
      <c r="DNR161" s="12"/>
      <c r="DNS161" s="12"/>
      <c r="DNT161" s="12"/>
      <c r="DNU161" s="12"/>
      <c r="DNV161" s="12"/>
      <c r="DNW161" s="12"/>
      <c r="DNX161" s="12"/>
      <c r="DNY161" s="12"/>
      <c r="DNZ161" s="12"/>
      <c r="DOA161" s="12"/>
      <c r="DOB161" s="12"/>
      <c r="DOC161" s="12"/>
      <c r="DOD161" s="12"/>
      <c r="DOE161" s="12"/>
      <c r="DOF161" s="12"/>
      <c r="DOG161" s="12"/>
      <c r="DOH161" s="12"/>
      <c r="DOI161" s="12"/>
      <c r="DOJ161" s="12"/>
      <c r="DOK161" s="12"/>
      <c r="DOL161" s="12"/>
      <c r="DOM161" s="12"/>
      <c r="DON161" s="12"/>
      <c r="DOO161" s="12"/>
      <c r="DOP161" s="12"/>
      <c r="DOQ161" s="12"/>
      <c r="DOR161" s="12"/>
      <c r="DOS161" s="12"/>
      <c r="DOT161" s="12"/>
      <c r="DOU161" s="12"/>
      <c r="DOV161" s="12"/>
      <c r="DOW161" s="12"/>
      <c r="DOX161" s="12"/>
      <c r="DOY161" s="12"/>
      <c r="DOZ161" s="12"/>
      <c r="DPA161" s="12"/>
      <c r="DPB161" s="12"/>
      <c r="DPC161" s="12"/>
      <c r="DPD161" s="12"/>
      <c r="DPE161" s="12"/>
      <c r="DPF161" s="12"/>
      <c r="DPG161" s="12"/>
      <c r="DPH161" s="12"/>
      <c r="DPI161" s="12"/>
      <c r="DPJ161" s="12"/>
      <c r="DPK161" s="12"/>
      <c r="DPL161" s="12"/>
      <c r="DPM161" s="12"/>
      <c r="DPN161" s="12"/>
      <c r="DPO161" s="12"/>
      <c r="DPP161" s="12"/>
      <c r="DPQ161" s="12"/>
      <c r="DPR161" s="12"/>
      <c r="DPS161" s="12"/>
      <c r="DPT161" s="12"/>
      <c r="DPU161" s="12"/>
      <c r="DPV161" s="12"/>
      <c r="DPW161" s="12"/>
      <c r="DPX161" s="12"/>
      <c r="DPY161" s="12"/>
      <c r="DPZ161" s="12"/>
      <c r="DQA161" s="12"/>
      <c r="DQB161" s="12"/>
      <c r="DQC161" s="12"/>
      <c r="DQD161" s="12"/>
      <c r="DQE161" s="12"/>
      <c r="DQF161" s="12"/>
      <c r="DQG161" s="12"/>
      <c r="DQH161" s="12"/>
      <c r="DQI161" s="12"/>
      <c r="DQJ161" s="12"/>
      <c r="DQK161" s="12"/>
      <c r="DQL161" s="12"/>
      <c r="DQM161" s="12"/>
      <c r="DQN161" s="12"/>
      <c r="DQO161" s="12"/>
      <c r="DQP161" s="12"/>
      <c r="DQQ161" s="12"/>
      <c r="DQR161" s="12"/>
      <c r="DQS161" s="12"/>
      <c r="DQT161" s="12"/>
      <c r="DQU161" s="12"/>
      <c r="DQV161" s="12"/>
      <c r="DQW161" s="12"/>
      <c r="DQX161" s="12"/>
      <c r="DQY161" s="12"/>
      <c r="DQZ161" s="12"/>
      <c r="DRA161" s="12"/>
      <c r="DRB161" s="12"/>
      <c r="DRC161" s="12"/>
      <c r="DRD161" s="12"/>
      <c r="DRE161" s="12"/>
      <c r="DRF161" s="12"/>
      <c r="DRG161" s="12"/>
      <c r="DRH161" s="12"/>
      <c r="DRI161" s="12"/>
      <c r="DRJ161" s="12"/>
      <c r="DRK161" s="12"/>
      <c r="DRL161" s="12"/>
      <c r="DRM161" s="12"/>
      <c r="DRN161" s="12"/>
      <c r="DRO161" s="12"/>
      <c r="DRP161" s="12"/>
      <c r="DRQ161" s="12"/>
      <c r="DRR161" s="12"/>
      <c r="DRS161" s="12"/>
      <c r="DRT161" s="12"/>
      <c r="DRU161" s="12"/>
      <c r="DRV161" s="12"/>
      <c r="DRW161" s="12"/>
      <c r="DRX161" s="12"/>
      <c r="DRY161" s="12"/>
      <c r="DRZ161" s="12"/>
      <c r="DSA161" s="12"/>
      <c r="DSB161" s="12"/>
      <c r="DSC161" s="12"/>
      <c r="DSD161" s="12"/>
      <c r="DSE161" s="12"/>
      <c r="DSF161" s="12"/>
      <c r="DSG161" s="12"/>
      <c r="DSH161" s="12"/>
      <c r="DSI161" s="12"/>
      <c r="DSJ161" s="12"/>
      <c r="DSK161" s="12"/>
      <c r="DSL161" s="12"/>
      <c r="DSM161" s="12"/>
      <c r="DSN161" s="12"/>
      <c r="DSO161" s="12"/>
      <c r="DSP161" s="12"/>
      <c r="DSQ161" s="12"/>
      <c r="DSR161" s="12"/>
      <c r="DSS161" s="12"/>
      <c r="DST161" s="12"/>
      <c r="DSU161" s="12"/>
      <c r="DSV161" s="12"/>
      <c r="DSW161" s="12"/>
      <c r="DSX161" s="12"/>
      <c r="DSY161" s="12"/>
      <c r="DSZ161" s="12"/>
      <c r="DTA161" s="12"/>
      <c r="DTB161" s="12"/>
      <c r="DTC161" s="12"/>
      <c r="DTD161" s="12"/>
      <c r="DTE161" s="12"/>
      <c r="DTF161" s="12"/>
      <c r="DTG161" s="12"/>
      <c r="DTH161" s="12"/>
      <c r="DTI161" s="12"/>
      <c r="DTJ161" s="12"/>
      <c r="DTK161" s="12"/>
      <c r="DTL161" s="12"/>
      <c r="DTM161" s="12"/>
      <c r="DTN161" s="12"/>
      <c r="DTO161" s="12"/>
      <c r="DTP161" s="12"/>
      <c r="DTQ161" s="12"/>
      <c r="DTR161" s="12"/>
      <c r="DTS161" s="12"/>
      <c r="DTT161" s="12"/>
      <c r="DTU161" s="12"/>
      <c r="DTV161" s="12"/>
      <c r="DTW161" s="12"/>
      <c r="DTX161" s="12"/>
      <c r="DTY161" s="12"/>
      <c r="DTZ161" s="12"/>
      <c r="DUA161" s="12"/>
      <c r="DUB161" s="12"/>
      <c r="DUC161" s="12"/>
      <c r="DUD161" s="12"/>
      <c r="DUE161" s="12"/>
      <c r="DUF161" s="12"/>
      <c r="DUG161" s="12"/>
      <c r="DUH161" s="12"/>
      <c r="DUI161" s="12"/>
      <c r="DUJ161" s="12"/>
      <c r="DUK161" s="12"/>
      <c r="DUL161" s="12"/>
      <c r="DUM161" s="12"/>
      <c r="DUN161" s="12"/>
      <c r="DUO161" s="12"/>
      <c r="DUP161" s="12"/>
      <c r="DUQ161" s="12"/>
      <c r="DUR161" s="12"/>
      <c r="DUS161" s="12"/>
      <c r="DUT161" s="12"/>
      <c r="DUU161" s="12"/>
      <c r="DUV161" s="12"/>
      <c r="DUW161" s="12"/>
      <c r="DUX161" s="12"/>
      <c r="DUY161" s="12"/>
      <c r="DUZ161" s="12"/>
      <c r="DVA161" s="12"/>
      <c r="DVB161" s="12"/>
      <c r="DVC161" s="12"/>
      <c r="DVD161" s="12"/>
      <c r="DVE161" s="12"/>
      <c r="DVF161" s="12"/>
      <c r="DVG161" s="12"/>
      <c r="DVH161" s="12"/>
      <c r="DVI161" s="12"/>
      <c r="DVJ161" s="12"/>
      <c r="DVK161" s="12"/>
      <c r="DVL161" s="12"/>
      <c r="DVM161" s="12"/>
      <c r="DVN161" s="12"/>
      <c r="DVO161" s="12"/>
      <c r="DVP161" s="12"/>
      <c r="DVQ161" s="12"/>
      <c r="DVR161" s="12"/>
      <c r="DVS161" s="12"/>
      <c r="DVT161" s="12"/>
      <c r="DVU161" s="12"/>
      <c r="DVV161" s="12"/>
      <c r="DVW161" s="12"/>
      <c r="DVX161" s="12"/>
      <c r="DVY161" s="12"/>
      <c r="DVZ161" s="12"/>
      <c r="DWA161" s="12"/>
      <c r="DWB161" s="12"/>
      <c r="DWC161" s="12"/>
      <c r="DWD161" s="12"/>
      <c r="DWE161" s="12"/>
      <c r="DWF161" s="12"/>
      <c r="DWG161" s="12"/>
      <c r="DWH161" s="12"/>
      <c r="DWI161" s="12"/>
      <c r="DWJ161" s="12"/>
      <c r="DWK161" s="12"/>
      <c r="DWL161" s="12"/>
      <c r="DWM161" s="12"/>
      <c r="DWN161" s="12"/>
      <c r="DWO161" s="12"/>
      <c r="DWP161" s="12"/>
      <c r="DWQ161" s="12"/>
      <c r="DWR161" s="12"/>
      <c r="DWS161" s="12"/>
      <c r="DWT161" s="12"/>
      <c r="DWU161" s="12"/>
      <c r="DWV161" s="12"/>
      <c r="DWW161" s="12"/>
      <c r="DWX161" s="12"/>
      <c r="DWY161" s="12"/>
      <c r="DWZ161" s="12"/>
      <c r="DXA161" s="12"/>
      <c r="DXB161" s="12"/>
      <c r="DXC161" s="12"/>
      <c r="DXD161" s="12"/>
      <c r="DXE161" s="12"/>
      <c r="DXF161" s="12"/>
      <c r="DXG161" s="12"/>
      <c r="DXH161" s="12"/>
      <c r="DXI161" s="12"/>
      <c r="DXJ161" s="12"/>
      <c r="DXK161" s="12"/>
      <c r="DXL161" s="12"/>
      <c r="DXM161" s="12"/>
      <c r="DXN161" s="12"/>
      <c r="DXO161" s="12"/>
      <c r="DXP161" s="12"/>
      <c r="DXQ161" s="12"/>
      <c r="DXR161" s="12"/>
      <c r="DXS161" s="12"/>
      <c r="DXT161" s="12"/>
      <c r="DXU161" s="12"/>
      <c r="DXV161" s="12"/>
      <c r="DXW161" s="12"/>
      <c r="DXX161" s="12"/>
      <c r="DXY161" s="12"/>
      <c r="DXZ161" s="12"/>
      <c r="DYA161" s="12"/>
      <c r="DYB161" s="12"/>
      <c r="DYC161" s="12"/>
      <c r="DYD161" s="12"/>
      <c r="DYE161" s="12"/>
      <c r="DYF161" s="12"/>
      <c r="DYG161" s="12"/>
      <c r="DYH161" s="12"/>
      <c r="DYI161" s="12"/>
      <c r="DYJ161" s="12"/>
      <c r="DYK161" s="12"/>
      <c r="DYL161" s="12"/>
      <c r="DYM161" s="12"/>
      <c r="DYN161" s="12"/>
      <c r="DYO161" s="12"/>
      <c r="DYP161" s="12"/>
      <c r="DYQ161" s="12"/>
      <c r="DYR161" s="12"/>
      <c r="DYS161" s="12"/>
      <c r="DYT161" s="12"/>
      <c r="DYU161" s="12"/>
      <c r="DYV161" s="12"/>
      <c r="DYW161" s="12"/>
      <c r="DYX161" s="12"/>
      <c r="DYY161" s="12"/>
      <c r="DYZ161" s="12"/>
      <c r="DZA161" s="12"/>
      <c r="DZB161" s="12"/>
      <c r="DZC161" s="12"/>
      <c r="DZD161" s="12"/>
      <c r="DZE161" s="12"/>
      <c r="DZF161" s="12"/>
      <c r="DZG161" s="12"/>
      <c r="DZH161" s="12"/>
      <c r="DZI161" s="12"/>
      <c r="DZJ161" s="12"/>
      <c r="DZK161" s="12"/>
      <c r="DZL161" s="12"/>
      <c r="DZM161" s="12"/>
      <c r="DZN161" s="12"/>
      <c r="DZO161" s="12"/>
      <c r="DZP161" s="12"/>
      <c r="DZQ161" s="12"/>
      <c r="DZR161" s="12"/>
      <c r="DZS161" s="12"/>
      <c r="DZT161" s="12"/>
      <c r="DZU161" s="12"/>
      <c r="DZV161" s="12"/>
      <c r="DZW161" s="12"/>
      <c r="DZX161" s="12"/>
      <c r="DZY161" s="12"/>
      <c r="DZZ161" s="12"/>
      <c r="EAA161" s="12"/>
      <c r="EAB161" s="12"/>
      <c r="EAC161" s="12"/>
      <c r="EAD161" s="12"/>
      <c r="EAE161" s="12"/>
      <c r="EAF161" s="12"/>
      <c r="EAG161" s="12"/>
      <c r="EAH161" s="12"/>
      <c r="EAI161" s="12"/>
      <c r="EAJ161" s="12"/>
      <c r="EAK161" s="12"/>
      <c r="EAL161" s="12"/>
      <c r="EAM161" s="12"/>
      <c r="EAN161" s="12"/>
      <c r="EAO161" s="12"/>
      <c r="EAP161" s="12"/>
      <c r="EAQ161" s="12"/>
      <c r="EAR161" s="12"/>
      <c r="EAS161" s="12"/>
      <c r="EAT161" s="12"/>
      <c r="EAU161" s="12"/>
      <c r="EAV161" s="12"/>
      <c r="EAW161" s="12"/>
      <c r="EAX161" s="12"/>
      <c r="EAY161" s="12"/>
      <c r="EAZ161" s="12"/>
      <c r="EBA161" s="12"/>
      <c r="EBB161" s="12"/>
      <c r="EBC161" s="12"/>
      <c r="EBD161" s="12"/>
      <c r="EBE161" s="12"/>
      <c r="EBF161" s="12"/>
      <c r="EBG161" s="12"/>
      <c r="EBH161" s="12"/>
      <c r="EBI161" s="12"/>
      <c r="EBJ161" s="12"/>
      <c r="EBK161" s="12"/>
      <c r="EBL161" s="12"/>
      <c r="EBM161" s="12"/>
      <c r="EBN161" s="12"/>
      <c r="EBO161" s="12"/>
      <c r="EBP161" s="12"/>
      <c r="EBQ161" s="12"/>
      <c r="EBR161" s="12"/>
      <c r="EBS161" s="12"/>
      <c r="EBT161" s="12"/>
      <c r="EBU161" s="12"/>
      <c r="EBV161" s="12"/>
      <c r="EBW161" s="12"/>
      <c r="EBX161" s="12"/>
      <c r="EBY161" s="12"/>
      <c r="EBZ161" s="12"/>
      <c r="ECA161" s="12"/>
      <c r="ECB161" s="12"/>
      <c r="ECC161" s="12"/>
      <c r="ECD161" s="12"/>
      <c r="ECE161" s="12"/>
      <c r="ECF161" s="12"/>
      <c r="ECG161" s="12"/>
      <c r="ECH161" s="12"/>
      <c r="ECI161" s="12"/>
      <c r="ECJ161" s="12"/>
      <c r="ECK161" s="12"/>
      <c r="ECL161" s="12"/>
      <c r="ECM161" s="12"/>
      <c r="ECN161" s="12"/>
      <c r="ECO161" s="12"/>
      <c r="ECP161" s="12"/>
      <c r="ECQ161" s="12"/>
      <c r="ECR161" s="12"/>
      <c r="ECS161" s="12"/>
      <c r="ECT161" s="12"/>
      <c r="ECU161" s="12"/>
      <c r="ECV161" s="12"/>
      <c r="ECW161" s="12"/>
      <c r="ECX161" s="12"/>
      <c r="ECY161" s="12"/>
      <c r="ECZ161" s="12"/>
      <c r="EDA161" s="12"/>
      <c r="EDB161" s="12"/>
      <c r="EDC161" s="12"/>
      <c r="EDD161" s="12"/>
      <c r="EDE161" s="12"/>
      <c r="EDF161" s="12"/>
      <c r="EDG161" s="12"/>
      <c r="EDH161" s="12"/>
      <c r="EDI161" s="12"/>
      <c r="EDJ161" s="12"/>
      <c r="EDK161" s="12"/>
      <c r="EDL161" s="12"/>
      <c r="EDM161" s="12"/>
      <c r="EDN161" s="12"/>
      <c r="EDO161" s="12"/>
      <c r="EDP161" s="12"/>
      <c r="EDQ161" s="12"/>
      <c r="EDR161" s="12"/>
      <c r="EDS161" s="12"/>
      <c r="EDT161" s="12"/>
      <c r="EDU161" s="12"/>
      <c r="EDV161" s="12"/>
      <c r="EDW161" s="12"/>
      <c r="EDX161" s="12"/>
      <c r="EDY161" s="12"/>
      <c r="EDZ161" s="12"/>
      <c r="EEA161" s="12"/>
      <c r="EEB161" s="12"/>
      <c r="EEC161" s="12"/>
      <c r="EED161" s="12"/>
      <c r="EEE161" s="12"/>
      <c r="EEF161" s="12"/>
      <c r="EEG161" s="12"/>
      <c r="EEH161" s="12"/>
      <c r="EEI161" s="12"/>
      <c r="EEJ161" s="12"/>
      <c r="EEK161" s="12"/>
      <c r="EEL161" s="12"/>
      <c r="EEM161" s="12"/>
      <c r="EEN161" s="12"/>
      <c r="EEO161" s="12"/>
      <c r="EEP161" s="12"/>
      <c r="EEQ161" s="12"/>
      <c r="EER161" s="12"/>
      <c r="EES161" s="12"/>
      <c r="EET161" s="12"/>
      <c r="EEU161" s="12"/>
      <c r="EEV161" s="12"/>
      <c r="EEW161" s="12"/>
      <c r="EEX161" s="12"/>
      <c r="EEY161" s="12"/>
      <c r="EEZ161" s="12"/>
      <c r="EFA161" s="12"/>
      <c r="EFB161" s="12"/>
      <c r="EFC161" s="12"/>
      <c r="EFD161" s="12"/>
      <c r="EFE161" s="12"/>
      <c r="EFF161" s="12"/>
      <c r="EFG161" s="12"/>
      <c r="EFH161" s="12"/>
      <c r="EFI161" s="12"/>
      <c r="EFJ161" s="12"/>
      <c r="EFK161" s="12"/>
      <c r="EFL161" s="12"/>
      <c r="EFM161" s="12"/>
      <c r="EFN161" s="12"/>
      <c r="EFO161" s="12"/>
      <c r="EFP161" s="12"/>
      <c r="EFQ161" s="12"/>
      <c r="EFR161" s="12"/>
      <c r="EFS161" s="12"/>
      <c r="EFT161" s="12"/>
      <c r="EFU161" s="12"/>
      <c r="EFV161" s="12"/>
      <c r="EFW161" s="12"/>
      <c r="EFX161" s="12"/>
      <c r="EFY161" s="12"/>
      <c r="EFZ161" s="12"/>
      <c r="EGA161" s="12"/>
      <c r="EGB161" s="12"/>
      <c r="EGC161" s="12"/>
      <c r="EGD161" s="12"/>
      <c r="EGE161" s="12"/>
      <c r="EGF161" s="12"/>
      <c r="EGG161" s="12"/>
      <c r="EGH161" s="12"/>
      <c r="EGI161" s="12"/>
      <c r="EGJ161" s="12"/>
      <c r="EGK161" s="12"/>
      <c r="EGL161" s="12"/>
      <c r="EGM161" s="12"/>
      <c r="EGN161" s="12"/>
      <c r="EGO161" s="12"/>
      <c r="EGP161" s="12"/>
      <c r="EGQ161" s="12"/>
      <c r="EGR161" s="12"/>
      <c r="EGS161" s="12"/>
      <c r="EGT161" s="12"/>
      <c r="EGU161" s="12"/>
      <c r="EGV161" s="12"/>
      <c r="EGW161" s="12"/>
      <c r="EGX161" s="12"/>
      <c r="EGY161" s="12"/>
      <c r="EGZ161" s="12"/>
      <c r="EHA161" s="12"/>
      <c r="EHB161" s="12"/>
      <c r="EHC161" s="12"/>
      <c r="EHD161" s="12"/>
      <c r="EHE161" s="12"/>
      <c r="EHF161" s="12"/>
      <c r="EHG161" s="12"/>
      <c r="EHH161" s="12"/>
      <c r="EHI161" s="12"/>
      <c r="EHJ161" s="12"/>
      <c r="EHK161" s="12"/>
      <c r="EHL161" s="12"/>
      <c r="EHM161" s="12"/>
      <c r="EHN161" s="12"/>
      <c r="EHO161" s="12"/>
      <c r="EHP161" s="12"/>
      <c r="EHQ161" s="12"/>
      <c r="EHR161" s="12"/>
      <c r="EHS161" s="12"/>
      <c r="EHT161" s="12"/>
      <c r="EHU161" s="12"/>
      <c r="EHV161" s="12"/>
      <c r="EHW161" s="12"/>
      <c r="EHX161" s="12"/>
      <c r="EHY161" s="12"/>
      <c r="EHZ161" s="12"/>
      <c r="EIA161" s="12"/>
      <c r="EIB161" s="12"/>
      <c r="EIC161" s="12"/>
      <c r="EID161" s="12"/>
      <c r="EIE161" s="12"/>
      <c r="EIF161" s="12"/>
      <c r="EIG161" s="12"/>
      <c r="EIH161" s="12"/>
      <c r="EII161" s="12"/>
      <c r="EIJ161" s="12"/>
      <c r="EIK161" s="12"/>
      <c r="EIL161" s="12"/>
      <c r="EIM161" s="12"/>
      <c r="EIN161" s="12"/>
      <c r="EIO161" s="12"/>
      <c r="EIP161" s="12"/>
      <c r="EIQ161" s="12"/>
      <c r="EIR161" s="12"/>
      <c r="EIS161" s="12"/>
      <c r="EIT161" s="12"/>
      <c r="EIU161" s="12"/>
      <c r="EIV161" s="12"/>
      <c r="EIW161" s="12"/>
      <c r="EIX161" s="12"/>
      <c r="EIY161" s="12"/>
      <c r="EIZ161" s="12"/>
      <c r="EJA161" s="12"/>
      <c r="EJB161" s="12"/>
      <c r="EJC161" s="12"/>
      <c r="EJD161" s="12"/>
      <c r="EJE161" s="12"/>
      <c r="EJF161" s="12"/>
      <c r="EJG161" s="12"/>
      <c r="EJH161" s="12"/>
      <c r="EJI161" s="12"/>
      <c r="EJJ161" s="12"/>
      <c r="EJK161" s="12"/>
      <c r="EJL161" s="12"/>
      <c r="EJM161" s="12"/>
      <c r="EJN161" s="12"/>
      <c r="EJO161" s="12"/>
      <c r="EJP161" s="12"/>
      <c r="EJQ161" s="12"/>
      <c r="EJR161" s="12"/>
      <c r="EJS161" s="12"/>
      <c r="EJT161" s="12"/>
      <c r="EJU161" s="12"/>
      <c r="EJV161" s="12"/>
      <c r="EJW161" s="12"/>
      <c r="EJX161" s="12"/>
      <c r="EJY161" s="12"/>
      <c r="EJZ161" s="12"/>
      <c r="EKA161" s="12"/>
      <c r="EKB161" s="12"/>
      <c r="EKC161" s="12"/>
      <c r="EKD161" s="12"/>
      <c r="EKE161" s="12"/>
      <c r="EKF161" s="12"/>
      <c r="EKG161" s="12"/>
      <c r="EKH161" s="12"/>
      <c r="EKI161" s="12"/>
      <c r="EKJ161" s="12"/>
      <c r="EKK161" s="12"/>
      <c r="EKL161" s="12"/>
      <c r="EKM161" s="12"/>
      <c r="EKN161" s="12"/>
      <c r="EKO161" s="12"/>
      <c r="EKP161" s="12"/>
      <c r="EKQ161" s="12"/>
      <c r="EKR161" s="12"/>
      <c r="EKS161" s="12"/>
      <c r="EKT161" s="12"/>
      <c r="EKU161" s="12"/>
      <c r="EKV161" s="12"/>
      <c r="EKW161" s="12"/>
      <c r="EKX161" s="12"/>
      <c r="EKY161" s="12"/>
      <c r="EKZ161" s="12"/>
      <c r="ELA161" s="12"/>
      <c r="ELB161" s="12"/>
      <c r="ELC161" s="12"/>
      <c r="ELD161" s="12"/>
      <c r="ELE161" s="12"/>
      <c r="ELF161" s="12"/>
      <c r="ELG161" s="12"/>
      <c r="ELH161" s="12"/>
      <c r="ELI161" s="12"/>
      <c r="ELJ161" s="12"/>
      <c r="ELK161" s="12"/>
      <c r="ELL161" s="12"/>
      <c r="ELM161" s="12"/>
      <c r="ELN161" s="12"/>
      <c r="ELO161" s="12"/>
      <c r="ELP161" s="12"/>
      <c r="ELQ161" s="12"/>
      <c r="ELR161" s="12"/>
      <c r="ELS161" s="12"/>
      <c r="ELT161" s="12"/>
      <c r="ELU161" s="12"/>
      <c r="ELV161" s="12"/>
      <c r="ELW161" s="12"/>
      <c r="ELX161" s="12"/>
      <c r="ELY161" s="12"/>
      <c r="ELZ161" s="12"/>
      <c r="EMA161" s="12"/>
      <c r="EMB161" s="12"/>
      <c r="EMC161" s="12"/>
      <c r="EMD161" s="12"/>
      <c r="EME161" s="12"/>
      <c r="EMF161" s="12"/>
      <c r="EMG161" s="12"/>
      <c r="EMH161" s="12"/>
      <c r="EMI161" s="12"/>
      <c r="EMJ161" s="12"/>
      <c r="EMK161" s="12"/>
      <c r="EML161" s="12"/>
      <c r="EMM161" s="12"/>
      <c r="EMN161" s="12"/>
      <c r="EMO161" s="12"/>
      <c r="EMP161" s="12"/>
      <c r="EMQ161" s="12"/>
      <c r="EMR161" s="12"/>
      <c r="EMS161" s="12"/>
      <c r="EMT161" s="12"/>
      <c r="EMU161" s="12"/>
      <c r="EMV161" s="12"/>
      <c r="EMW161" s="12"/>
      <c r="EMX161" s="12"/>
      <c r="EMY161" s="12"/>
      <c r="EMZ161" s="12"/>
      <c r="ENA161" s="12"/>
      <c r="ENB161" s="12"/>
      <c r="ENC161" s="12"/>
      <c r="END161" s="12"/>
      <c r="ENE161" s="12"/>
      <c r="ENF161" s="12"/>
      <c r="ENG161" s="12"/>
      <c r="ENH161" s="12"/>
      <c r="ENI161" s="12"/>
      <c r="ENJ161" s="12"/>
      <c r="ENK161" s="12"/>
      <c r="ENL161" s="12"/>
      <c r="ENM161" s="12"/>
      <c r="ENN161" s="12"/>
      <c r="ENO161" s="12"/>
      <c r="ENP161" s="12"/>
      <c r="ENQ161" s="12"/>
      <c r="ENR161" s="12"/>
      <c r="ENS161" s="12"/>
      <c r="ENT161" s="12"/>
      <c r="ENU161" s="12"/>
      <c r="ENV161" s="12"/>
      <c r="ENW161" s="12"/>
      <c r="ENX161" s="12"/>
      <c r="ENY161" s="12"/>
      <c r="ENZ161" s="12"/>
      <c r="EOA161" s="12"/>
      <c r="EOB161" s="12"/>
      <c r="EOC161" s="12"/>
      <c r="EOD161" s="12"/>
      <c r="EOE161" s="12"/>
      <c r="EOF161" s="12"/>
      <c r="EOG161" s="12"/>
      <c r="EOH161" s="12"/>
      <c r="EOI161" s="12"/>
      <c r="EOJ161" s="12"/>
      <c r="EOK161" s="12"/>
      <c r="EOL161" s="12"/>
      <c r="EOM161" s="12"/>
      <c r="EON161" s="12"/>
      <c r="EOO161" s="12"/>
      <c r="EOP161" s="12"/>
      <c r="EOQ161" s="12"/>
      <c r="EOR161" s="12"/>
      <c r="EOS161" s="12"/>
      <c r="EOT161" s="12"/>
      <c r="EOU161" s="12"/>
      <c r="EOV161" s="12"/>
      <c r="EOW161" s="12"/>
      <c r="EOX161" s="12"/>
      <c r="EOY161" s="12"/>
      <c r="EOZ161" s="12"/>
      <c r="EPA161" s="12"/>
      <c r="EPB161" s="12"/>
      <c r="EPC161" s="12"/>
      <c r="EPD161" s="12"/>
      <c r="EPE161" s="12"/>
      <c r="EPF161" s="12"/>
      <c r="EPG161" s="12"/>
      <c r="EPH161" s="12"/>
      <c r="EPI161" s="12"/>
      <c r="EPJ161" s="12"/>
      <c r="EPK161" s="12"/>
      <c r="EPL161" s="12"/>
      <c r="EPM161" s="12"/>
      <c r="EPN161" s="12"/>
      <c r="EPO161" s="12"/>
      <c r="EPP161" s="12"/>
      <c r="EPQ161" s="12"/>
      <c r="EPR161" s="12"/>
      <c r="EPS161" s="12"/>
      <c r="EPT161" s="12"/>
      <c r="EPU161" s="12"/>
      <c r="EPV161" s="12"/>
      <c r="EPW161" s="12"/>
      <c r="EPX161" s="12"/>
      <c r="EPY161" s="12"/>
      <c r="EPZ161" s="12"/>
      <c r="EQA161" s="12"/>
      <c r="EQB161" s="12"/>
      <c r="EQC161" s="12"/>
      <c r="EQD161" s="12"/>
      <c r="EQE161" s="12"/>
      <c r="EQF161" s="12"/>
      <c r="EQG161" s="12"/>
      <c r="EQH161" s="12"/>
      <c r="EQI161" s="12"/>
      <c r="EQJ161" s="12"/>
      <c r="EQK161" s="12"/>
      <c r="EQL161" s="12"/>
      <c r="EQM161" s="12"/>
      <c r="EQN161" s="12"/>
      <c r="EQO161" s="12"/>
      <c r="EQP161" s="12"/>
      <c r="EQQ161" s="12"/>
      <c r="EQR161" s="12"/>
      <c r="EQS161" s="12"/>
      <c r="EQT161" s="12"/>
      <c r="EQU161" s="12"/>
      <c r="EQV161" s="12"/>
      <c r="EQW161" s="12"/>
      <c r="EQX161" s="12"/>
      <c r="EQY161" s="12"/>
      <c r="EQZ161" s="12"/>
      <c r="ERA161" s="12"/>
      <c r="ERB161" s="12"/>
      <c r="ERC161" s="12"/>
      <c r="ERD161" s="12"/>
      <c r="ERE161" s="12"/>
      <c r="ERF161" s="12"/>
      <c r="ERG161" s="12"/>
      <c r="ERH161" s="12"/>
      <c r="ERI161" s="12"/>
      <c r="ERJ161" s="12"/>
      <c r="ERK161" s="12"/>
      <c r="ERL161" s="12"/>
      <c r="ERM161" s="12"/>
      <c r="ERN161" s="12"/>
      <c r="ERO161" s="12"/>
      <c r="ERP161" s="12"/>
      <c r="ERQ161" s="12"/>
      <c r="ERR161" s="12"/>
      <c r="ERS161" s="12"/>
      <c r="ERT161" s="12"/>
      <c r="ERU161" s="12"/>
      <c r="ERV161" s="12"/>
      <c r="ERW161" s="12"/>
      <c r="ERX161" s="12"/>
      <c r="ERY161" s="12"/>
      <c r="ERZ161" s="12"/>
      <c r="ESA161" s="12"/>
      <c r="ESB161" s="12"/>
      <c r="ESC161" s="12"/>
      <c r="ESD161" s="12"/>
      <c r="ESE161" s="12"/>
      <c r="ESF161" s="12"/>
      <c r="ESG161" s="12"/>
      <c r="ESH161" s="12"/>
      <c r="ESI161" s="12"/>
      <c r="ESJ161" s="12"/>
      <c r="ESK161" s="12"/>
      <c r="ESL161" s="12"/>
      <c r="ESM161" s="12"/>
      <c r="ESN161" s="12"/>
      <c r="ESO161" s="12"/>
      <c r="ESP161" s="12"/>
      <c r="ESQ161" s="12"/>
      <c r="ESR161" s="12"/>
      <c r="ESS161" s="12"/>
      <c r="EST161" s="12"/>
      <c r="ESU161" s="12"/>
      <c r="ESV161" s="12"/>
      <c r="ESW161" s="12"/>
      <c r="ESX161" s="12"/>
      <c r="ESY161" s="12"/>
      <c r="ESZ161" s="12"/>
      <c r="ETA161" s="12"/>
      <c r="ETB161" s="12"/>
      <c r="ETC161" s="12"/>
      <c r="ETD161" s="12"/>
      <c r="ETE161" s="12"/>
      <c r="ETF161" s="12"/>
      <c r="ETG161" s="12"/>
      <c r="ETH161" s="12"/>
      <c r="ETI161" s="12"/>
      <c r="ETJ161" s="12"/>
      <c r="ETK161" s="12"/>
      <c r="ETL161" s="12"/>
      <c r="ETM161" s="12"/>
      <c r="ETN161" s="12"/>
      <c r="ETO161" s="12"/>
      <c r="ETP161" s="12"/>
      <c r="ETQ161" s="12"/>
      <c r="ETR161" s="12"/>
      <c r="ETS161" s="12"/>
      <c r="ETT161" s="12"/>
      <c r="ETU161" s="12"/>
      <c r="ETV161" s="12"/>
      <c r="ETW161" s="12"/>
      <c r="ETX161" s="12"/>
      <c r="ETY161" s="12"/>
      <c r="ETZ161" s="12"/>
      <c r="EUA161" s="12"/>
      <c r="EUB161" s="12"/>
      <c r="EUC161" s="12"/>
      <c r="EUD161" s="12"/>
      <c r="EUE161" s="12"/>
      <c r="EUF161" s="12"/>
      <c r="EUG161" s="12"/>
      <c r="EUH161" s="12"/>
      <c r="EUI161" s="12"/>
      <c r="EUJ161" s="12"/>
      <c r="EUK161" s="12"/>
      <c r="EUL161" s="12"/>
      <c r="EUM161" s="12"/>
      <c r="EUN161" s="12"/>
      <c r="EUO161" s="12"/>
      <c r="EUP161" s="12"/>
      <c r="EUQ161" s="12"/>
      <c r="EUR161" s="12"/>
      <c r="EUS161" s="12"/>
      <c r="EUT161" s="12"/>
      <c r="EUU161" s="12"/>
      <c r="EUV161" s="12"/>
      <c r="EUW161" s="12"/>
      <c r="EUX161" s="12"/>
      <c r="EUY161" s="12"/>
      <c r="EUZ161" s="12"/>
      <c r="EVA161" s="12"/>
      <c r="EVB161" s="12"/>
      <c r="EVC161" s="12"/>
      <c r="EVD161" s="12"/>
      <c r="EVE161" s="12"/>
      <c r="EVF161" s="12"/>
      <c r="EVG161" s="12"/>
      <c r="EVH161" s="12"/>
      <c r="EVI161" s="12"/>
      <c r="EVJ161" s="12"/>
      <c r="EVK161" s="12"/>
      <c r="EVL161" s="12"/>
      <c r="EVM161" s="12"/>
      <c r="EVN161" s="12"/>
      <c r="EVO161" s="12"/>
      <c r="EVP161" s="12"/>
      <c r="EVQ161" s="12"/>
      <c r="EVR161" s="12"/>
      <c r="EVS161" s="12"/>
      <c r="EVT161" s="12"/>
      <c r="EVU161" s="12"/>
      <c r="EVV161" s="12"/>
      <c r="EVW161" s="12"/>
      <c r="EVX161" s="12"/>
      <c r="EVY161" s="12"/>
      <c r="EVZ161" s="12"/>
      <c r="EWA161" s="12"/>
      <c r="EWB161" s="12"/>
      <c r="EWC161" s="12"/>
      <c r="EWD161" s="12"/>
      <c r="EWE161" s="12"/>
      <c r="EWF161" s="12"/>
      <c r="EWG161" s="12"/>
      <c r="EWH161" s="12"/>
      <c r="EWI161" s="12"/>
      <c r="EWJ161" s="12"/>
      <c r="EWK161" s="12"/>
      <c r="EWL161" s="12"/>
      <c r="EWM161" s="12"/>
      <c r="EWN161" s="12"/>
      <c r="EWO161" s="12"/>
      <c r="EWP161" s="12"/>
      <c r="EWQ161" s="12"/>
      <c r="EWR161" s="12"/>
      <c r="EWS161" s="12"/>
      <c r="EWT161" s="12"/>
      <c r="EWU161" s="12"/>
      <c r="EWV161" s="12"/>
      <c r="EWW161" s="12"/>
      <c r="EWX161" s="12"/>
      <c r="EWY161" s="12"/>
      <c r="EWZ161" s="12"/>
      <c r="EXA161" s="12"/>
      <c r="EXB161" s="12"/>
      <c r="EXC161" s="12"/>
      <c r="EXD161" s="12"/>
      <c r="EXE161" s="12"/>
      <c r="EXF161" s="12"/>
      <c r="EXG161" s="12"/>
      <c r="EXH161" s="12"/>
      <c r="EXI161" s="12"/>
      <c r="EXJ161" s="12"/>
      <c r="EXK161" s="12"/>
      <c r="EXL161" s="12"/>
      <c r="EXM161" s="12"/>
      <c r="EXN161" s="12"/>
      <c r="EXO161" s="12"/>
      <c r="EXP161" s="12"/>
      <c r="EXQ161" s="12"/>
      <c r="EXR161" s="12"/>
      <c r="EXS161" s="12"/>
      <c r="EXT161" s="12"/>
      <c r="EXU161" s="12"/>
      <c r="EXV161" s="12"/>
      <c r="EXW161" s="12"/>
      <c r="EXX161" s="12"/>
      <c r="EXY161" s="12"/>
      <c r="EXZ161" s="12"/>
      <c r="EYA161" s="12"/>
      <c r="EYB161" s="12"/>
      <c r="EYC161" s="12"/>
      <c r="EYD161" s="12"/>
      <c r="EYE161" s="12"/>
      <c r="EYF161" s="12"/>
      <c r="EYG161" s="12"/>
      <c r="EYH161" s="12"/>
      <c r="EYI161" s="12"/>
      <c r="EYJ161" s="12"/>
      <c r="EYK161" s="12"/>
      <c r="EYL161" s="12"/>
      <c r="EYM161" s="12"/>
      <c r="EYN161" s="12"/>
      <c r="EYO161" s="12"/>
      <c r="EYP161" s="12"/>
      <c r="EYQ161" s="12"/>
      <c r="EYR161" s="12"/>
      <c r="EYS161" s="12"/>
      <c r="EYT161" s="12"/>
      <c r="EYU161" s="12"/>
      <c r="EYV161" s="12"/>
      <c r="EYW161" s="12"/>
      <c r="EYX161" s="12"/>
      <c r="EYY161" s="12"/>
      <c r="EYZ161" s="12"/>
      <c r="EZA161" s="12"/>
      <c r="EZB161" s="12"/>
      <c r="EZC161" s="12"/>
      <c r="EZD161" s="12"/>
      <c r="EZE161" s="12"/>
      <c r="EZF161" s="12"/>
      <c r="EZG161" s="12"/>
      <c r="EZH161" s="12"/>
      <c r="EZI161" s="12"/>
      <c r="EZJ161" s="12"/>
      <c r="EZK161" s="12"/>
      <c r="EZL161" s="12"/>
      <c r="EZM161" s="12"/>
      <c r="EZN161" s="12"/>
      <c r="EZO161" s="12"/>
      <c r="EZP161" s="12"/>
      <c r="EZQ161" s="12"/>
      <c r="EZR161" s="12"/>
      <c r="EZS161" s="12"/>
      <c r="EZT161" s="12"/>
      <c r="EZU161" s="12"/>
      <c r="EZV161" s="12"/>
      <c r="EZW161" s="12"/>
      <c r="EZX161" s="12"/>
      <c r="EZY161" s="12"/>
      <c r="EZZ161" s="12"/>
      <c r="FAA161" s="12"/>
      <c r="FAB161" s="12"/>
      <c r="FAC161" s="12"/>
      <c r="FAD161" s="12"/>
      <c r="FAE161" s="12"/>
      <c r="FAF161" s="12"/>
      <c r="FAG161" s="12"/>
      <c r="FAH161" s="12"/>
      <c r="FAI161" s="12"/>
      <c r="FAJ161" s="12"/>
      <c r="FAK161" s="12"/>
      <c r="FAL161" s="12"/>
      <c r="FAM161" s="12"/>
      <c r="FAN161" s="12"/>
      <c r="FAO161" s="12"/>
      <c r="FAP161" s="12"/>
      <c r="FAQ161" s="12"/>
      <c r="FAR161" s="12"/>
      <c r="FAS161" s="12"/>
      <c r="FAT161" s="12"/>
      <c r="FAU161" s="12"/>
      <c r="FAV161" s="12"/>
      <c r="FAW161" s="12"/>
      <c r="FAX161" s="12"/>
      <c r="FAY161" s="12"/>
      <c r="FAZ161" s="12"/>
      <c r="FBA161" s="12"/>
      <c r="FBB161" s="12"/>
      <c r="FBC161" s="12"/>
      <c r="FBD161" s="12"/>
      <c r="FBE161" s="12"/>
      <c r="FBF161" s="12"/>
      <c r="FBG161" s="12"/>
      <c r="FBH161" s="12"/>
      <c r="FBI161" s="12"/>
      <c r="FBJ161" s="12"/>
      <c r="FBK161" s="12"/>
      <c r="FBL161" s="12"/>
      <c r="FBM161" s="12"/>
      <c r="FBN161" s="12"/>
      <c r="FBO161" s="12"/>
      <c r="FBP161" s="12"/>
      <c r="FBQ161" s="12"/>
      <c r="FBR161" s="12"/>
      <c r="FBS161" s="12"/>
      <c r="FBT161" s="12"/>
      <c r="FBU161" s="12"/>
      <c r="FBV161" s="12"/>
      <c r="FBW161" s="12"/>
      <c r="FBX161" s="12"/>
      <c r="FBY161" s="12"/>
      <c r="FBZ161" s="12"/>
      <c r="FCA161" s="12"/>
      <c r="FCB161" s="12"/>
      <c r="FCC161" s="12"/>
      <c r="FCD161" s="12"/>
      <c r="FCE161" s="12"/>
      <c r="FCF161" s="12"/>
      <c r="FCG161" s="12"/>
      <c r="FCH161" s="12"/>
      <c r="FCI161" s="12"/>
      <c r="FCJ161" s="12"/>
      <c r="FCK161" s="12"/>
      <c r="FCL161" s="12"/>
      <c r="FCM161" s="12"/>
      <c r="FCN161" s="12"/>
      <c r="FCO161" s="12"/>
      <c r="FCP161" s="12"/>
      <c r="FCQ161" s="12"/>
      <c r="FCR161" s="12"/>
      <c r="FCS161" s="12"/>
      <c r="FCT161" s="12"/>
      <c r="FCU161" s="12"/>
      <c r="FCV161" s="12"/>
      <c r="FCW161" s="12"/>
      <c r="FCX161" s="12"/>
      <c r="FCY161" s="12"/>
      <c r="FCZ161" s="12"/>
      <c r="FDA161" s="12"/>
      <c r="FDB161" s="12"/>
      <c r="FDC161" s="12"/>
      <c r="FDD161" s="12"/>
      <c r="FDE161" s="12"/>
      <c r="FDF161" s="12"/>
      <c r="FDG161" s="12"/>
      <c r="FDH161" s="12"/>
      <c r="FDI161" s="12"/>
      <c r="FDJ161" s="12"/>
      <c r="FDK161" s="12"/>
      <c r="FDL161" s="12"/>
      <c r="FDM161" s="12"/>
      <c r="FDN161" s="12"/>
      <c r="FDO161" s="12"/>
      <c r="FDP161" s="12"/>
      <c r="FDQ161" s="12"/>
      <c r="FDR161" s="12"/>
      <c r="FDS161" s="12"/>
      <c r="FDT161" s="12"/>
      <c r="FDU161" s="12"/>
      <c r="FDV161" s="12"/>
      <c r="FDW161" s="12"/>
      <c r="FDX161" s="12"/>
      <c r="FDY161" s="12"/>
      <c r="FDZ161" s="12"/>
      <c r="FEA161" s="12"/>
      <c r="FEB161" s="12"/>
      <c r="FEC161" s="12"/>
      <c r="FED161" s="12"/>
      <c r="FEE161" s="12"/>
      <c r="FEF161" s="12"/>
      <c r="FEG161" s="12"/>
      <c r="FEH161" s="12"/>
      <c r="FEI161" s="12"/>
      <c r="FEJ161" s="12"/>
      <c r="FEK161" s="12"/>
      <c r="FEL161" s="12"/>
      <c r="FEM161" s="12"/>
      <c r="FEN161" s="12"/>
      <c r="FEO161" s="12"/>
      <c r="FEP161" s="12"/>
      <c r="FEQ161" s="12"/>
      <c r="FER161" s="12"/>
      <c r="FES161" s="12"/>
      <c r="FET161" s="12"/>
      <c r="FEU161" s="12"/>
      <c r="FEV161" s="12"/>
      <c r="FEW161" s="12"/>
      <c r="FEX161" s="12"/>
      <c r="FEY161" s="12"/>
      <c r="FEZ161" s="12"/>
      <c r="FFA161" s="12"/>
      <c r="FFB161" s="12"/>
      <c r="FFC161" s="12"/>
      <c r="FFD161" s="12"/>
      <c r="FFE161" s="12"/>
      <c r="FFF161" s="12"/>
      <c r="FFG161" s="12"/>
      <c r="FFH161" s="12"/>
      <c r="FFI161" s="12"/>
      <c r="FFJ161" s="12"/>
      <c r="FFK161" s="12"/>
      <c r="FFL161" s="12"/>
      <c r="FFM161" s="12"/>
      <c r="FFN161" s="12"/>
      <c r="FFO161" s="12"/>
      <c r="FFP161" s="12"/>
      <c r="FFQ161" s="12"/>
      <c r="FFR161" s="12"/>
      <c r="FFS161" s="12"/>
      <c r="FFT161" s="12"/>
      <c r="FFU161" s="12"/>
      <c r="FFV161" s="12"/>
      <c r="FFW161" s="12"/>
      <c r="FFX161" s="12"/>
      <c r="FFY161" s="12"/>
      <c r="FFZ161" s="12"/>
      <c r="FGA161" s="12"/>
      <c r="FGB161" s="12"/>
      <c r="FGC161" s="12"/>
      <c r="FGD161" s="12"/>
      <c r="FGE161" s="12"/>
      <c r="FGF161" s="12"/>
      <c r="FGG161" s="12"/>
      <c r="FGH161" s="12"/>
      <c r="FGI161" s="12"/>
      <c r="FGJ161" s="12"/>
      <c r="FGK161" s="12"/>
      <c r="FGL161" s="12"/>
      <c r="FGM161" s="12"/>
      <c r="FGN161" s="12"/>
      <c r="FGO161" s="12"/>
      <c r="FGP161" s="12"/>
      <c r="FGQ161" s="12"/>
      <c r="FGR161" s="12"/>
      <c r="FGS161" s="12"/>
      <c r="FGT161" s="12"/>
      <c r="FGU161" s="12"/>
      <c r="FGV161" s="12"/>
      <c r="FGW161" s="12"/>
      <c r="FGX161" s="12"/>
      <c r="FGY161" s="12"/>
      <c r="FGZ161" s="12"/>
      <c r="FHA161" s="12"/>
      <c r="FHB161" s="12"/>
      <c r="FHC161" s="12"/>
      <c r="FHD161" s="12"/>
      <c r="FHE161" s="12"/>
      <c r="FHF161" s="12"/>
      <c r="FHG161" s="12"/>
      <c r="FHH161" s="12"/>
      <c r="FHI161" s="12"/>
      <c r="FHJ161" s="12"/>
      <c r="FHK161" s="12"/>
      <c r="FHL161" s="12"/>
      <c r="FHM161" s="12"/>
      <c r="FHN161" s="12"/>
      <c r="FHO161" s="12"/>
      <c r="FHP161" s="12"/>
      <c r="FHQ161" s="12"/>
      <c r="FHR161" s="12"/>
      <c r="FHS161" s="12"/>
      <c r="FHT161" s="12"/>
      <c r="FHU161" s="12"/>
      <c r="FHV161" s="12"/>
      <c r="FHW161" s="12"/>
      <c r="FHX161" s="12"/>
      <c r="FHY161" s="12"/>
      <c r="FHZ161" s="12"/>
      <c r="FIA161" s="12"/>
      <c r="FIB161" s="12"/>
      <c r="FIC161" s="12"/>
      <c r="FID161" s="12"/>
      <c r="FIE161" s="12"/>
      <c r="FIF161" s="12"/>
      <c r="FIG161" s="12"/>
      <c r="FIH161" s="12"/>
      <c r="FII161" s="12"/>
      <c r="FIJ161" s="12"/>
      <c r="FIK161" s="12"/>
      <c r="FIL161" s="12"/>
      <c r="FIM161" s="12"/>
      <c r="FIN161" s="12"/>
      <c r="FIO161" s="12"/>
      <c r="FIP161" s="12"/>
      <c r="FIQ161" s="12"/>
      <c r="FIR161" s="12"/>
      <c r="FIS161" s="12"/>
      <c r="FIT161" s="12"/>
      <c r="FIU161" s="12"/>
      <c r="FIV161" s="12"/>
      <c r="FIW161" s="12"/>
      <c r="FIX161" s="12"/>
      <c r="FIY161" s="12"/>
      <c r="FIZ161" s="12"/>
      <c r="FJA161" s="12"/>
      <c r="FJB161" s="12"/>
      <c r="FJC161" s="12"/>
      <c r="FJD161" s="12"/>
      <c r="FJE161" s="12"/>
      <c r="FJF161" s="12"/>
      <c r="FJG161" s="12"/>
      <c r="FJH161" s="12"/>
      <c r="FJI161" s="12"/>
      <c r="FJJ161" s="12"/>
      <c r="FJK161" s="12"/>
      <c r="FJL161" s="12"/>
      <c r="FJM161" s="12"/>
      <c r="FJN161" s="12"/>
      <c r="FJO161" s="12"/>
      <c r="FJP161" s="12"/>
      <c r="FJQ161" s="12"/>
      <c r="FJR161" s="12"/>
      <c r="FJS161" s="12"/>
      <c r="FJT161" s="12"/>
      <c r="FJU161" s="12"/>
      <c r="FJV161" s="12"/>
      <c r="FJW161" s="12"/>
      <c r="FJX161" s="12"/>
      <c r="FJY161" s="12"/>
      <c r="FJZ161" s="12"/>
      <c r="FKA161" s="12"/>
      <c r="FKB161" s="12"/>
      <c r="FKC161" s="12"/>
      <c r="FKD161" s="12"/>
      <c r="FKE161" s="12"/>
      <c r="FKF161" s="12"/>
      <c r="FKG161" s="12"/>
      <c r="FKH161" s="12"/>
      <c r="FKI161" s="12"/>
      <c r="FKJ161" s="12"/>
      <c r="FKK161" s="12"/>
      <c r="FKL161" s="12"/>
      <c r="FKM161" s="12"/>
      <c r="FKN161" s="12"/>
      <c r="FKO161" s="12"/>
      <c r="FKP161" s="12"/>
      <c r="FKQ161" s="12"/>
      <c r="FKR161" s="12"/>
      <c r="FKS161" s="12"/>
      <c r="FKT161" s="12"/>
      <c r="FKU161" s="12"/>
      <c r="FKV161" s="12"/>
      <c r="FKW161" s="12"/>
      <c r="FKX161" s="12"/>
      <c r="FKY161" s="12"/>
      <c r="FKZ161" s="12"/>
      <c r="FLA161" s="12"/>
      <c r="FLB161" s="12"/>
      <c r="FLC161" s="12"/>
      <c r="FLD161" s="12"/>
      <c r="FLE161" s="12"/>
      <c r="FLF161" s="12"/>
      <c r="FLG161" s="12"/>
      <c r="FLH161" s="12"/>
      <c r="FLI161" s="12"/>
      <c r="FLJ161" s="12"/>
      <c r="FLK161" s="12"/>
      <c r="FLL161" s="12"/>
      <c r="FLM161" s="12"/>
      <c r="FLN161" s="12"/>
      <c r="FLO161" s="12"/>
      <c r="FLP161" s="12"/>
      <c r="FLQ161" s="12"/>
      <c r="FLR161" s="12"/>
      <c r="FLS161" s="12"/>
      <c r="FLT161" s="12"/>
      <c r="FLU161" s="12"/>
      <c r="FLV161" s="12"/>
      <c r="FLW161" s="12"/>
      <c r="FLX161" s="12"/>
      <c r="FLY161" s="12"/>
      <c r="FLZ161" s="12"/>
      <c r="FMA161" s="12"/>
      <c r="FMB161" s="12"/>
      <c r="FMC161" s="12"/>
      <c r="FMD161" s="12"/>
      <c r="FME161" s="12"/>
      <c r="FMF161" s="12"/>
      <c r="FMG161" s="12"/>
      <c r="FMH161" s="12"/>
      <c r="FMI161" s="12"/>
      <c r="FMJ161" s="12"/>
      <c r="FMK161" s="12"/>
      <c r="FML161" s="12"/>
      <c r="FMM161" s="12"/>
      <c r="FMN161" s="12"/>
      <c r="FMO161" s="12"/>
      <c r="FMP161" s="12"/>
      <c r="FMQ161" s="12"/>
      <c r="FMR161" s="12"/>
      <c r="FMS161" s="12"/>
      <c r="FMT161" s="12"/>
      <c r="FMU161" s="12"/>
      <c r="FMV161" s="12"/>
      <c r="FMW161" s="12"/>
      <c r="FMX161" s="12"/>
      <c r="FMY161" s="12"/>
      <c r="FMZ161" s="12"/>
      <c r="FNA161" s="12"/>
      <c r="FNB161" s="12"/>
      <c r="FNC161" s="12"/>
      <c r="FND161" s="12"/>
      <c r="FNE161" s="12"/>
      <c r="FNF161" s="12"/>
      <c r="FNG161" s="12"/>
      <c r="FNH161" s="12"/>
      <c r="FNI161" s="12"/>
      <c r="FNJ161" s="12"/>
      <c r="FNK161" s="12"/>
      <c r="FNL161" s="12"/>
      <c r="FNM161" s="12"/>
      <c r="FNN161" s="12"/>
      <c r="FNO161" s="12"/>
      <c r="FNP161" s="12"/>
      <c r="FNQ161" s="12"/>
      <c r="FNR161" s="12"/>
      <c r="FNS161" s="12"/>
      <c r="FNT161" s="12"/>
      <c r="FNU161" s="12"/>
      <c r="FNV161" s="12"/>
      <c r="FNW161" s="12"/>
      <c r="FNX161" s="12"/>
      <c r="FNY161" s="12"/>
      <c r="FNZ161" s="12"/>
      <c r="FOA161" s="12"/>
      <c r="FOB161" s="12"/>
      <c r="FOC161" s="12"/>
      <c r="FOD161" s="12"/>
      <c r="FOE161" s="12"/>
      <c r="FOF161" s="12"/>
      <c r="FOG161" s="12"/>
      <c r="FOH161" s="12"/>
      <c r="FOI161" s="12"/>
      <c r="FOJ161" s="12"/>
      <c r="FOK161" s="12"/>
      <c r="FOL161" s="12"/>
      <c r="FOM161" s="12"/>
      <c r="FON161" s="12"/>
      <c r="FOO161" s="12"/>
      <c r="FOP161" s="12"/>
      <c r="FOQ161" s="12"/>
      <c r="FOR161" s="12"/>
      <c r="FOS161" s="12"/>
      <c r="FOT161" s="12"/>
      <c r="FOU161" s="12"/>
      <c r="FOV161" s="12"/>
      <c r="FOW161" s="12"/>
      <c r="FOX161" s="12"/>
      <c r="FOY161" s="12"/>
      <c r="FOZ161" s="12"/>
      <c r="FPA161" s="12"/>
      <c r="FPB161" s="12"/>
      <c r="FPC161" s="12"/>
      <c r="FPD161" s="12"/>
      <c r="FPE161" s="12"/>
      <c r="FPF161" s="12"/>
      <c r="FPG161" s="12"/>
      <c r="FPH161" s="12"/>
      <c r="FPI161" s="12"/>
      <c r="FPJ161" s="12"/>
      <c r="FPK161" s="12"/>
      <c r="FPL161" s="12"/>
      <c r="FPM161" s="12"/>
      <c r="FPN161" s="12"/>
      <c r="FPO161" s="12"/>
      <c r="FPP161" s="12"/>
      <c r="FPQ161" s="12"/>
      <c r="FPR161" s="12"/>
      <c r="FPS161" s="12"/>
      <c r="FPT161" s="12"/>
      <c r="FPU161" s="12"/>
      <c r="FPV161" s="12"/>
      <c r="FPW161" s="12"/>
      <c r="FPX161" s="12"/>
      <c r="FPY161" s="12"/>
      <c r="FPZ161" s="12"/>
      <c r="FQA161" s="12"/>
      <c r="FQB161" s="12"/>
      <c r="FQC161" s="12"/>
      <c r="FQD161" s="12"/>
      <c r="FQE161" s="12"/>
      <c r="FQF161" s="12"/>
      <c r="FQG161" s="12"/>
      <c r="FQH161" s="12"/>
      <c r="FQI161" s="12"/>
      <c r="FQJ161" s="12"/>
      <c r="FQK161" s="12"/>
      <c r="FQL161" s="12"/>
      <c r="FQM161" s="12"/>
      <c r="FQN161" s="12"/>
      <c r="FQO161" s="12"/>
      <c r="FQP161" s="12"/>
      <c r="FQQ161" s="12"/>
      <c r="FQR161" s="12"/>
      <c r="FQS161" s="12"/>
      <c r="FQT161" s="12"/>
      <c r="FQU161" s="12"/>
      <c r="FQV161" s="12"/>
      <c r="FQW161" s="12"/>
      <c r="FQX161" s="12"/>
      <c r="FQY161" s="12"/>
      <c r="FQZ161" s="12"/>
      <c r="FRA161" s="12"/>
      <c r="FRB161" s="12"/>
      <c r="FRC161" s="12"/>
      <c r="FRD161" s="12"/>
      <c r="FRE161" s="12"/>
      <c r="FRF161" s="12"/>
      <c r="FRG161" s="12"/>
      <c r="FRH161" s="12"/>
      <c r="FRI161" s="12"/>
      <c r="FRJ161" s="12"/>
      <c r="FRK161" s="12"/>
      <c r="FRL161" s="12"/>
      <c r="FRM161" s="12"/>
      <c r="FRN161" s="12"/>
      <c r="FRO161" s="12"/>
      <c r="FRP161" s="12"/>
      <c r="FRQ161" s="12"/>
      <c r="FRR161" s="12"/>
      <c r="FRS161" s="12"/>
      <c r="FRT161" s="12"/>
      <c r="FRU161" s="12"/>
      <c r="FRV161" s="12"/>
      <c r="FRW161" s="12"/>
      <c r="FRX161" s="12"/>
      <c r="FRY161" s="12"/>
      <c r="FRZ161" s="12"/>
      <c r="FSA161" s="12"/>
      <c r="FSB161" s="12"/>
      <c r="FSC161" s="12"/>
      <c r="FSD161" s="12"/>
      <c r="FSE161" s="12"/>
      <c r="FSF161" s="12"/>
      <c r="FSG161" s="12"/>
      <c r="FSH161" s="12"/>
      <c r="FSI161" s="12"/>
      <c r="FSJ161" s="12"/>
      <c r="FSK161" s="12"/>
      <c r="FSL161" s="12"/>
      <c r="FSM161" s="12"/>
      <c r="FSN161" s="12"/>
      <c r="FSO161" s="12"/>
      <c r="FSP161" s="12"/>
      <c r="FSQ161" s="12"/>
      <c r="FSR161" s="12"/>
      <c r="FSS161" s="12"/>
      <c r="FST161" s="12"/>
      <c r="FSU161" s="12"/>
      <c r="FSV161" s="12"/>
      <c r="FSW161" s="12"/>
      <c r="FSX161" s="12"/>
      <c r="FSY161" s="12"/>
      <c r="FSZ161" s="12"/>
      <c r="FTA161" s="12"/>
      <c r="FTB161" s="12"/>
      <c r="FTC161" s="12"/>
      <c r="FTD161" s="12"/>
      <c r="FTE161" s="12"/>
      <c r="FTF161" s="12"/>
      <c r="FTG161" s="12"/>
      <c r="FTH161" s="12"/>
      <c r="FTI161" s="12"/>
      <c r="FTJ161" s="12"/>
      <c r="FTK161" s="12"/>
      <c r="FTL161" s="12"/>
      <c r="FTM161" s="12"/>
      <c r="FTN161" s="12"/>
      <c r="FTO161" s="12"/>
      <c r="FTP161" s="12"/>
      <c r="FTQ161" s="12"/>
      <c r="FTR161" s="12"/>
      <c r="FTS161" s="12"/>
      <c r="FTT161" s="12"/>
      <c r="FTU161" s="12"/>
      <c r="FTV161" s="12"/>
      <c r="FTW161" s="12"/>
      <c r="FTX161" s="12"/>
      <c r="FTY161" s="12"/>
      <c r="FTZ161" s="12"/>
      <c r="FUA161" s="12"/>
      <c r="FUB161" s="12"/>
      <c r="FUC161" s="12"/>
      <c r="FUD161" s="12"/>
      <c r="FUE161" s="12"/>
      <c r="FUF161" s="12"/>
      <c r="FUG161" s="12"/>
      <c r="FUH161" s="12"/>
      <c r="FUI161" s="12"/>
      <c r="FUJ161" s="12"/>
      <c r="FUK161" s="12"/>
      <c r="FUL161" s="12"/>
      <c r="FUM161" s="12"/>
      <c r="FUN161" s="12"/>
      <c r="FUO161" s="12"/>
      <c r="FUP161" s="12"/>
      <c r="FUQ161" s="12"/>
      <c r="FUR161" s="12"/>
      <c r="FUS161" s="12"/>
      <c r="FUT161" s="12"/>
      <c r="FUU161" s="12"/>
      <c r="FUV161" s="12"/>
      <c r="FUW161" s="12"/>
      <c r="FUX161" s="12"/>
      <c r="FUY161" s="12"/>
      <c r="FUZ161" s="12"/>
      <c r="FVA161" s="12"/>
      <c r="FVB161" s="12"/>
      <c r="FVC161" s="12"/>
      <c r="FVD161" s="12"/>
      <c r="FVE161" s="12"/>
      <c r="FVF161" s="12"/>
      <c r="FVG161" s="12"/>
      <c r="FVH161" s="12"/>
      <c r="FVI161" s="12"/>
      <c r="FVJ161" s="12"/>
      <c r="FVK161" s="12"/>
      <c r="FVL161" s="12"/>
      <c r="FVM161" s="12"/>
      <c r="FVN161" s="12"/>
      <c r="FVO161" s="12"/>
      <c r="FVP161" s="12"/>
      <c r="FVQ161" s="12"/>
      <c r="FVR161" s="12"/>
      <c r="FVS161" s="12"/>
      <c r="FVT161" s="12"/>
      <c r="FVU161" s="12"/>
      <c r="FVV161" s="12"/>
      <c r="FVW161" s="12"/>
      <c r="FVX161" s="12"/>
      <c r="FVY161" s="12"/>
      <c r="FVZ161" s="12"/>
      <c r="FWA161" s="12"/>
      <c r="FWB161" s="12"/>
      <c r="FWC161" s="12"/>
      <c r="FWD161" s="12"/>
      <c r="FWE161" s="12"/>
      <c r="FWF161" s="12"/>
      <c r="FWG161" s="12"/>
      <c r="FWH161" s="12"/>
      <c r="FWI161" s="12"/>
      <c r="FWJ161" s="12"/>
      <c r="FWK161" s="12"/>
      <c r="FWL161" s="12"/>
      <c r="FWM161" s="12"/>
      <c r="FWN161" s="12"/>
      <c r="FWO161" s="12"/>
      <c r="FWP161" s="12"/>
      <c r="FWQ161" s="12"/>
      <c r="FWR161" s="12"/>
      <c r="FWS161" s="12"/>
      <c r="FWT161" s="12"/>
      <c r="FWU161" s="12"/>
      <c r="FWV161" s="12"/>
      <c r="FWW161" s="12"/>
      <c r="FWX161" s="12"/>
      <c r="FWY161" s="12"/>
      <c r="FWZ161" s="12"/>
      <c r="FXA161" s="12"/>
      <c r="FXB161" s="12"/>
      <c r="FXC161" s="12"/>
      <c r="FXD161" s="12"/>
      <c r="FXE161" s="12"/>
      <c r="FXF161" s="12"/>
      <c r="FXG161" s="12"/>
      <c r="FXH161" s="12"/>
      <c r="FXI161" s="12"/>
      <c r="FXJ161" s="12"/>
      <c r="FXK161" s="12"/>
      <c r="FXL161" s="12"/>
      <c r="FXM161" s="12"/>
      <c r="FXN161" s="12"/>
      <c r="FXO161" s="12"/>
      <c r="FXP161" s="12"/>
      <c r="FXQ161" s="12"/>
      <c r="FXR161" s="12"/>
      <c r="FXS161" s="12"/>
      <c r="FXT161" s="12"/>
      <c r="FXU161" s="12"/>
      <c r="FXV161" s="12"/>
      <c r="FXW161" s="12"/>
      <c r="FXX161" s="12"/>
      <c r="FXY161" s="12"/>
      <c r="FXZ161" s="12"/>
      <c r="FYA161" s="12"/>
      <c r="FYB161" s="12"/>
      <c r="FYC161" s="12"/>
      <c r="FYD161" s="12"/>
      <c r="FYE161" s="12"/>
      <c r="FYF161" s="12"/>
      <c r="FYG161" s="12"/>
      <c r="FYH161" s="12"/>
      <c r="FYI161" s="12"/>
      <c r="FYJ161" s="12"/>
      <c r="FYK161" s="12"/>
      <c r="FYL161" s="12"/>
      <c r="FYM161" s="12"/>
      <c r="FYN161" s="12"/>
      <c r="FYO161" s="12"/>
      <c r="FYP161" s="12"/>
      <c r="FYQ161" s="12"/>
      <c r="FYR161" s="12"/>
      <c r="FYS161" s="12"/>
      <c r="FYT161" s="12"/>
      <c r="FYU161" s="12"/>
      <c r="FYV161" s="12"/>
      <c r="FYW161" s="12"/>
      <c r="FYX161" s="12"/>
      <c r="FYY161" s="12"/>
      <c r="FYZ161" s="12"/>
      <c r="FZA161" s="12"/>
      <c r="FZB161" s="12"/>
      <c r="FZC161" s="12"/>
      <c r="FZD161" s="12"/>
      <c r="FZE161" s="12"/>
      <c r="FZF161" s="12"/>
      <c r="FZG161" s="12"/>
      <c r="FZH161" s="12"/>
      <c r="FZI161" s="12"/>
      <c r="FZJ161" s="12"/>
      <c r="FZK161" s="12"/>
      <c r="FZL161" s="12"/>
      <c r="FZM161" s="12"/>
      <c r="FZN161" s="12"/>
      <c r="FZO161" s="12"/>
      <c r="FZP161" s="12"/>
      <c r="FZQ161" s="12"/>
      <c r="FZR161" s="12"/>
      <c r="FZS161" s="12"/>
      <c r="FZT161" s="12"/>
      <c r="FZU161" s="12"/>
      <c r="FZV161" s="12"/>
      <c r="FZW161" s="12"/>
      <c r="FZX161" s="12"/>
      <c r="FZY161" s="12"/>
      <c r="FZZ161" s="12"/>
      <c r="GAA161" s="12"/>
      <c r="GAB161" s="12"/>
      <c r="GAC161" s="12"/>
      <c r="GAD161" s="12"/>
      <c r="GAE161" s="12"/>
      <c r="GAF161" s="12"/>
      <c r="GAG161" s="12"/>
      <c r="GAH161" s="12"/>
      <c r="GAI161" s="12"/>
      <c r="GAJ161" s="12"/>
      <c r="GAK161" s="12"/>
      <c r="GAL161" s="12"/>
      <c r="GAM161" s="12"/>
      <c r="GAN161" s="12"/>
      <c r="GAO161" s="12"/>
      <c r="GAP161" s="12"/>
      <c r="GAQ161" s="12"/>
      <c r="GAR161" s="12"/>
      <c r="GAS161" s="12"/>
      <c r="GAT161" s="12"/>
      <c r="GAU161" s="12"/>
      <c r="GAV161" s="12"/>
      <c r="GAW161" s="12"/>
      <c r="GAX161" s="12"/>
      <c r="GAY161" s="12"/>
      <c r="GAZ161" s="12"/>
      <c r="GBA161" s="12"/>
      <c r="GBB161" s="12"/>
      <c r="GBC161" s="12"/>
      <c r="GBD161" s="12"/>
      <c r="GBE161" s="12"/>
      <c r="GBF161" s="12"/>
      <c r="GBG161" s="12"/>
      <c r="GBH161" s="12"/>
      <c r="GBI161" s="12"/>
      <c r="GBJ161" s="12"/>
      <c r="GBK161" s="12"/>
      <c r="GBL161" s="12"/>
      <c r="GBM161" s="12"/>
      <c r="GBN161" s="12"/>
      <c r="GBO161" s="12"/>
      <c r="GBP161" s="12"/>
      <c r="GBQ161" s="12"/>
      <c r="GBR161" s="12"/>
      <c r="GBS161" s="12"/>
      <c r="GBT161" s="12"/>
      <c r="GBU161" s="12"/>
      <c r="GBV161" s="12"/>
      <c r="GBW161" s="12"/>
      <c r="GBX161" s="12"/>
      <c r="GBY161" s="12"/>
      <c r="GBZ161" s="12"/>
      <c r="GCA161" s="12"/>
      <c r="GCB161" s="12"/>
      <c r="GCC161" s="12"/>
      <c r="GCD161" s="12"/>
      <c r="GCE161" s="12"/>
      <c r="GCF161" s="12"/>
      <c r="GCG161" s="12"/>
      <c r="GCH161" s="12"/>
      <c r="GCI161" s="12"/>
      <c r="GCJ161" s="12"/>
      <c r="GCK161" s="12"/>
      <c r="GCL161" s="12"/>
      <c r="GCM161" s="12"/>
      <c r="GCN161" s="12"/>
      <c r="GCO161" s="12"/>
      <c r="GCP161" s="12"/>
      <c r="GCQ161" s="12"/>
      <c r="GCR161" s="12"/>
      <c r="GCS161" s="12"/>
      <c r="GCT161" s="12"/>
      <c r="GCU161" s="12"/>
      <c r="GCV161" s="12"/>
      <c r="GCW161" s="12"/>
      <c r="GCX161" s="12"/>
      <c r="GCY161" s="12"/>
      <c r="GCZ161" s="12"/>
      <c r="GDA161" s="12"/>
      <c r="GDB161" s="12"/>
      <c r="GDC161" s="12"/>
      <c r="GDD161" s="12"/>
      <c r="GDE161" s="12"/>
      <c r="GDF161" s="12"/>
      <c r="GDG161" s="12"/>
      <c r="GDH161" s="12"/>
      <c r="GDI161" s="12"/>
      <c r="GDJ161" s="12"/>
      <c r="GDK161" s="12"/>
      <c r="GDL161" s="12"/>
      <c r="GDM161" s="12"/>
      <c r="GDN161" s="12"/>
      <c r="GDO161" s="12"/>
      <c r="GDP161" s="12"/>
      <c r="GDQ161" s="12"/>
      <c r="GDR161" s="12"/>
      <c r="GDS161" s="12"/>
      <c r="GDT161" s="12"/>
      <c r="GDU161" s="12"/>
      <c r="GDV161" s="12"/>
      <c r="GDW161" s="12"/>
      <c r="GDX161" s="12"/>
      <c r="GDY161" s="12"/>
      <c r="GDZ161" s="12"/>
      <c r="GEA161" s="12"/>
      <c r="GEB161" s="12"/>
      <c r="GEC161" s="12"/>
      <c r="GED161" s="12"/>
      <c r="GEE161" s="12"/>
      <c r="GEF161" s="12"/>
      <c r="GEG161" s="12"/>
      <c r="GEH161" s="12"/>
      <c r="GEI161" s="12"/>
      <c r="GEJ161" s="12"/>
      <c r="GEK161" s="12"/>
      <c r="GEL161" s="12"/>
      <c r="GEM161" s="12"/>
      <c r="GEN161" s="12"/>
      <c r="GEO161" s="12"/>
      <c r="GEP161" s="12"/>
      <c r="GEQ161" s="12"/>
      <c r="GER161" s="12"/>
      <c r="GES161" s="12"/>
      <c r="GET161" s="12"/>
      <c r="GEU161" s="12"/>
      <c r="GEV161" s="12"/>
      <c r="GEW161" s="12"/>
      <c r="GEX161" s="12"/>
      <c r="GEY161" s="12"/>
      <c r="GEZ161" s="12"/>
      <c r="GFA161" s="12"/>
      <c r="GFB161" s="12"/>
      <c r="GFC161" s="12"/>
      <c r="GFD161" s="12"/>
      <c r="GFE161" s="12"/>
      <c r="GFF161" s="12"/>
      <c r="GFG161" s="12"/>
      <c r="GFH161" s="12"/>
      <c r="GFI161" s="12"/>
      <c r="GFJ161" s="12"/>
      <c r="GFK161" s="12"/>
      <c r="GFL161" s="12"/>
      <c r="GFM161" s="12"/>
      <c r="GFN161" s="12"/>
      <c r="GFO161" s="12"/>
      <c r="GFP161" s="12"/>
      <c r="GFQ161" s="12"/>
      <c r="GFR161" s="12"/>
      <c r="GFS161" s="12"/>
      <c r="GFT161" s="12"/>
      <c r="GFU161" s="12"/>
      <c r="GFV161" s="12"/>
      <c r="GFW161" s="12"/>
      <c r="GFX161" s="12"/>
      <c r="GFY161" s="12"/>
      <c r="GFZ161" s="12"/>
      <c r="GGA161" s="12"/>
      <c r="GGB161" s="12"/>
      <c r="GGC161" s="12"/>
      <c r="GGD161" s="12"/>
      <c r="GGE161" s="12"/>
      <c r="GGF161" s="12"/>
      <c r="GGG161" s="12"/>
      <c r="GGH161" s="12"/>
      <c r="GGI161" s="12"/>
      <c r="GGJ161" s="12"/>
      <c r="GGK161" s="12"/>
      <c r="GGL161" s="12"/>
      <c r="GGM161" s="12"/>
      <c r="GGN161" s="12"/>
      <c r="GGO161" s="12"/>
      <c r="GGP161" s="12"/>
      <c r="GGQ161" s="12"/>
      <c r="GGR161" s="12"/>
      <c r="GGS161" s="12"/>
      <c r="GGT161" s="12"/>
      <c r="GGU161" s="12"/>
      <c r="GGV161" s="12"/>
      <c r="GGW161" s="12"/>
      <c r="GGX161" s="12"/>
      <c r="GGY161" s="12"/>
      <c r="GGZ161" s="12"/>
      <c r="GHA161" s="12"/>
      <c r="GHB161" s="12"/>
      <c r="GHC161" s="12"/>
      <c r="GHD161" s="12"/>
      <c r="GHE161" s="12"/>
      <c r="GHF161" s="12"/>
      <c r="GHG161" s="12"/>
      <c r="GHH161" s="12"/>
      <c r="GHI161" s="12"/>
      <c r="GHJ161" s="12"/>
      <c r="GHK161" s="12"/>
      <c r="GHL161" s="12"/>
      <c r="GHM161" s="12"/>
      <c r="GHN161" s="12"/>
      <c r="GHO161" s="12"/>
      <c r="GHP161" s="12"/>
      <c r="GHQ161" s="12"/>
      <c r="GHR161" s="12"/>
      <c r="GHS161" s="12"/>
      <c r="GHT161" s="12"/>
      <c r="GHU161" s="12"/>
      <c r="GHV161" s="12"/>
      <c r="GHW161" s="12"/>
      <c r="GHX161" s="12"/>
      <c r="GHY161" s="12"/>
      <c r="GHZ161" s="12"/>
      <c r="GIA161" s="12"/>
      <c r="GIB161" s="12"/>
      <c r="GIC161" s="12"/>
      <c r="GID161" s="12"/>
      <c r="GIE161" s="12"/>
      <c r="GIF161" s="12"/>
      <c r="GIG161" s="12"/>
      <c r="GIH161" s="12"/>
      <c r="GII161" s="12"/>
      <c r="GIJ161" s="12"/>
      <c r="GIK161" s="12"/>
      <c r="GIL161" s="12"/>
      <c r="GIM161" s="12"/>
      <c r="GIN161" s="12"/>
      <c r="GIO161" s="12"/>
      <c r="GIP161" s="12"/>
      <c r="GIQ161" s="12"/>
      <c r="GIR161" s="12"/>
      <c r="GIS161" s="12"/>
      <c r="GIT161" s="12"/>
      <c r="GIU161" s="12"/>
      <c r="GIV161" s="12"/>
      <c r="GIW161" s="12"/>
      <c r="GIX161" s="12"/>
      <c r="GIY161" s="12"/>
      <c r="GIZ161" s="12"/>
      <c r="GJA161" s="12"/>
      <c r="GJB161" s="12"/>
      <c r="GJC161" s="12"/>
      <c r="GJD161" s="12"/>
      <c r="GJE161" s="12"/>
      <c r="GJF161" s="12"/>
      <c r="GJG161" s="12"/>
      <c r="GJH161" s="12"/>
      <c r="GJI161" s="12"/>
      <c r="GJJ161" s="12"/>
      <c r="GJK161" s="12"/>
      <c r="GJL161" s="12"/>
      <c r="GJM161" s="12"/>
      <c r="GJN161" s="12"/>
      <c r="GJO161" s="12"/>
      <c r="GJP161" s="12"/>
      <c r="GJQ161" s="12"/>
      <c r="GJR161" s="12"/>
      <c r="GJS161" s="12"/>
      <c r="GJT161" s="12"/>
      <c r="GJU161" s="12"/>
      <c r="GJV161" s="12"/>
      <c r="GJW161" s="12"/>
      <c r="GJX161" s="12"/>
      <c r="GJY161" s="12"/>
      <c r="GJZ161" s="12"/>
      <c r="GKA161" s="12"/>
      <c r="GKB161" s="12"/>
      <c r="GKC161" s="12"/>
      <c r="GKD161" s="12"/>
      <c r="GKE161" s="12"/>
      <c r="GKF161" s="12"/>
      <c r="GKG161" s="12"/>
      <c r="GKH161" s="12"/>
      <c r="GKI161" s="12"/>
      <c r="GKJ161" s="12"/>
      <c r="GKK161" s="12"/>
      <c r="GKL161" s="12"/>
      <c r="GKM161" s="12"/>
      <c r="GKN161" s="12"/>
      <c r="GKO161" s="12"/>
      <c r="GKP161" s="12"/>
      <c r="GKQ161" s="12"/>
      <c r="GKR161" s="12"/>
      <c r="GKS161" s="12"/>
      <c r="GKT161" s="12"/>
      <c r="GKU161" s="12"/>
      <c r="GKV161" s="12"/>
      <c r="GKW161" s="12"/>
      <c r="GKX161" s="12"/>
      <c r="GKY161" s="12"/>
      <c r="GKZ161" s="12"/>
      <c r="GLA161" s="12"/>
      <c r="GLB161" s="12"/>
      <c r="GLC161" s="12"/>
      <c r="GLD161" s="12"/>
      <c r="GLE161" s="12"/>
      <c r="GLF161" s="12"/>
      <c r="GLG161" s="12"/>
      <c r="GLH161" s="12"/>
      <c r="GLI161" s="12"/>
      <c r="GLJ161" s="12"/>
      <c r="GLK161" s="12"/>
      <c r="GLL161" s="12"/>
      <c r="GLM161" s="12"/>
      <c r="GLN161" s="12"/>
      <c r="GLO161" s="12"/>
      <c r="GLP161" s="12"/>
      <c r="GLQ161" s="12"/>
      <c r="GLR161" s="12"/>
      <c r="GLS161" s="12"/>
      <c r="GLT161" s="12"/>
      <c r="GLU161" s="12"/>
      <c r="GLV161" s="12"/>
      <c r="GLW161" s="12"/>
      <c r="GLX161" s="12"/>
      <c r="GLY161" s="12"/>
      <c r="GLZ161" s="12"/>
      <c r="GMA161" s="12"/>
      <c r="GMB161" s="12"/>
      <c r="GMC161" s="12"/>
      <c r="GMD161" s="12"/>
      <c r="GME161" s="12"/>
      <c r="GMF161" s="12"/>
      <c r="GMG161" s="12"/>
      <c r="GMH161" s="12"/>
      <c r="GMI161" s="12"/>
      <c r="GMJ161" s="12"/>
      <c r="GMK161" s="12"/>
      <c r="GML161" s="12"/>
      <c r="GMM161" s="12"/>
      <c r="GMN161" s="12"/>
      <c r="GMO161" s="12"/>
      <c r="GMP161" s="12"/>
      <c r="GMQ161" s="12"/>
      <c r="GMR161" s="12"/>
      <c r="GMS161" s="12"/>
      <c r="GMT161" s="12"/>
      <c r="GMU161" s="12"/>
      <c r="GMV161" s="12"/>
      <c r="GMW161" s="12"/>
      <c r="GMX161" s="12"/>
      <c r="GMY161" s="12"/>
      <c r="GMZ161" s="12"/>
      <c r="GNA161" s="12"/>
      <c r="GNB161" s="12"/>
      <c r="GNC161" s="12"/>
      <c r="GND161" s="12"/>
      <c r="GNE161" s="12"/>
      <c r="GNF161" s="12"/>
      <c r="GNG161" s="12"/>
      <c r="GNH161" s="12"/>
      <c r="GNI161" s="12"/>
      <c r="GNJ161" s="12"/>
      <c r="GNK161" s="12"/>
      <c r="GNL161" s="12"/>
      <c r="GNM161" s="12"/>
      <c r="GNN161" s="12"/>
      <c r="GNO161" s="12"/>
      <c r="GNP161" s="12"/>
      <c r="GNQ161" s="12"/>
      <c r="GNR161" s="12"/>
      <c r="GNS161" s="12"/>
      <c r="GNT161" s="12"/>
      <c r="GNU161" s="12"/>
      <c r="GNV161" s="12"/>
      <c r="GNW161" s="12"/>
      <c r="GNX161" s="12"/>
      <c r="GNY161" s="12"/>
      <c r="GNZ161" s="12"/>
      <c r="GOA161" s="12"/>
      <c r="GOB161" s="12"/>
      <c r="GOC161" s="12"/>
      <c r="GOD161" s="12"/>
      <c r="GOE161" s="12"/>
      <c r="GOF161" s="12"/>
      <c r="GOG161" s="12"/>
      <c r="GOH161" s="12"/>
      <c r="GOI161" s="12"/>
      <c r="GOJ161" s="12"/>
      <c r="GOK161" s="12"/>
      <c r="GOL161" s="12"/>
      <c r="GOM161" s="12"/>
      <c r="GON161" s="12"/>
      <c r="GOO161" s="12"/>
      <c r="GOP161" s="12"/>
      <c r="GOQ161" s="12"/>
      <c r="GOR161" s="12"/>
      <c r="GOS161" s="12"/>
      <c r="GOT161" s="12"/>
      <c r="GOU161" s="12"/>
      <c r="GOV161" s="12"/>
      <c r="GOW161" s="12"/>
      <c r="GOX161" s="12"/>
      <c r="GOY161" s="12"/>
      <c r="GOZ161" s="12"/>
      <c r="GPA161" s="12"/>
      <c r="GPB161" s="12"/>
      <c r="GPC161" s="12"/>
      <c r="GPD161" s="12"/>
      <c r="GPE161" s="12"/>
      <c r="GPF161" s="12"/>
      <c r="GPG161" s="12"/>
      <c r="GPH161" s="12"/>
      <c r="GPI161" s="12"/>
      <c r="GPJ161" s="12"/>
      <c r="GPK161" s="12"/>
      <c r="GPL161" s="12"/>
      <c r="GPM161" s="12"/>
      <c r="GPN161" s="12"/>
      <c r="GPO161" s="12"/>
      <c r="GPP161" s="12"/>
      <c r="GPQ161" s="12"/>
      <c r="GPR161" s="12"/>
      <c r="GPS161" s="12"/>
      <c r="GPT161" s="12"/>
      <c r="GPU161" s="12"/>
      <c r="GPV161" s="12"/>
      <c r="GPW161" s="12"/>
      <c r="GPX161" s="12"/>
      <c r="GPY161" s="12"/>
      <c r="GPZ161" s="12"/>
      <c r="GQA161" s="12"/>
      <c r="GQB161" s="12"/>
      <c r="GQC161" s="12"/>
      <c r="GQD161" s="12"/>
      <c r="GQE161" s="12"/>
      <c r="GQF161" s="12"/>
      <c r="GQG161" s="12"/>
      <c r="GQH161" s="12"/>
      <c r="GQI161" s="12"/>
      <c r="GQJ161" s="12"/>
      <c r="GQK161" s="12"/>
      <c r="GQL161" s="12"/>
      <c r="GQM161" s="12"/>
      <c r="GQN161" s="12"/>
      <c r="GQO161" s="12"/>
      <c r="GQP161" s="12"/>
      <c r="GQQ161" s="12"/>
      <c r="GQR161" s="12"/>
      <c r="GQS161" s="12"/>
      <c r="GQT161" s="12"/>
      <c r="GQU161" s="12"/>
      <c r="GQV161" s="12"/>
      <c r="GQW161" s="12"/>
      <c r="GQX161" s="12"/>
      <c r="GQY161" s="12"/>
      <c r="GQZ161" s="12"/>
      <c r="GRA161" s="12"/>
      <c r="GRB161" s="12"/>
      <c r="GRC161" s="12"/>
      <c r="GRD161" s="12"/>
      <c r="GRE161" s="12"/>
      <c r="GRF161" s="12"/>
      <c r="GRG161" s="12"/>
      <c r="GRH161" s="12"/>
      <c r="GRI161" s="12"/>
      <c r="GRJ161" s="12"/>
      <c r="GRK161" s="12"/>
      <c r="GRL161" s="12"/>
      <c r="GRM161" s="12"/>
      <c r="GRN161" s="12"/>
      <c r="GRO161" s="12"/>
      <c r="GRP161" s="12"/>
      <c r="GRQ161" s="12"/>
      <c r="GRR161" s="12"/>
      <c r="GRS161" s="12"/>
      <c r="GRT161" s="12"/>
      <c r="GRU161" s="12"/>
      <c r="GRV161" s="12"/>
      <c r="GRW161" s="12"/>
      <c r="GRX161" s="12"/>
      <c r="GRY161" s="12"/>
      <c r="GRZ161" s="12"/>
      <c r="GSA161" s="12"/>
      <c r="GSB161" s="12"/>
      <c r="GSC161" s="12"/>
      <c r="GSD161" s="12"/>
      <c r="GSE161" s="12"/>
      <c r="GSF161" s="12"/>
      <c r="GSG161" s="12"/>
      <c r="GSH161" s="12"/>
      <c r="GSI161" s="12"/>
      <c r="GSJ161" s="12"/>
      <c r="GSK161" s="12"/>
      <c r="GSL161" s="12"/>
      <c r="GSM161" s="12"/>
      <c r="GSN161" s="12"/>
      <c r="GSO161" s="12"/>
      <c r="GSP161" s="12"/>
      <c r="GSQ161" s="12"/>
      <c r="GSR161" s="12"/>
      <c r="GSS161" s="12"/>
      <c r="GST161" s="12"/>
      <c r="GSU161" s="12"/>
      <c r="GSV161" s="12"/>
      <c r="GSW161" s="12"/>
      <c r="GSX161" s="12"/>
      <c r="GSY161" s="12"/>
      <c r="GSZ161" s="12"/>
      <c r="GTA161" s="12"/>
      <c r="GTB161" s="12"/>
      <c r="GTC161" s="12"/>
      <c r="GTD161" s="12"/>
      <c r="GTE161" s="12"/>
      <c r="GTF161" s="12"/>
      <c r="GTG161" s="12"/>
      <c r="GTH161" s="12"/>
      <c r="GTI161" s="12"/>
      <c r="GTJ161" s="12"/>
      <c r="GTK161" s="12"/>
      <c r="GTL161" s="12"/>
      <c r="GTM161" s="12"/>
      <c r="GTN161" s="12"/>
      <c r="GTO161" s="12"/>
      <c r="GTP161" s="12"/>
      <c r="GTQ161" s="12"/>
      <c r="GTR161" s="12"/>
      <c r="GTS161" s="12"/>
      <c r="GTT161" s="12"/>
      <c r="GTU161" s="12"/>
      <c r="GTV161" s="12"/>
      <c r="GTW161" s="12"/>
      <c r="GTX161" s="12"/>
      <c r="GTY161" s="12"/>
      <c r="GTZ161" s="12"/>
      <c r="GUA161" s="12"/>
      <c r="GUB161" s="12"/>
      <c r="GUC161" s="12"/>
      <c r="GUD161" s="12"/>
      <c r="GUE161" s="12"/>
      <c r="GUF161" s="12"/>
      <c r="GUG161" s="12"/>
      <c r="GUH161" s="12"/>
      <c r="GUI161" s="12"/>
      <c r="GUJ161" s="12"/>
      <c r="GUK161" s="12"/>
      <c r="GUL161" s="12"/>
      <c r="GUM161" s="12"/>
      <c r="GUN161" s="12"/>
      <c r="GUO161" s="12"/>
      <c r="GUP161" s="12"/>
      <c r="GUQ161" s="12"/>
      <c r="GUR161" s="12"/>
      <c r="GUS161" s="12"/>
      <c r="GUT161" s="12"/>
      <c r="GUU161" s="12"/>
      <c r="GUV161" s="12"/>
      <c r="GUW161" s="12"/>
      <c r="GUX161" s="12"/>
      <c r="GUY161" s="12"/>
      <c r="GUZ161" s="12"/>
      <c r="GVA161" s="12"/>
      <c r="GVB161" s="12"/>
      <c r="GVC161" s="12"/>
      <c r="GVD161" s="12"/>
      <c r="GVE161" s="12"/>
      <c r="GVF161" s="12"/>
      <c r="GVG161" s="12"/>
      <c r="GVH161" s="12"/>
      <c r="GVI161" s="12"/>
      <c r="GVJ161" s="12"/>
      <c r="GVK161" s="12"/>
      <c r="GVL161" s="12"/>
      <c r="GVM161" s="12"/>
      <c r="GVN161" s="12"/>
      <c r="GVO161" s="12"/>
      <c r="GVP161" s="12"/>
      <c r="GVQ161" s="12"/>
      <c r="GVR161" s="12"/>
      <c r="GVS161" s="12"/>
      <c r="GVT161" s="12"/>
      <c r="GVU161" s="12"/>
      <c r="GVV161" s="12"/>
      <c r="GVW161" s="12"/>
      <c r="GVX161" s="12"/>
      <c r="GVY161" s="12"/>
      <c r="GVZ161" s="12"/>
      <c r="GWA161" s="12"/>
      <c r="GWB161" s="12"/>
      <c r="GWC161" s="12"/>
      <c r="GWD161" s="12"/>
      <c r="GWE161" s="12"/>
      <c r="GWF161" s="12"/>
      <c r="GWG161" s="12"/>
      <c r="GWH161" s="12"/>
      <c r="GWI161" s="12"/>
      <c r="GWJ161" s="12"/>
      <c r="GWK161" s="12"/>
      <c r="GWL161" s="12"/>
      <c r="GWM161" s="12"/>
      <c r="GWN161" s="12"/>
      <c r="GWO161" s="12"/>
      <c r="GWP161" s="12"/>
      <c r="GWQ161" s="12"/>
      <c r="GWR161" s="12"/>
      <c r="GWS161" s="12"/>
      <c r="GWT161" s="12"/>
      <c r="GWU161" s="12"/>
      <c r="GWV161" s="12"/>
      <c r="GWW161" s="12"/>
      <c r="GWX161" s="12"/>
      <c r="GWY161" s="12"/>
      <c r="GWZ161" s="12"/>
      <c r="GXA161" s="12"/>
      <c r="GXB161" s="12"/>
      <c r="GXC161" s="12"/>
      <c r="GXD161" s="12"/>
      <c r="GXE161" s="12"/>
      <c r="GXF161" s="12"/>
      <c r="GXG161" s="12"/>
      <c r="GXH161" s="12"/>
      <c r="GXI161" s="12"/>
      <c r="GXJ161" s="12"/>
      <c r="GXK161" s="12"/>
      <c r="GXL161" s="12"/>
      <c r="GXM161" s="12"/>
      <c r="GXN161" s="12"/>
      <c r="GXO161" s="12"/>
      <c r="GXP161" s="12"/>
      <c r="GXQ161" s="12"/>
      <c r="GXR161" s="12"/>
      <c r="GXS161" s="12"/>
      <c r="GXT161" s="12"/>
      <c r="GXU161" s="12"/>
      <c r="GXV161" s="12"/>
      <c r="GXW161" s="12"/>
      <c r="GXX161" s="12"/>
      <c r="GXY161" s="12"/>
      <c r="GXZ161" s="12"/>
      <c r="GYA161" s="12"/>
      <c r="GYB161" s="12"/>
      <c r="GYC161" s="12"/>
      <c r="GYD161" s="12"/>
      <c r="GYE161" s="12"/>
      <c r="GYF161" s="12"/>
      <c r="GYG161" s="12"/>
      <c r="GYH161" s="12"/>
      <c r="GYI161" s="12"/>
      <c r="GYJ161" s="12"/>
      <c r="GYK161" s="12"/>
      <c r="GYL161" s="12"/>
      <c r="GYM161" s="12"/>
      <c r="GYN161" s="12"/>
      <c r="GYO161" s="12"/>
      <c r="GYP161" s="12"/>
      <c r="GYQ161" s="12"/>
      <c r="GYR161" s="12"/>
      <c r="GYS161" s="12"/>
      <c r="GYT161" s="12"/>
      <c r="GYU161" s="12"/>
      <c r="GYV161" s="12"/>
      <c r="GYW161" s="12"/>
      <c r="GYX161" s="12"/>
      <c r="GYY161" s="12"/>
      <c r="GYZ161" s="12"/>
      <c r="GZA161" s="12"/>
      <c r="GZB161" s="12"/>
      <c r="GZC161" s="12"/>
      <c r="GZD161" s="12"/>
      <c r="GZE161" s="12"/>
      <c r="GZF161" s="12"/>
      <c r="GZG161" s="12"/>
      <c r="GZH161" s="12"/>
      <c r="GZI161" s="12"/>
      <c r="GZJ161" s="12"/>
      <c r="GZK161" s="12"/>
      <c r="GZL161" s="12"/>
      <c r="GZM161" s="12"/>
      <c r="GZN161" s="12"/>
      <c r="GZO161" s="12"/>
      <c r="GZP161" s="12"/>
      <c r="GZQ161" s="12"/>
      <c r="GZR161" s="12"/>
      <c r="GZS161" s="12"/>
      <c r="GZT161" s="12"/>
      <c r="GZU161" s="12"/>
      <c r="GZV161" s="12"/>
      <c r="GZW161" s="12"/>
      <c r="GZX161" s="12"/>
      <c r="GZY161" s="12"/>
      <c r="GZZ161" s="12"/>
      <c r="HAA161" s="12"/>
      <c r="HAB161" s="12"/>
      <c r="HAC161" s="12"/>
      <c r="HAD161" s="12"/>
      <c r="HAE161" s="12"/>
      <c r="HAF161" s="12"/>
      <c r="HAG161" s="12"/>
      <c r="HAH161" s="12"/>
      <c r="HAI161" s="12"/>
      <c r="HAJ161" s="12"/>
      <c r="HAK161" s="12"/>
      <c r="HAL161" s="12"/>
      <c r="HAM161" s="12"/>
      <c r="HAN161" s="12"/>
      <c r="HAO161" s="12"/>
      <c r="HAP161" s="12"/>
      <c r="HAQ161" s="12"/>
      <c r="HAR161" s="12"/>
      <c r="HAS161" s="12"/>
      <c r="HAT161" s="12"/>
      <c r="HAU161" s="12"/>
      <c r="HAV161" s="12"/>
      <c r="HAW161" s="12"/>
      <c r="HAX161" s="12"/>
      <c r="HAY161" s="12"/>
      <c r="HAZ161" s="12"/>
      <c r="HBA161" s="12"/>
      <c r="HBB161" s="12"/>
      <c r="HBC161" s="12"/>
      <c r="HBD161" s="12"/>
      <c r="HBE161" s="12"/>
      <c r="HBF161" s="12"/>
      <c r="HBG161" s="12"/>
      <c r="HBH161" s="12"/>
      <c r="HBI161" s="12"/>
      <c r="HBJ161" s="12"/>
      <c r="HBK161" s="12"/>
      <c r="HBL161" s="12"/>
      <c r="HBM161" s="12"/>
      <c r="HBN161" s="12"/>
      <c r="HBO161" s="12"/>
      <c r="HBP161" s="12"/>
      <c r="HBQ161" s="12"/>
      <c r="HBR161" s="12"/>
      <c r="HBS161" s="12"/>
      <c r="HBT161" s="12"/>
      <c r="HBU161" s="12"/>
      <c r="HBV161" s="12"/>
      <c r="HBW161" s="12"/>
      <c r="HBX161" s="12"/>
      <c r="HBY161" s="12"/>
      <c r="HBZ161" s="12"/>
      <c r="HCA161" s="12"/>
      <c r="HCB161" s="12"/>
      <c r="HCC161" s="12"/>
      <c r="HCD161" s="12"/>
      <c r="HCE161" s="12"/>
      <c r="HCF161" s="12"/>
      <c r="HCG161" s="12"/>
      <c r="HCH161" s="12"/>
      <c r="HCI161" s="12"/>
      <c r="HCJ161" s="12"/>
      <c r="HCK161" s="12"/>
      <c r="HCL161" s="12"/>
      <c r="HCM161" s="12"/>
      <c r="HCN161" s="12"/>
      <c r="HCO161" s="12"/>
      <c r="HCP161" s="12"/>
      <c r="HCQ161" s="12"/>
      <c r="HCR161" s="12"/>
      <c r="HCS161" s="12"/>
      <c r="HCT161" s="12"/>
      <c r="HCU161" s="12"/>
      <c r="HCV161" s="12"/>
      <c r="HCW161" s="12"/>
      <c r="HCX161" s="12"/>
      <c r="HCY161" s="12"/>
      <c r="HCZ161" s="12"/>
      <c r="HDA161" s="12"/>
      <c r="HDB161" s="12"/>
      <c r="HDC161" s="12"/>
      <c r="HDD161" s="12"/>
      <c r="HDE161" s="12"/>
      <c r="HDF161" s="12"/>
      <c r="HDG161" s="12"/>
      <c r="HDH161" s="12"/>
      <c r="HDI161" s="12"/>
      <c r="HDJ161" s="12"/>
      <c r="HDK161" s="12"/>
      <c r="HDL161" s="12"/>
      <c r="HDM161" s="12"/>
      <c r="HDN161" s="12"/>
      <c r="HDO161" s="12"/>
      <c r="HDP161" s="12"/>
      <c r="HDQ161" s="12"/>
      <c r="HDR161" s="12"/>
      <c r="HDS161" s="12"/>
      <c r="HDT161" s="12"/>
      <c r="HDU161" s="12"/>
      <c r="HDV161" s="12"/>
      <c r="HDW161" s="12"/>
      <c r="HDX161" s="12"/>
      <c r="HDY161" s="12"/>
      <c r="HDZ161" s="12"/>
      <c r="HEA161" s="12"/>
      <c r="HEB161" s="12"/>
      <c r="HEC161" s="12"/>
      <c r="HED161" s="12"/>
      <c r="HEE161" s="12"/>
      <c r="HEF161" s="12"/>
      <c r="HEG161" s="12"/>
      <c r="HEH161" s="12"/>
      <c r="HEI161" s="12"/>
      <c r="HEJ161" s="12"/>
      <c r="HEK161" s="12"/>
      <c r="HEL161" s="12"/>
      <c r="HEM161" s="12"/>
      <c r="HEN161" s="12"/>
      <c r="HEO161" s="12"/>
      <c r="HEP161" s="12"/>
      <c r="HEQ161" s="12"/>
      <c r="HER161" s="12"/>
      <c r="HES161" s="12"/>
      <c r="HET161" s="12"/>
      <c r="HEU161" s="12"/>
      <c r="HEV161" s="12"/>
      <c r="HEW161" s="12"/>
      <c r="HEX161" s="12"/>
      <c r="HEY161" s="12"/>
      <c r="HEZ161" s="12"/>
      <c r="HFA161" s="12"/>
      <c r="HFB161" s="12"/>
      <c r="HFC161" s="12"/>
      <c r="HFD161" s="12"/>
      <c r="HFE161" s="12"/>
      <c r="HFF161" s="12"/>
      <c r="HFG161" s="12"/>
      <c r="HFH161" s="12"/>
      <c r="HFI161" s="12"/>
      <c r="HFJ161" s="12"/>
      <c r="HFK161" s="12"/>
      <c r="HFL161" s="12"/>
      <c r="HFM161" s="12"/>
      <c r="HFN161" s="12"/>
      <c r="HFO161" s="12"/>
      <c r="HFP161" s="12"/>
      <c r="HFQ161" s="12"/>
      <c r="HFR161" s="12"/>
      <c r="HFS161" s="12"/>
      <c r="HFT161" s="12"/>
      <c r="HFU161" s="12"/>
      <c r="HFV161" s="12"/>
      <c r="HFW161" s="12"/>
      <c r="HFX161" s="12"/>
      <c r="HFY161" s="12"/>
      <c r="HFZ161" s="12"/>
      <c r="HGA161" s="12"/>
      <c r="HGB161" s="12"/>
      <c r="HGC161" s="12"/>
      <c r="HGD161" s="12"/>
      <c r="HGE161" s="12"/>
      <c r="HGF161" s="12"/>
      <c r="HGG161" s="12"/>
      <c r="HGH161" s="12"/>
      <c r="HGI161" s="12"/>
      <c r="HGJ161" s="12"/>
      <c r="HGK161" s="12"/>
      <c r="HGL161" s="12"/>
      <c r="HGM161" s="12"/>
      <c r="HGN161" s="12"/>
      <c r="HGO161" s="12"/>
      <c r="HGP161" s="12"/>
      <c r="HGQ161" s="12"/>
      <c r="HGR161" s="12"/>
      <c r="HGS161" s="12"/>
      <c r="HGT161" s="12"/>
      <c r="HGU161" s="12"/>
      <c r="HGV161" s="12"/>
      <c r="HGW161" s="12"/>
      <c r="HGX161" s="12"/>
      <c r="HGY161" s="12"/>
      <c r="HGZ161" s="12"/>
      <c r="HHA161" s="12"/>
      <c r="HHB161" s="12"/>
      <c r="HHC161" s="12"/>
      <c r="HHD161" s="12"/>
      <c r="HHE161" s="12"/>
      <c r="HHF161" s="12"/>
      <c r="HHG161" s="12"/>
      <c r="HHH161" s="12"/>
      <c r="HHI161" s="12"/>
      <c r="HHJ161" s="12"/>
      <c r="HHK161" s="12"/>
      <c r="HHL161" s="12"/>
      <c r="HHM161" s="12"/>
      <c r="HHN161" s="12"/>
      <c r="HHO161" s="12"/>
      <c r="HHP161" s="12"/>
      <c r="HHQ161" s="12"/>
      <c r="HHR161" s="12"/>
      <c r="HHS161" s="12"/>
      <c r="HHT161" s="12"/>
      <c r="HHU161" s="12"/>
      <c r="HHV161" s="12"/>
      <c r="HHW161" s="12"/>
      <c r="HHX161" s="12"/>
      <c r="HHY161" s="12"/>
      <c r="HHZ161" s="12"/>
      <c r="HIA161" s="12"/>
      <c r="HIB161" s="12"/>
      <c r="HIC161" s="12"/>
      <c r="HID161" s="12"/>
      <c r="HIE161" s="12"/>
      <c r="HIF161" s="12"/>
      <c r="HIG161" s="12"/>
      <c r="HIH161" s="12"/>
      <c r="HII161" s="12"/>
      <c r="HIJ161" s="12"/>
      <c r="HIK161" s="12"/>
      <c r="HIL161" s="12"/>
      <c r="HIM161" s="12"/>
      <c r="HIN161" s="12"/>
      <c r="HIO161" s="12"/>
      <c r="HIP161" s="12"/>
      <c r="HIQ161" s="12"/>
      <c r="HIR161" s="12"/>
      <c r="HIS161" s="12"/>
      <c r="HIT161" s="12"/>
      <c r="HIU161" s="12"/>
      <c r="HIV161" s="12"/>
      <c r="HIW161" s="12"/>
      <c r="HIX161" s="12"/>
      <c r="HIY161" s="12"/>
      <c r="HIZ161" s="12"/>
      <c r="HJA161" s="12"/>
      <c r="HJB161" s="12"/>
      <c r="HJC161" s="12"/>
      <c r="HJD161" s="12"/>
      <c r="HJE161" s="12"/>
      <c r="HJF161" s="12"/>
      <c r="HJG161" s="12"/>
      <c r="HJH161" s="12"/>
      <c r="HJI161" s="12"/>
      <c r="HJJ161" s="12"/>
      <c r="HJK161" s="12"/>
      <c r="HJL161" s="12"/>
      <c r="HJM161" s="12"/>
      <c r="HJN161" s="12"/>
      <c r="HJO161" s="12"/>
      <c r="HJP161" s="12"/>
      <c r="HJQ161" s="12"/>
      <c r="HJR161" s="12"/>
      <c r="HJS161" s="12"/>
      <c r="HJT161" s="12"/>
      <c r="HJU161" s="12"/>
      <c r="HJV161" s="12"/>
      <c r="HJW161" s="12"/>
      <c r="HJX161" s="12"/>
      <c r="HJY161" s="12"/>
      <c r="HJZ161" s="12"/>
      <c r="HKA161" s="12"/>
      <c r="HKB161" s="12"/>
      <c r="HKC161" s="12"/>
      <c r="HKD161" s="12"/>
      <c r="HKE161" s="12"/>
      <c r="HKF161" s="12"/>
      <c r="HKG161" s="12"/>
      <c r="HKH161" s="12"/>
      <c r="HKI161" s="12"/>
      <c r="HKJ161" s="12"/>
      <c r="HKK161" s="12"/>
      <c r="HKL161" s="12"/>
      <c r="HKM161" s="12"/>
      <c r="HKN161" s="12"/>
      <c r="HKO161" s="12"/>
      <c r="HKP161" s="12"/>
      <c r="HKQ161" s="12"/>
      <c r="HKR161" s="12"/>
      <c r="HKS161" s="12"/>
      <c r="HKT161" s="12"/>
      <c r="HKU161" s="12"/>
      <c r="HKV161" s="12"/>
      <c r="HKW161" s="12"/>
      <c r="HKX161" s="12"/>
      <c r="HKY161" s="12"/>
      <c r="HKZ161" s="12"/>
      <c r="HLA161" s="12"/>
      <c r="HLB161" s="12"/>
      <c r="HLC161" s="12"/>
      <c r="HLD161" s="12"/>
      <c r="HLE161" s="12"/>
      <c r="HLF161" s="12"/>
      <c r="HLG161" s="12"/>
      <c r="HLH161" s="12"/>
      <c r="HLI161" s="12"/>
      <c r="HLJ161" s="12"/>
      <c r="HLK161" s="12"/>
      <c r="HLL161" s="12"/>
      <c r="HLM161" s="12"/>
      <c r="HLN161" s="12"/>
      <c r="HLO161" s="12"/>
      <c r="HLP161" s="12"/>
      <c r="HLQ161" s="12"/>
      <c r="HLR161" s="12"/>
      <c r="HLS161" s="12"/>
      <c r="HLT161" s="12"/>
      <c r="HLU161" s="12"/>
      <c r="HLV161" s="12"/>
      <c r="HLW161" s="12"/>
      <c r="HLX161" s="12"/>
      <c r="HLY161" s="12"/>
      <c r="HLZ161" s="12"/>
      <c r="HMA161" s="12"/>
      <c r="HMB161" s="12"/>
      <c r="HMC161" s="12"/>
      <c r="HMD161" s="12"/>
      <c r="HME161" s="12"/>
      <c r="HMF161" s="12"/>
      <c r="HMG161" s="12"/>
      <c r="HMH161" s="12"/>
      <c r="HMI161" s="12"/>
      <c r="HMJ161" s="12"/>
      <c r="HMK161" s="12"/>
      <c r="HML161" s="12"/>
      <c r="HMM161" s="12"/>
      <c r="HMN161" s="12"/>
      <c r="HMO161" s="12"/>
      <c r="HMP161" s="12"/>
      <c r="HMQ161" s="12"/>
      <c r="HMR161" s="12"/>
      <c r="HMS161" s="12"/>
      <c r="HMT161" s="12"/>
      <c r="HMU161" s="12"/>
      <c r="HMV161" s="12"/>
      <c r="HMW161" s="12"/>
      <c r="HMX161" s="12"/>
      <c r="HMY161" s="12"/>
      <c r="HMZ161" s="12"/>
      <c r="HNA161" s="12"/>
      <c r="HNB161" s="12"/>
      <c r="HNC161" s="12"/>
      <c r="HND161" s="12"/>
      <c r="HNE161" s="12"/>
      <c r="HNF161" s="12"/>
      <c r="HNG161" s="12"/>
      <c r="HNH161" s="12"/>
      <c r="HNI161" s="12"/>
      <c r="HNJ161" s="12"/>
      <c r="HNK161" s="12"/>
      <c r="HNL161" s="12"/>
      <c r="HNM161" s="12"/>
      <c r="HNN161" s="12"/>
      <c r="HNO161" s="12"/>
      <c r="HNP161" s="12"/>
      <c r="HNQ161" s="12"/>
      <c r="HNR161" s="12"/>
      <c r="HNS161" s="12"/>
      <c r="HNT161" s="12"/>
      <c r="HNU161" s="12"/>
      <c r="HNV161" s="12"/>
      <c r="HNW161" s="12"/>
      <c r="HNX161" s="12"/>
      <c r="HNY161" s="12"/>
      <c r="HNZ161" s="12"/>
      <c r="HOA161" s="12"/>
      <c r="HOB161" s="12"/>
      <c r="HOC161" s="12"/>
      <c r="HOD161" s="12"/>
      <c r="HOE161" s="12"/>
      <c r="HOF161" s="12"/>
      <c r="HOG161" s="12"/>
      <c r="HOH161" s="12"/>
      <c r="HOI161" s="12"/>
      <c r="HOJ161" s="12"/>
      <c r="HOK161" s="12"/>
      <c r="HOL161" s="12"/>
      <c r="HOM161" s="12"/>
      <c r="HON161" s="12"/>
      <c r="HOO161" s="12"/>
      <c r="HOP161" s="12"/>
      <c r="HOQ161" s="12"/>
      <c r="HOR161" s="12"/>
      <c r="HOS161" s="12"/>
      <c r="HOT161" s="12"/>
      <c r="HOU161" s="12"/>
      <c r="HOV161" s="12"/>
      <c r="HOW161" s="12"/>
      <c r="HOX161" s="12"/>
      <c r="HOY161" s="12"/>
      <c r="HOZ161" s="12"/>
      <c r="HPA161" s="12"/>
      <c r="HPB161" s="12"/>
      <c r="HPC161" s="12"/>
      <c r="HPD161" s="12"/>
      <c r="HPE161" s="12"/>
      <c r="HPF161" s="12"/>
      <c r="HPG161" s="12"/>
      <c r="HPH161" s="12"/>
      <c r="HPI161" s="12"/>
      <c r="HPJ161" s="12"/>
      <c r="HPK161" s="12"/>
      <c r="HPL161" s="12"/>
      <c r="HPM161" s="12"/>
      <c r="HPN161" s="12"/>
      <c r="HPO161" s="12"/>
      <c r="HPP161" s="12"/>
      <c r="HPQ161" s="12"/>
      <c r="HPR161" s="12"/>
      <c r="HPS161" s="12"/>
      <c r="HPT161" s="12"/>
      <c r="HPU161" s="12"/>
      <c r="HPV161" s="12"/>
      <c r="HPW161" s="12"/>
      <c r="HPX161" s="12"/>
      <c r="HPY161" s="12"/>
      <c r="HPZ161" s="12"/>
      <c r="HQA161" s="12"/>
      <c r="HQB161" s="12"/>
      <c r="HQC161" s="12"/>
      <c r="HQD161" s="12"/>
      <c r="HQE161" s="12"/>
      <c r="HQF161" s="12"/>
      <c r="HQG161" s="12"/>
      <c r="HQH161" s="12"/>
      <c r="HQI161" s="12"/>
      <c r="HQJ161" s="12"/>
      <c r="HQK161" s="12"/>
      <c r="HQL161" s="12"/>
      <c r="HQM161" s="12"/>
      <c r="HQN161" s="12"/>
      <c r="HQO161" s="12"/>
      <c r="HQP161" s="12"/>
      <c r="HQQ161" s="12"/>
      <c r="HQR161" s="12"/>
      <c r="HQS161" s="12"/>
      <c r="HQT161" s="12"/>
      <c r="HQU161" s="12"/>
      <c r="HQV161" s="12"/>
      <c r="HQW161" s="12"/>
      <c r="HQX161" s="12"/>
      <c r="HQY161" s="12"/>
      <c r="HQZ161" s="12"/>
      <c r="HRA161" s="12"/>
      <c r="HRB161" s="12"/>
      <c r="HRC161" s="12"/>
      <c r="HRD161" s="12"/>
      <c r="HRE161" s="12"/>
      <c r="HRF161" s="12"/>
      <c r="HRG161" s="12"/>
      <c r="HRH161" s="12"/>
      <c r="HRI161" s="12"/>
      <c r="HRJ161" s="12"/>
      <c r="HRK161" s="12"/>
      <c r="HRL161" s="12"/>
      <c r="HRM161" s="12"/>
      <c r="HRN161" s="12"/>
      <c r="HRO161" s="12"/>
      <c r="HRP161" s="12"/>
      <c r="HRQ161" s="12"/>
      <c r="HRR161" s="12"/>
      <c r="HRS161" s="12"/>
      <c r="HRT161" s="12"/>
      <c r="HRU161" s="12"/>
      <c r="HRV161" s="12"/>
      <c r="HRW161" s="12"/>
      <c r="HRX161" s="12"/>
      <c r="HRY161" s="12"/>
      <c r="HRZ161" s="12"/>
      <c r="HSA161" s="12"/>
      <c r="HSB161" s="12"/>
      <c r="HSC161" s="12"/>
      <c r="HSD161" s="12"/>
      <c r="HSE161" s="12"/>
      <c r="HSF161" s="12"/>
      <c r="HSG161" s="12"/>
      <c r="HSH161" s="12"/>
      <c r="HSI161" s="12"/>
      <c r="HSJ161" s="12"/>
      <c r="HSK161" s="12"/>
      <c r="HSL161" s="12"/>
      <c r="HSM161" s="12"/>
      <c r="HSN161" s="12"/>
      <c r="HSO161" s="12"/>
      <c r="HSP161" s="12"/>
      <c r="HSQ161" s="12"/>
      <c r="HSR161" s="12"/>
      <c r="HSS161" s="12"/>
      <c r="HST161" s="12"/>
      <c r="HSU161" s="12"/>
      <c r="HSV161" s="12"/>
      <c r="HSW161" s="12"/>
      <c r="HSX161" s="12"/>
      <c r="HSY161" s="12"/>
      <c r="HSZ161" s="12"/>
      <c r="HTA161" s="12"/>
      <c r="HTB161" s="12"/>
      <c r="HTC161" s="12"/>
      <c r="HTD161" s="12"/>
      <c r="HTE161" s="12"/>
      <c r="HTF161" s="12"/>
      <c r="HTG161" s="12"/>
      <c r="HTH161" s="12"/>
      <c r="HTI161" s="12"/>
      <c r="HTJ161" s="12"/>
      <c r="HTK161" s="12"/>
      <c r="HTL161" s="12"/>
      <c r="HTM161" s="12"/>
      <c r="HTN161" s="12"/>
      <c r="HTO161" s="12"/>
      <c r="HTP161" s="12"/>
      <c r="HTQ161" s="12"/>
      <c r="HTR161" s="12"/>
      <c r="HTS161" s="12"/>
      <c r="HTT161" s="12"/>
      <c r="HTU161" s="12"/>
      <c r="HTV161" s="12"/>
      <c r="HTW161" s="12"/>
      <c r="HTX161" s="12"/>
      <c r="HTY161" s="12"/>
      <c r="HTZ161" s="12"/>
      <c r="HUA161" s="12"/>
      <c r="HUB161" s="12"/>
      <c r="HUC161" s="12"/>
      <c r="HUD161" s="12"/>
      <c r="HUE161" s="12"/>
      <c r="HUF161" s="12"/>
      <c r="HUG161" s="12"/>
      <c r="HUH161" s="12"/>
      <c r="HUI161" s="12"/>
      <c r="HUJ161" s="12"/>
      <c r="HUK161" s="12"/>
      <c r="HUL161" s="12"/>
      <c r="HUM161" s="12"/>
      <c r="HUN161" s="12"/>
      <c r="HUO161" s="12"/>
      <c r="HUP161" s="12"/>
      <c r="HUQ161" s="12"/>
      <c r="HUR161" s="12"/>
      <c r="HUS161" s="12"/>
      <c r="HUT161" s="12"/>
      <c r="HUU161" s="12"/>
      <c r="HUV161" s="12"/>
      <c r="HUW161" s="12"/>
      <c r="HUX161" s="12"/>
      <c r="HUY161" s="12"/>
      <c r="HUZ161" s="12"/>
      <c r="HVA161" s="12"/>
      <c r="HVB161" s="12"/>
      <c r="HVC161" s="12"/>
      <c r="HVD161" s="12"/>
      <c r="HVE161" s="12"/>
      <c r="HVF161" s="12"/>
      <c r="HVG161" s="12"/>
      <c r="HVH161" s="12"/>
      <c r="HVI161" s="12"/>
      <c r="HVJ161" s="12"/>
      <c r="HVK161" s="12"/>
      <c r="HVL161" s="12"/>
      <c r="HVM161" s="12"/>
      <c r="HVN161" s="12"/>
      <c r="HVO161" s="12"/>
      <c r="HVP161" s="12"/>
      <c r="HVQ161" s="12"/>
      <c r="HVR161" s="12"/>
      <c r="HVS161" s="12"/>
      <c r="HVT161" s="12"/>
      <c r="HVU161" s="12"/>
      <c r="HVV161" s="12"/>
      <c r="HVW161" s="12"/>
      <c r="HVX161" s="12"/>
      <c r="HVY161" s="12"/>
      <c r="HVZ161" s="12"/>
      <c r="HWA161" s="12"/>
      <c r="HWB161" s="12"/>
      <c r="HWC161" s="12"/>
      <c r="HWD161" s="12"/>
      <c r="HWE161" s="12"/>
      <c r="HWF161" s="12"/>
      <c r="HWG161" s="12"/>
      <c r="HWH161" s="12"/>
      <c r="HWI161" s="12"/>
      <c r="HWJ161" s="12"/>
      <c r="HWK161" s="12"/>
      <c r="HWL161" s="12"/>
      <c r="HWM161" s="12"/>
      <c r="HWN161" s="12"/>
      <c r="HWO161" s="12"/>
      <c r="HWP161" s="12"/>
      <c r="HWQ161" s="12"/>
      <c r="HWR161" s="12"/>
      <c r="HWS161" s="12"/>
      <c r="HWT161" s="12"/>
      <c r="HWU161" s="12"/>
      <c r="HWV161" s="12"/>
      <c r="HWW161" s="12"/>
      <c r="HWX161" s="12"/>
      <c r="HWY161" s="12"/>
      <c r="HWZ161" s="12"/>
      <c r="HXA161" s="12"/>
      <c r="HXB161" s="12"/>
      <c r="HXC161" s="12"/>
      <c r="HXD161" s="12"/>
      <c r="HXE161" s="12"/>
      <c r="HXF161" s="12"/>
      <c r="HXG161" s="12"/>
      <c r="HXH161" s="12"/>
      <c r="HXI161" s="12"/>
      <c r="HXJ161" s="12"/>
      <c r="HXK161" s="12"/>
      <c r="HXL161" s="12"/>
      <c r="HXM161" s="12"/>
      <c r="HXN161" s="12"/>
      <c r="HXO161" s="12"/>
      <c r="HXP161" s="12"/>
      <c r="HXQ161" s="12"/>
      <c r="HXR161" s="12"/>
      <c r="HXS161" s="12"/>
      <c r="HXT161" s="12"/>
      <c r="HXU161" s="12"/>
      <c r="HXV161" s="12"/>
      <c r="HXW161" s="12"/>
      <c r="HXX161" s="12"/>
      <c r="HXY161" s="12"/>
      <c r="HXZ161" s="12"/>
      <c r="HYA161" s="12"/>
      <c r="HYB161" s="12"/>
      <c r="HYC161" s="12"/>
      <c r="HYD161" s="12"/>
      <c r="HYE161" s="12"/>
      <c r="HYF161" s="12"/>
      <c r="HYG161" s="12"/>
      <c r="HYH161" s="12"/>
      <c r="HYI161" s="12"/>
      <c r="HYJ161" s="12"/>
      <c r="HYK161" s="12"/>
      <c r="HYL161" s="12"/>
      <c r="HYM161" s="12"/>
      <c r="HYN161" s="12"/>
      <c r="HYO161" s="12"/>
      <c r="HYP161" s="12"/>
      <c r="HYQ161" s="12"/>
      <c r="HYR161" s="12"/>
      <c r="HYS161" s="12"/>
      <c r="HYT161" s="12"/>
      <c r="HYU161" s="12"/>
      <c r="HYV161" s="12"/>
      <c r="HYW161" s="12"/>
      <c r="HYX161" s="12"/>
      <c r="HYY161" s="12"/>
      <c r="HYZ161" s="12"/>
      <c r="HZA161" s="12"/>
      <c r="HZB161" s="12"/>
      <c r="HZC161" s="12"/>
      <c r="HZD161" s="12"/>
      <c r="HZE161" s="12"/>
      <c r="HZF161" s="12"/>
      <c r="HZG161" s="12"/>
      <c r="HZH161" s="12"/>
      <c r="HZI161" s="12"/>
      <c r="HZJ161" s="12"/>
      <c r="HZK161" s="12"/>
      <c r="HZL161" s="12"/>
      <c r="HZM161" s="12"/>
      <c r="HZN161" s="12"/>
      <c r="HZO161" s="12"/>
      <c r="HZP161" s="12"/>
      <c r="HZQ161" s="12"/>
      <c r="HZR161" s="12"/>
      <c r="HZS161" s="12"/>
      <c r="HZT161" s="12"/>
      <c r="HZU161" s="12"/>
      <c r="HZV161" s="12"/>
      <c r="HZW161" s="12"/>
      <c r="HZX161" s="12"/>
      <c r="HZY161" s="12"/>
      <c r="HZZ161" s="12"/>
      <c r="IAA161" s="12"/>
      <c r="IAB161" s="12"/>
      <c r="IAC161" s="12"/>
      <c r="IAD161" s="12"/>
      <c r="IAE161" s="12"/>
      <c r="IAF161" s="12"/>
      <c r="IAG161" s="12"/>
      <c r="IAH161" s="12"/>
      <c r="IAI161" s="12"/>
      <c r="IAJ161" s="12"/>
      <c r="IAK161" s="12"/>
      <c r="IAL161" s="12"/>
      <c r="IAM161" s="12"/>
      <c r="IAN161" s="12"/>
      <c r="IAO161" s="12"/>
      <c r="IAP161" s="12"/>
      <c r="IAQ161" s="12"/>
      <c r="IAR161" s="12"/>
      <c r="IAS161" s="12"/>
      <c r="IAT161" s="12"/>
      <c r="IAU161" s="12"/>
      <c r="IAV161" s="12"/>
      <c r="IAW161" s="12"/>
      <c r="IAX161" s="12"/>
      <c r="IAY161" s="12"/>
      <c r="IAZ161" s="12"/>
      <c r="IBA161" s="12"/>
      <c r="IBB161" s="12"/>
      <c r="IBC161" s="12"/>
      <c r="IBD161" s="12"/>
      <c r="IBE161" s="12"/>
      <c r="IBF161" s="12"/>
      <c r="IBG161" s="12"/>
      <c r="IBH161" s="12"/>
      <c r="IBI161" s="12"/>
      <c r="IBJ161" s="12"/>
      <c r="IBK161" s="12"/>
      <c r="IBL161" s="12"/>
      <c r="IBM161" s="12"/>
      <c r="IBN161" s="12"/>
      <c r="IBO161" s="12"/>
      <c r="IBP161" s="12"/>
      <c r="IBQ161" s="12"/>
      <c r="IBR161" s="12"/>
      <c r="IBS161" s="12"/>
      <c r="IBT161" s="12"/>
      <c r="IBU161" s="12"/>
      <c r="IBV161" s="12"/>
      <c r="IBW161" s="12"/>
      <c r="IBX161" s="12"/>
      <c r="IBY161" s="12"/>
      <c r="IBZ161" s="12"/>
      <c r="ICA161" s="12"/>
      <c r="ICB161" s="12"/>
      <c r="ICC161" s="12"/>
      <c r="ICD161" s="12"/>
      <c r="ICE161" s="12"/>
      <c r="ICF161" s="12"/>
      <c r="ICG161" s="12"/>
      <c r="ICH161" s="12"/>
      <c r="ICI161" s="12"/>
      <c r="ICJ161" s="12"/>
      <c r="ICK161" s="12"/>
      <c r="ICL161" s="12"/>
      <c r="ICM161" s="12"/>
      <c r="ICN161" s="12"/>
      <c r="ICO161" s="12"/>
      <c r="ICP161" s="12"/>
      <c r="ICQ161" s="12"/>
      <c r="ICR161" s="12"/>
      <c r="ICS161" s="12"/>
      <c r="ICT161" s="12"/>
      <c r="ICU161" s="12"/>
      <c r="ICV161" s="12"/>
      <c r="ICW161" s="12"/>
      <c r="ICX161" s="12"/>
      <c r="ICY161" s="12"/>
      <c r="ICZ161" s="12"/>
      <c r="IDA161" s="12"/>
      <c r="IDB161" s="12"/>
      <c r="IDC161" s="12"/>
      <c r="IDD161" s="12"/>
      <c r="IDE161" s="12"/>
      <c r="IDF161" s="12"/>
      <c r="IDG161" s="12"/>
      <c r="IDH161" s="12"/>
      <c r="IDI161" s="12"/>
      <c r="IDJ161" s="12"/>
      <c r="IDK161" s="12"/>
      <c r="IDL161" s="12"/>
      <c r="IDM161" s="12"/>
      <c r="IDN161" s="12"/>
      <c r="IDO161" s="12"/>
      <c r="IDP161" s="12"/>
      <c r="IDQ161" s="12"/>
      <c r="IDR161" s="12"/>
      <c r="IDS161" s="12"/>
      <c r="IDT161" s="12"/>
      <c r="IDU161" s="12"/>
      <c r="IDV161" s="12"/>
      <c r="IDW161" s="12"/>
      <c r="IDX161" s="12"/>
      <c r="IDY161" s="12"/>
      <c r="IDZ161" s="12"/>
      <c r="IEA161" s="12"/>
      <c r="IEB161" s="12"/>
      <c r="IEC161" s="12"/>
      <c r="IED161" s="12"/>
      <c r="IEE161" s="12"/>
      <c r="IEF161" s="12"/>
      <c r="IEG161" s="12"/>
      <c r="IEH161" s="12"/>
      <c r="IEI161" s="12"/>
      <c r="IEJ161" s="12"/>
      <c r="IEK161" s="12"/>
      <c r="IEL161" s="12"/>
      <c r="IEM161" s="12"/>
      <c r="IEN161" s="12"/>
      <c r="IEO161" s="12"/>
      <c r="IEP161" s="12"/>
      <c r="IEQ161" s="12"/>
      <c r="IER161" s="12"/>
      <c r="IES161" s="12"/>
      <c r="IET161" s="12"/>
      <c r="IEU161" s="12"/>
      <c r="IEV161" s="12"/>
      <c r="IEW161" s="12"/>
      <c r="IEX161" s="12"/>
      <c r="IEY161" s="12"/>
      <c r="IEZ161" s="12"/>
      <c r="IFA161" s="12"/>
      <c r="IFB161" s="12"/>
      <c r="IFC161" s="12"/>
      <c r="IFD161" s="12"/>
      <c r="IFE161" s="12"/>
      <c r="IFF161" s="12"/>
      <c r="IFG161" s="12"/>
      <c r="IFH161" s="12"/>
      <c r="IFI161" s="12"/>
      <c r="IFJ161" s="12"/>
      <c r="IFK161" s="12"/>
      <c r="IFL161" s="12"/>
      <c r="IFM161" s="12"/>
      <c r="IFN161" s="12"/>
      <c r="IFO161" s="12"/>
      <c r="IFP161" s="12"/>
      <c r="IFQ161" s="12"/>
      <c r="IFR161" s="12"/>
      <c r="IFS161" s="12"/>
      <c r="IFT161" s="12"/>
      <c r="IFU161" s="12"/>
      <c r="IFV161" s="12"/>
      <c r="IFW161" s="12"/>
      <c r="IFX161" s="12"/>
      <c r="IFY161" s="12"/>
      <c r="IFZ161" s="12"/>
      <c r="IGA161" s="12"/>
      <c r="IGB161" s="12"/>
      <c r="IGC161" s="12"/>
      <c r="IGD161" s="12"/>
      <c r="IGE161" s="12"/>
      <c r="IGF161" s="12"/>
      <c r="IGG161" s="12"/>
      <c r="IGH161" s="12"/>
      <c r="IGI161" s="12"/>
      <c r="IGJ161" s="12"/>
      <c r="IGK161" s="12"/>
      <c r="IGL161" s="12"/>
      <c r="IGM161" s="12"/>
      <c r="IGN161" s="12"/>
      <c r="IGO161" s="12"/>
      <c r="IGP161" s="12"/>
      <c r="IGQ161" s="12"/>
      <c r="IGR161" s="12"/>
      <c r="IGS161" s="12"/>
      <c r="IGT161" s="12"/>
      <c r="IGU161" s="12"/>
      <c r="IGV161" s="12"/>
      <c r="IGW161" s="12"/>
      <c r="IGX161" s="12"/>
      <c r="IGY161" s="12"/>
      <c r="IGZ161" s="12"/>
      <c r="IHA161" s="12"/>
      <c r="IHB161" s="12"/>
      <c r="IHC161" s="12"/>
      <c r="IHD161" s="12"/>
      <c r="IHE161" s="12"/>
      <c r="IHF161" s="12"/>
      <c r="IHG161" s="12"/>
      <c r="IHH161" s="12"/>
      <c r="IHI161" s="12"/>
      <c r="IHJ161" s="12"/>
      <c r="IHK161" s="12"/>
      <c r="IHL161" s="12"/>
      <c r="IHM161" s="12"/>
      <c r="IHN161" s="12"/>
      <c r="IHO161" s="12"/>
      <c r="IHP161" s="12"/>
      <c r="IHQ161" s="12"/>
      <c r="IHR161" s="12"/>
      <c r="IHS161" s="12"/>
      <c r="IHT161" s="12"/>
      <c r="IHU161" s="12"/>
      <c r="IHV161" s="12"/>
      <c r="IHW161" s="12"/>
      <c r="IHX161" s="12"/>
      <c r="IHY161" s="12"/>
      <c r="IHZ161" s="12"/>
      <c r="IIA161" s="12"/>
      <c r="IIB161" s="12"/>
      <c r="IIC161" s="12"/>
      <c r="IID161" s="12"/>
      <c r="IIE161" s="12"/>
      <c r="IIF161" s="12"/>
      <c r="IIG161" s="12"/>
      <c r="IIH161" s="12"/>
      <c r="III161" s="12"/>
      <c r="IIJ161" s="12"/>
      <c r="IIK161" s="12"/>
      <c r="IIL161" s="12"/>
      <c r="IIM161" s="12"/>
      <c r="IIN161" s="12"/>
      <c r="IIO161" s="12"/>
      <c r="IIP161" s="12"/>
      <c r="IIQ161" s="12"/>
      <c r="IIR161" s="12"/>
      <c r="IIS161" s="12"/>
      <c r="IIT161" s="12"/>
      <c r="IIU161" s="12"/>
      <c r="IIV161" s="12"/>
      <c r="IIW161" s="12"/>
      <c r="IIX161" s="12"/>
      <c r="IIY161" s="12"/>
      <c r="IIZ161" s="12"/>
      <c r="IJA161" s="12"/>
      <c r="IJB161" s="12"/>
      <c r="IJC161" s="12"/>
      <c r="IJD161" s="12"/>
      <c r="IJE161" s="12"/>
      <c r="IJF161" s="12"/>
      <c r="IJG161" s="12"/>
      <c r="IJH161" s="12"/>
      <c r="IJI161" s="12"/>
      <c r="IJJ161" s="12"/>
      <c r="IJK161" s="12"/>
      <c r="IJL161" s="12"/>
      <c r="IJM161" s="12"/>
      <c r="IJN161" s="12"/>
      <c r="IJO161" s="12"/>
      <c r="IJP161" s="12"/>
      <c r="IJQ161" s="12"/>
      <c r="IJR161" s="12"/>
      <c r="IJS161" s="12"/>
      <c r="IJT161" s="12"/>
      <c r="IJU161" s="12"/>
      <c r="IJV161" s="12"/>
      <c r="IJW161" s="12"/>
      <c r="IJX161" s="12"/>
      <c r="IJY161" s="12"/>
      <c r="IJZ161" s="12"/>
      <c r="IKA161" s="12"/>
      <c r="IKB161" s="12"/>
      <c r="IKC161" s="12"/>
      <c r="IKD161" s="12"/>
      <c r="IKE161" s="12"/>
      <c r="IKF161" s="12"/>
      <c r="IKG161" s="12"/>
      <c r="IKH161" s="12"/>
      <c r="IKI161" s="12"/>
      <c r="IKJ161" s="12"/>
      <c r="IKK161" s="12"/>
      <c r="IKL161" s="12"/>
      <c r="IKM161" s="12"/>
      <c r="IKN161" s="12"/>
      <c r="IKO161" s="12"/>
      <c r="IKP161" s="12"/>
      <c r="IKQ161" s="12"/>
      <c r="IKR161" s="12"/>
      <c r="IKS161" s="12"/>
      <c r="IKT161" s="12"/>
      <c r="IKU161" s="12"/>
      <c r="IKV161" s="12"/>
      <c r="IKW161" s="12"/>
      <c r="IKX161" s="12"/>
      <c r="IKY161" s="12"/>
      <c r="IKZ161" s="12"/>
      <c r="ILA161" s="12"/>
      <c r="ILB161" s="12"/>
      <c r="ILC161" s="12"/>
      <c r="ILD161" s="12"/>
      <c r="ILE161" s="12"/>
      <c r="ILF161" s="12"/>
      <c r="ILG161" s="12"/>
      <c r="ILH161" s="12"/>
      <c r="ILI161" s="12"/>
      <c r="ILJ161" s="12"/>
      <c r="ILK161" s="12"/>
      <c r="ILL161" s="12"/>
      <c r="ILM161" s="12"/>
      <c r="ILN161" s="12"/>
      <c r="ILO161" s="12"/>
      <c r="ILP161" s="12"/>
      <c r="ILQ161" s="12"/>
      <c r="ILR161" s="12"/>
      <c r="ILS161" s="12"/>
      <c r="ILT161" s="12"/>
      <c r="ILU161" s="12"/>
      <c r="ILV161" s="12"/>
      <c r="ILW161" s="12"/>
      <c r="ILX161" s="12"/>
      <c r="ILY161" s="12"/>
      <c r="ILZ161" s="12"/>
      <c r="IMA161" s="12"/>
      <c r="IMB161" s="12"/>
      <c r="IMC161" s="12"/>
      <c r="IMD161" s="12"/>
      <c r="IME161" s="12"/>
      <c r="IMF161" s="12"/>
      <c r="IMG161" s="12"/>
      <c r="IMH161" s="12"/>
      <c r="IMI161" s="12"/>
      <c r="IMJ161" s="12"/>
      <c r="IMK161" s="12"/>
      <c r="IML161" s="12"/>
      <c r="IMM161" s="12"/>
      <c r="IMN161" s="12"/>
      <c r="IMO161" s="12"/>
      <c r="IMP161" s="12"/>
      <c r="IMQ161" s="12"/>
      <c r="IMR161" s="12"/>
      <c r="IMS161" s="12"/>
      <c r="IMT161" s="12"/>
      <c r="IMU161" s="12"/>
      <c r="IMV161" s="12"/>
      <c r="IMW161" s="12"/>
      <c r="IMX161" s="12"/>
      <c r="IMY161" s="12"/>
      <c r="IMZ161" s="12"/>
      <c r="INA161" s="12"/>
      <c r="INB161" s="12"/>
      <c r="INC161" s="12"/>
      <c r="IND161" s="12"/>
      <c r="INE161" s="12"/>
      <c r="INF161" s="12"/>
      <c r="ING161" s="12"/>
      <c r="INH161" s="12"/>
      <c r="INI161" s="12"/>
      <c r="INJ161" s="12"/>
      <c r="INK161" s="12"/>
      <c r="INL161" s="12"/>
      <c r="INM161" s="12"/>
      <c r="INN161" s="12"/>
      <c r="INO161" s="12"/>
      <c r="INP161" s="12"/>
      <c r="INQ161" s="12"/>
      <c r="INR161" s="12"/>
      <c r="INS161" s="12"/>
      <c r="INT161" s="12"/>
      <c r="INU161" s="12"/>
      <c r="INV161" s="12"/>
      <c r="INW161" s="12"/>
      <c r="INX161" s="12"/>
      <c r="INY161" s="12"/>
      <c r="INZ161" s="12"/>
      <c r="IOA161" s="12"/>
      <c r="IOB161" s="12"/>
      <c r="IOC161" s="12"/>
      <c r="IOD161" s="12"/>
      <c r="IOE161" s="12"/>
      <c r="IOF161" s="12"/>
      <c r="IOG161" s="12"/>
      <c r="IOH161" s="12"/>
      <c r="IOI161" s="12"/>
      <c r="IOJ161" s="12"/>
      <c r="IOK161" s="12"/>
      <c r="IOL161" s="12"/>
      <c r="IOM161" s="12"/>
      <c r="ION161" s="12"/>
      <c r="IOO161" s="12"/>
      <c r="IOP161" s="12"/>
      <c r="IOQ161" s="12"/>
      <c r="IOR161" s="12"/>
      <c r="IOS161" s="12"/>
      <c r="IOT161" s="12"/>
      <c r="IOU161" s="12"/>
      <c r="IOV161" s="12"/>
      <c r="IOW161" s="12"/>
      <c r="IOX161" s="12"/>
      <c r="IOY161" s="12"/>
      <c r="IOZ161" s="12"/>
      <c r="IPA161" s="12"/>
      <c r="IPB161" s="12"/>
      <c r="IPC161" s="12"/>
      <c r="IPD161" s="12"/>
      <c r="IPE161" s="12"/>
      <c r="IPF161" s="12"/>
      <c r="IPG161" s="12"/>
      <c r="IPH161" s="12"/>
      <c r="IPI161" s="12"/>
      <c r="IPJ161" s="12"/>
      <c r="IPK161" s="12"/>
      <c r="IPL161" s="12"/>
      <c r="IPM161" s="12"/>
      <c r="IPN161" s="12"/>
      <c r="IPO161" s="12"/>
      <c r="IPP161" s="12"/>
      <c r="IPQ161" s="12"/>
      <c r="IPR161" s="12"/>
      <c r="IPS161" s="12"/>
      <c r="IPT161" s="12"/>
      <c r="IPU161" s="12"/>
      <c r="IPV161" s="12"/>
      <c r="IPW161" s="12"/>
      <c r="IPX161" s="12"/>
      <c r="IPY161" s="12"/>
      <c r="IPZ161" s="12"/>
      <c r="IQA161" s="12"/>
      <c r="IQB161" s="12"/>
      <c r="IQC161" s="12"/>
      <c r="IQD161" s="12"/>
      <c r="IQE161" s="12"/>
      <c r="IQF161" s="12"/>
      <c r="IQG161" s="12"/>
      <c r="IQH161" s="12"/>
      <c r="IQI161" s="12"/>
      <c r="IQJ161" s="12"/>
      <c r="IQK161" s="12"/>
      <c r="IQL161" s="12"/>
      <c r="IQM161" s="12"/>
      <c r="IQN161" s="12"/>
      <c r="IQO161" s="12"/>
      <c r="IQP161" s="12"/>
      <c r="IQQ161" s="12"/>
      <c r="IQR161" s="12"/>
      <c r="IQS161" s="12"/>
      <c r="IQT161" s="12"/>
      <c r="IQU161" s="12"/>
      <c r="IQV161" s="12"/>
      <c r="IQW161" s="12"/>
      <c r="IQX161" s="12"/>
      <c r="IQY161" s="12"/>
      <c r="IQZ161" s="12"/>
      <c r="IRA161" s="12"/>
      <c r="IRB161" s="12"/>
      <c r="IRC161" s="12"/>
      <c r="IRD161" s="12"/>
      <c r="IRE161" s="12"/>
      <c r="IRF161" s="12"/>
      <c r="IRG161" s="12"/>
      <c r="IRH161" s="12"/>
      <c r="IRI161" s="12"/>
      <c r="IRJ161" s="12"/>
      <c r="IRK161" s="12"/>
      <c r="IRL161" s="12"/>
      <c r="IRM161" s="12"/>
      <c r="IRN161" s="12"/>
      <c r="IRO161" s="12"/>
      <c r="IRP161" s="12"/>
      <c r="IRQ161" s="12"/>
      <c r="IRR161" s="12"/>
      <c r="IRS161" s="12"/>
      <c r="IRT161" s="12"/>
      <c r="IRU161" s="12"/>
      <c r="IRV161" s="12"/>
      <c r="IRW161" s="12"/>
      <c r="IRX161" s="12"/>
      <c r="IRY161" s="12"/>
      <c r="IRZ161" s="12"/>
      <c r="ISA161" s="12"/>
      <c r="ISB161" s="12"/>
      <c r="ISC161" s="12"/>
      <c r="ISD161" s="12"/>
      <c r="ISE161" s="12"/>
      <c r="ISF161" s="12"/>
      <c r="ISG161" s="12"/>
      <c r="ISH161" s="12"/>
      <c r="ISI161" s="12"/>
      <c r="ISJ161" s="12"/>
      <c r="ISK161" s="12"/>
      <c r="ISL161" s="12"/>
      <c r="ISM161" s="12"/>
      <c r="ISN161" s="12"/>
      <c r="ISO161" s="12"/>
      <c r="ISP161" s="12"/>
      <c r="ISQ161" s="12"/>
      <c r="ISR161" s="12"/>
      <c r="ISS161" s="12"/>
      <c r="IST161" s="12"/>
      <c r="ISU161" s="12"/>
      <c r="ISV161" s="12"/>
      <c r="ISW161" s="12"/>
      <c r="ISX161" s="12"/>
      <c r="ISY161" s="12"/>
      <c r="ISZ161" s="12"/>
      <c r="ITA161" s="12"/>
      <c r="ITB161" s="12"/>
      <c r="ITC161" s="12"/>
      <c r="ITD161" s="12"/>
      <c r="ITE161" s="12"/>
      <c r="ITF161" s="12"/>
      <c r="ITG161" s="12"/>
      <c r="ITH161" s="12"/>
      <c r="ITI161" s="12"/>
      <c r="ITJ161" s="12"/>
      <c r="ITK161" s="12"/>
      <c r="ITL161" s="12"/>
      <c r="ITM161" s="12"/>
      <c r="ITN161" s="12"/>
      <c r="ITO161" s="12"/>
      <c r="ITP161" s="12"/>
      <c r="ITQ161" s="12"/>
      <c r="ITR161" s="12"/>
      <c r="ITS161" s="12"/>
      <c r="ITT161" s="12"/>
      <c r="ITU161" s="12"/>
      <c r="ITV161" s="12"/>
      <c r="ITW161" s="12"/>
      <c r="ITX161" s="12"/>
      <c r="ITY161" s="12"/>
      <c r="ITZ161" s="12"/>
      <c r="IUA161" s="12"/>
      <c r="IUB161" s="12"/>
      <c r="IUC161" s="12"/>
      <c r="IUD161" s="12"/>
      <c r="IUE161" s="12"/>
      <c r="IUF161" s="12"/>
      <c r="IUG161" s="12"/>
      <c r="IUH161" s="12"/>
      <c r="IUI161" s="12"/>
      <c r="IUJ161" s="12"/>
      <c r="IUK161" s="12"/>
      <c r="IUL161" s="12"/>
      <c r="IUM161" s="12"/>
      <c r="IUN161" s="12"/>
      <c r="IUO161" s="12"/>
      <c r="IUP161" s="12"/>
      <c r="IUQ161" s="12"/>
      <c r="IUR161" s="12"/>
      <c r="IUS161" s="12"/>
      <c r="IUT161" s="12"/>
      <c r="IUU161" s="12"/>
      <c r="IUV161" s="12"/>
      <c r="IUW161" s="12"/>
      <c r="IUX161" s="12"/>
      <c r="IUY161" s="12"/>
      <c r="IUZ161" s="12"/>
      <c r="IVA161" s="12"/>
      <c r="IVB161" s="12"/>
      <c r="IVC161" s="12"/>
      <c r="IVD161" s="12"/>
      <c r="IVE161" s="12"/>
      <c r="IVF161" s="12"/>
      <c r="IVG161" s="12"/>
      <c r="IVH161" s="12"/>
      <c r="IVI161" s="12"/>
      <c r="IVJ161" s="12"/>
      <c r="IVK161" s="12"/>
      <c r="IVL161" s="12"/>
      <c r="IVM161" s="12"/>
      <c r="IVN161" s="12"/>
      <c r="IVO161" s="12"/>
      <c r="IVP161" s="12"/>
      <c r="IVQ161" s="12"/>
      <c r="IVR161" s="12"/>
      <c r="IVS161" s="12"/>
      <c r="IVT161" s="12"/>
      <c r="IVU161" s="12"/>
      <c r="IVV161" s="12"/>
      <c r="IVW161" s="12"/>
      <c r="IVX161" s="12"/>
      <c r="IVY161" s="12"/>
      <c r="IVZ161" s="12"/>
      <c r="IWA161" s="12"/>
      <c r="IWB161" s="12"/>
      <c r="IWC161" s="12"/>
      <c r="IWD161" s="12"/>
      <c r="IWE161" s="12"/>
      <c r="IWF161" s="12"/>
      <c r="IWG161" s="12"/>
      <c r="IWH161" s="12"/>
      <c r="IWI161" s="12"/>
      <c r="IWJ161" s="12"/>
      <c r="IWK161" s="12"/>
      <c r="IWL161" s="12"/>
      <c r="IWM161" s="12"/>
      <c r="IWN161" s="12"/>
      <c r="IWO161" s="12"/>
      <c r="IWP161" s="12"/>
      <c r="IWQ161" s="12"/>
      <c r="IWR161" s="12"/>
      <c r="IWS161" s="12"/>
      <c r="IWT161" s="12"/>
      <c r="IWU161" s="12"/>
      <c r="IWV161" s="12"/>
      <c r="IWW161" s="12"/>
      <c r="IWX161" s="12"/>
      <c r="IWY161" s="12"/>
      <c r="IWZ161" s="12"/>
      <c r="IXA161" s="12"/>
      <c r="IXB161" s="12"/>
      <c r="IXC161" s="12"/>
      <c r="IXD161" s="12"/>
      <c r="IXE161" s="12"/>
      <c r="IXF161" s="12"/>
      <c r="IXG161" s="12"/>
      <c r="IXH161" s="12"/>
      <c r="IXI161" s="12"/>
      <c r="IXJ161" s="12"/>
      <c r="IXK161" s="12"/>
      <c r="IXL161" s="12"/>
      <c r="IXM161" s="12"/>
      <c r="IXN161" s="12"/>
      <c r="IXO161" s="12"/>
      <c r="IXP161" s="12"/>
      <c r="IXQ161" s="12"/>
      <c r="IXR161" s="12"/>
      <c r="IXS161" s="12"/>
      <c r="IXT161" s="12"/>
      <c r="IXU161" s="12"/>
      <c r="IXV161" s="12"/>
      <c r="IXW161" s="12"/>
      <c r="IXX161" s="12"/>
      <c r="IXY161" s="12"/>
      <c r="IXZ161" s="12"/>
      <c r="IYA161" s="12"/>
      <c r="IYB161" s="12"/>
      <c r="IYC161" s="12"/>
      <c r="IYD161" s="12"/>
      <c r="IYE161" s="12"/>
      <c r="IYF161" s="12"/>
      <c r="IYG161" s="12"/>
      <c r="IYH161" s="12"/>
      <c r="IYI161" s="12"/>
      <c r="IYJ161" s="12"/>
      <c r="IYK161" s="12"/>
      <c r="IYL161" s="12"/>
      <c r="IYM161" s="12"/>
      <c r="IYN161" s="12"/>
      <c r="IYO161" s="12"/>
      <c r="IYP161" s="12"/>
      <c r="IYQ161" s="12"/>
      <c r="IYR161" s="12"/>
      <c r="IYS161" s="12"/>
      <c r="IYT161" s="12"/>
      <c r="IYU161" s="12"/>
      <c r="IYV161" s="12"/>
      <c r="IYW161" s="12"/>
      <c r="IYX161" s="12"/>
      <c r="IYY161" s="12"/>
      <c r="IYZ161" s="12"/>
      <c r="IZA161" s="12"/>
      <c r="IZB161" s="12"/>
      <c r="IZC161" s="12"/>
      <c r="IZD161" s="12"/>
      <c r="IZE161" s="12"/>
      <c r="IZF161" s="12"/>
      <c r="IZG161" s="12"/>
      <c r="IZH161" s="12"/>
      <c r="IZI161" s="12"/>
      <c r="IZJ161" s="12"/>
      <c r="IZK161" s="12"/>
      <c r="IZL161" s="12"/>
      <c r="IZM161" s="12"/>
      <c r="IZN161" s="12"/>
      <c r="IZO161" s="12"/>
      <c r="IZP161" s="12"/>
      <c r="IZQ161" s="12"/>
      <c r="IZR161" s="12"/>
      <c r="IZS161" s="12"/>
      <c r="IZT161" s="12"/>
      <c r="IZU161" s="12"/>
      <c r="IZV161" s="12"/>
      <c r="IZW161" s="12"/>
      <c r="IZX161" s="12"/>
      <c r="IZY161" s="12"/>
      <c r="IZZ161" s="12"/>
      <c r="JAA161" s="12"/>
      <c r="JAB161" s="12"/>
      <c r="JAC161" s="12"/>
      <c r="JAD161" s="12"/>
      <c r="JAE161" s="12"/>
      <c r="JAF161" s="12"/>
      <c r="JAG161" s="12"/>
      <c r="JAH161" s="12"/>
      <c r="JAI161" s="12"/>
      <c r="JAJ161" s="12"/>
      <c r="JAK161" s="12"/>
      <c r="JAL161" s="12"/>
      <c r="JAM161" s="12"/>
      <c r="JAN161" s="12"/>
      <c r="JAO161" s="12"/>
      <c r="JAP161" s="12"/>
      <c r="JAQ161" s="12"/>
      <c r="JAR161" s="12"/>
      <c r="JAS161" s="12"/>
      <c r="JAT161" s="12"/>
      <c r="JAU161" s="12"/>
      <c r="JAV161" s="12"/>
      <c r="JAW161" s="12"/>
      <c r="JAX161" s="12"/>
      <c r="JAY161" s="12"/>
      <c r="JAZ161" s="12"/>
      <c r="JBA161" s="12"/>
      <c r="JBB161" s="12"/>
      <c r="JBC161" s="12"/>
      <c r="JBD161" s="12"/>
      <c r="JBE161" s="12"/>
      <c r="JBF161" s="12"/>
      <c r="JBG161" s="12"/>
      <c r="JBH161" s="12"/>
      <c r="JBI161" s="12"/>
      <c r="JBJ161" s="12"/>
      <c r="JBK161" s="12"/>
      <c r="JBL161" s="12"/>
      <c r="JBM161" s="12"/>
      <c r="JBN161" s="12"/>
      <c r="JBO161" s="12"/>
      <c r="JBP161" s="12"/>
      <c r="JBQ161" s="12"/>
      <c r="JBR161" s="12"/>
      <c r="JBS161" s="12"/>
      <c r="JBT161" s="12"/>
      <c r="JBU161" s="12"/>
      <c r="JBV161" s="12"/>
      <c r="JBW161" s="12"/>
      <c r="JBX161" s="12"/>
      <c r="JBY161" s="12"/>
      <c r="JBZ161" s="12"/>
      <c r="JCA161" s="12"/>
      <c r="JCB161" s="12"/>
      <c r="JCC161" s="12"/>
      <c r="JCD161" s="12"/>
      <c r="JCE161" s="12"/>
      <c r="JCF161" s="12"/>
      <c r="JCG161" s="12"/>
      <c r="JCH161" s="12"/>
      <c r="JCI161" s="12"/>
      <c r="JCJ161" s="12"/>
      <c r="JCK161" s="12"/>
      <c r="JCL161" s="12"/>
      <c r="JCM161" s="12"/>
      <c r="JCN161" s="12"/>
      <c r="JCO161" s="12"/>
      <c r="JCP161" s="12"/>
      <c r="JCQ161" s="12"/>
      <c r="JCR161" s="12"/>
      <c r="JCS161" s="12"/>
      <c r="JCT161" s="12"/>
      <c r="JCU161" s="12"/>
      <c r="JCV161" s="12"/>
      <c r="JCW161" s="12"/>
      <c r="JCX161" s="12"/>
      <c r="JCY161" s="12"/>
      <c r="JCZ161" s="12"/>
      <c r="JDA161" s="12"/>
      <c r="JDB161" s="12"/>
      <c r="JDC161" s="12"/>
      <c r="JDD161" s="12"/>
      <c r="JDE161" s="12"/>
      <c r="JDF161" s="12"/>
      <c r="JDG161" s="12"/>
      <c r="JDH161" s="12"/>
      <c r="JDI161" s="12"/>
      <c r="JDJ161" s="12"/>
      <c r="JDK161" s="12"/>
      <c r="JDL161" s="12"/>
      <c r="JDM161" s="12"/>
      <c r="JDN161" s="12"/>
      <c r="JDO161" s="12"/>
      <c r="JDP161" s="12"/>
      <c r="JDQ161" s="12"/>
      <c r="JDR161" s="12"/>
      <c r="JDS161" s="12"/>
      <c r="JDT161" s="12"/>
      <c r="JDU161" s="12"/>
      <c r="JDV161" s="12"/>
      <c r="JDW161" s="12"/>
      <c r="JDX161" s="12"/>
      <c r="JDY161" s="12"/>
      <c r="JDZ161" s="12"/>
      <c r="JEA161" s="12"/>
      <c r="JEB161" s="12"/>
      <c r="JEC161" s="12"/>
      <c r="JED161" s="12"/>
      <c r="JEE161" s="12"/>
      <c r="JEF161" s="12"/>
      <c r="JEG161" s="12"/>
      <c r="JEH161" s="12"/>
      <c r="JEI161" s="12"/>
      <c r="JEJ161" s="12"/>
      <c r="JEK161" s="12"/>
      <c r="JEL161" s="12"/>
      <c r="JEM161" s="12"/>
      <c r="JEN161" s="12"/>
      <c r="JEO161" s="12"/>
      <c r="JEP161" s="12"/>
      <c r="JEQ161" s="12"/>
      <c r="JER161" s="12"/>
      <c r="JES161" s="12"/>
      <c r="JET161" s="12"/>
      <c r="JEU161" s="12"/>
      <c r="JEV161" s="12"/>
      <c r="JEW161" s="12"/>
      <c r="JEX161" s="12"/>
      <c r="JEY161" s="12"/>
      <c r="JEZ161" s="12"/>
      <c r="JFA161" s="12"/>
      <c r="JFB161" s="12"/>
      <c r="JFC161" s="12"/>
      <c r="JFD161" s="12"/>
      <c r="JFE161" s="12"/>
      <c r="JFF161" s="12"/>
      <c r="JFG161" s="12"/>
      <c r="JFH161" s="12"/>
      <c r="JFI161" s="12"/>
      <c r="JFJ161" s="12"/>
      <c r="JFK161" s="12"/>
      <c r="JFL161" s="12"/>
      <c r="JFM161" s="12"/>
      <c r="JFN161" s="12"/>
      <c r="JFO161" s="12"/>
      <c r="JFP161" s="12"/>
      <c r="JFQ161" s="12"/>
      <c r="JFR161" s="12"/>
      <c r="JFS161" s="12"/>
      <c r="JFT161" s="12"/>
      <c r="JFU161" s="12"/>
      <c r="JFV161" s="12"/>
      <c r="JFW161" s="12"/>
      <c r="JFX161" s="12"/>
      <c r="JFY161" s="12"/>
      <c r="JFZ161" s="12"/>
      <c r="JGA161" s="12"/>
      <c r="JGB161" s="12"/>
      <c r="JGC161" s="12"/>
      <c r="JGD161" s="12"/>
      <c r="JGE161" s="12"/>
      <c r="JGF161" s="12"/>
      <c r="JGG161" s="12"/>
      <c r="JGH161" s="12"/>
      <c r="JGI161" s="12"/>
      <c r="JGJ161" s="12"/>
      <c r="JGK161" s="12"/>
      <c r="JGL161" s="12"/>
      <c r="JGM161" s="12"/>
      <c r="JGN161" s="12"/>
      <c r="JGO161" s="12"/>
      <c r="JGP161" s="12"/>
      <c r="JGQ161" s="12"/>
      <c r="JGR161" s="12"/>
      <c r="JGS161" s="12"/>
      <c r="JGT161" s="12"/>
      <c r="JGU161" s="12"/>
      <c r="JGV161" s="12"/>
      <c r="JGW161" s="12"/>
      <c r="JGX161" s="12"/>
      <c r="JGY161" s="12"/>
      <c r="JGZ161" s="12"/>
      <c r="JHA161" s="12"/>
      <c r="JHB161" s="12"/>
      <c r="JHC161" s="12"/>
      <c r="JHD161" s="12"/>
      <c r="JHE161" s="12"/>
      <c r="JHF161" s="12"/>
      <c r="JHG161" s="12"/>
      <c r="JHH161" s="12"/>
      <c r="JHI161" s="12"/>
      <c r="JHJ161" s="12"/>
      <c r="JHK161" s="12"/>
      <c r="JHL161" s="12"/>
      <c r="JHM161" s="12"/>
      <c r="JHN161" s="12"/>
      <c r="JHO161" s="12"/>
      <c r="JHP161" s="12"/>
      <c r="JHQ161" s="12"/>
      <c r="JHR161" s="12"/>
      <c r="JHS161" s="12"/>
      <c r="JHT161" s="12"/>
      <c r="JHU161" s="12"/>
      <c r="JHV161" s="12"/>
      <c r="JHW161" s="12"/>
      <c r="JHX161" s="12"/>
      <c r="JHY161" s="12"/>
      <c r="JHZ161" s="12"/>
      <c r="JIA161" s="12"/>
      <c r="JIB161" s="12"/>
      <c r="JIC161" s="12"/>
      <c r="JID161" s="12"/>
      <c r="JIE161" s="12"/>
      <c r="JIF161" s="12"/>
      <c r="JIG161" s="12"/>
      <c r="JIH161" s="12"/>
      <c r="JII161" s="12"/>
      <c r="JIJ161" s="12"/>
      <c r="JIK161" s="12"/>
      <c r="JIL161" s="12"/>
      <c r="JIM161" s="12"/>
      <c r="JIN161" s="12"/>
      <c r="JIO161" s="12"/>
      <c r="JIP161" s="12"/>
      <c r="JIQ161" s="12"/>
      <c r="JIR161" s="12"/>
      <c r="JIS161" s="12"/>
      <c r="JIT161" s="12"/>
      <c r="JIU161" s="12"/>
      <c r="JIV161" s="12"/>
      <c r="JIW161" s="12"/>
      <c r="JIX161" s="12"/>
      <c r="JIY161" s="12"/>
      <c r="JIZ161" s="12"/>
      <c r="JJA161" s="12"/>
      <c r="JJB161" s="12"/>
      <c r="JJC161" s="12"/>
      <c r="JJD161" s="12"/>
      <c r="JJE161" s="12"/>
      <c r="JJF161" s="12"/>
      <c r="JJG161" s="12"/>
      <c r="JJH161" s="12"/>
      <c r="JJI161" s="12"/>
      <c r="JJJ161" s="12"/>
      <c r="JJK161" s="12"/>
      <c r="JJL161" s="12"/>
      <c r="JJM161" s="12"/>
      <c r="JJN161" s="12"/>
      <c r="JJO161" s="12"/>
      <c r="JJP161" s="12"/>
      <c r="JJQ161" s="12"/>
      <c r="JJR161" s="12"/>
      <c r="JJS161" s="12"/>
      <c r="JJT161" s="12"/>
      <c r="JJU161" s="12"/>
      <c r="JJV161" s="12"/>
      <c r="JJW161" s="12"/>
      <c r="JJX161" s="12"/>
      <c r="JJY161" s="12"/>
      <c r="JJZ161" s="12"/>
      <c r="JKA161" s="12"/>
      <c r="JKB161" s="12"/>
      <c r="JKC161" s="12"/>
      <c r="JKD161" s="12"/>
      <c r="JKE161" s="12"/>
      <c r="JKF161" s="12"/>
      <c r="JKG161" s="12"/>
      <c r="JKH161" s="12"/>
      <c r="JKI161" s="12"/>
      <c r="JKJ161" s="12"/>
      <c r="JKK161" s="12"/>
      <c r="JKL161" s="12"/>
      <c r="JKM161" s="12"/>
      <c r="JKN161" s="12"/>
      <c r="JKO161" s="12"/>
      <c r="JKP161" s="12"/>
      <c r="JKQ161" s="12"/>
      <c r="JKR161" s="12"/>
      <c r="JKS161" s="12"/>
      <c r="JKT161" s="12"/>
      <c r="JKU161" s="12"/>
      <c r="JKV161" s="12"/>
      <c r="JKW161" s="12"/>
      <c r="JKX161" s="12"/>
      <c r="JKY161" s="12"/>
      <c r="JKZ161" s="12"/>
      <c r="JLA161" s="12"/>
      <c r="JLB161" s="12"/>
      <c r="JLC161" s="12"/>
      <c r="JLD161" s="12"/>
      <c r="JLE161" s="12"/>
      <c r="JLF161" s="12"/>
      <c r="JLG161" s="12"/>
      <c r="JLH161" s="12"/>
      <c r="JLI161" s="12"/>
      <c r="JLJ161" s="12"/>
      <c r="JLK161" s="12"/>
      <c r="JLL161" s="12"/>
      <c r="JLM161" s="12"/>
      <c r="JLN161" s="12"/>
      <c r="JLO161" s="12"/>
      <c r="JLP161" s="12"/>
      <c r="JLQ161" s="12"/>
      <c r="JLR161" s="12"/>
      <c r="JLS161" s="12"/>
      <c r="JLT161" s="12"/>
      <c r="JLU161" s="12"/>
      <c r="JLV161" s="12"/>
      <c r="JLW161" s="12"/>
      <c r="JLX161" s="12"/>
      <c r="JLY161" s="12"/>
      <c r="JLZ161" s="12"/>
      <c r="JMA161" s="12"/>
      <c r="JMB161" s="12"/>
      <c r="JMC161" s="12"/>
      <c r="JMD161" s="12"/>
      <c r="JME161" s="12"/>
      <c r="JMF161" s="12"/>
      <c r="JMG161" s="12"/>
      <c r="JMH161" s="12"/>
      <c r="JMI161" s="12"/>
      <c r="JMJ161" s="12"/>
      <c r="JMK161" s="12"/>
      <c r="JML161" s="12"/>
      <c r="JMM161" s="12"/>
      <c r="JMN161" s="12"/>
      <c r="JMO161" s="12"/>
      <c r="JMP161" s="12"/>
      <c r="JMQ161" s="12"/>
      <c r="JMR161" s="12"/>
      <c r="JMS161" s="12"/>
      <c r="JMT161" s="12"/>
      <c r="JMU161" s="12"/>
      <c r="JMV161" s="12"/>
      <c r="JMW161" s="12"/>
      <c r="JMX161" s="12"/>
      <c r="JMY161" s="12"/>
      <c r="JMZ161" s="12"/>
      <c r="JNA161" s="12"/>
      <c r="JNB161" s="12"/>
      <c r="JNC161" s="12"/>
      <c r="JND161" s="12"/>
      <c r="JNE161" s="12"/>
      <c r="JNF161" s="12"/>
      <c r="JNG161" s="12"/>
      <c r="JNH161" s="12"/>
      <c r="JNI161" s="12"/>
      <c r="JNJ161" s="12"/>
      <c r="JNK161" s="12"/>
      <c r="JNL161" s="12"/>
      <c r="JNM161" s="12"/>
      <c r="JNN161" s="12"/>
      <c r="JNO161" s="12"/>
      <c r="JNP161" s="12"/>
      <c r="JNQ161" s="12"/>
      <c r="JNR161" s="12"/>
      <c r="JNS161" s="12"/>
      <c r="JNT161" s="12"/>
      <c r="JNU161" s="12"/>
      <c r="JNV161" s="12"/>
      <c r="JNW161" s="12"/>
      <c r="JNX161" s="12"/>
      <c r="JNY161" s="12"/>
      <c r="JNZ161" s="12"/>
      <c r="JOA161" s="12"/>
      <c r="JOB161" s="12"/>
      <c r="JOC161" s="12"/>
      <c r="JOD161" s="12"/>
      <c r="JOE161" s="12"/>
      <c r="JOF161" s="12"/>
      <c r="JOG161" s="12"/>
      <c r="JOH161" s="12"/>
      <c r="JOI161" s="12"/>
      <c r="JOJ161" s="12"/>
      <c r="JOK161" s="12"/>
      <c r="JOL161" s="12"/>
      <c r="JOM161" s="12"/>
      <c r="JON161" s="12"/>
      <c r="JOO161" s="12"/>
      <c r="JOP161" s="12"/>
      <c r="JOQ161" s="12"/>
      <c r="JOR161" s="12"/>
      <c r="JOS161" s="12"/>
      <c r="JOT161" s="12"/>
      <c r="JOU161" s="12"/>
      <c r="JOV161" s="12"/>
      <c r="JOW161" s="12"/>
      <c r="JOX161" s="12"/>
      <c r="JOY161" s="12"/>
      <c r="JOZ161" s="12"/>
      <c r="JPA161" s="12"/>
      <c r="JPB161" s="12"/>
      <c r="JPC161" s="12"/>
      <c r="JPD161" s="12"/>
      <c r="JPE161" s="12"/>
      <c r="JPF161" s="12"/>
      <c r="JPG161" s="12"/>
      <c r="JPH161" s="12"/>
      <c r="JPI161" s="12"/>
      <c r="JPJ161" s="12"/>
      <c r="JPK161" s="12"/>
      <c r="JPL161" s="12"/>
      <c r="JPM161" s="12"/>
      <c r="JPN161" s="12"/>
      <c r="JPO161" s="12"/>
      <c r="JPP161" s="12"/>
      <c r="JPQ161" s="12"/>
      <c r="JPR161" s="12"/>
      <c r="JPS161" s="12"/>
      <c r="JPT161" s="12"/>
      <c r="JPU161" s="12"/>
      <c r="JPV161" s="12"/>
      <c r="JPW161" s="12"/>
      <c r="JPX161" s="12"/>
      <c r="JPY161" s="12"/>
      <c r="JPZ161" s="12"/>
      <c r="JQA161" s="12"/>
      <c r="JQB161" s="12"/>
      <c r="JQC161" s="12"/>
      <c r="JQD161" s="12"/>
      <c r="JQE161" s="12"/>
      <c r="JQF161" s="12"/>
      <c r="JQG161" s="12"/>
      <c r="JQH161" s="12"/>
      <c r="JQI161" s="12"/>
      <c r="JQJ161" s="12"/>
      <c r="JQK161" s="12"/>
      <c r="JQL161" s="12"/>
      <c r="JQM161" s="12"/>
      <c r="JQN161" s="12"/>
      <c r="JQO161" s="12"/>
      <c r="JQP161" s="12"/>
      <c r="JQQ161" s="12"/>
      <c r="JQR161" s="12"/>
      <c r="JQS161" s="12"/>
      <c r="JQT161" s="12"/>
      <c r="JQU161" s="12"/>
      <c r="JQV161" s="12"/>
      <c r="JQW161" s="12"/>
      <c r="JQX161" s="12"/>
      <c r="JQY161" s="12"/>
      <c r="JQZ161" s="12"/>
      <c r="JRA161" s="12"/>
      <c r="JRB161" s="12"/>
      <c r="JRC161" s="12"/>
      <c r="JRD161" s="12"/>
      <c r="JRE161" s="12"/>
      <c r="JRF161" s="12"/>
      <c r="JRG161" s="12"/>
      <c r="JRH161" s="12"/>
      <c r="JRI161" s="12"/>
      <c r="JRJ161" s="12"/>
      <c r="JRK161" s="12"/>
      <c r="JRL161" s="12"/>
      <c r="JRM161" s="12"/>
      <c r="JRN161" s="12"/>
      <c r="JRO161" s="12"/>
      <c r="JRP161" s="12"/>
      <c r="JRQ161" s="12"/>
      <c r="JRR161" s="12"/>
      <c r="JRS161" s="12"/>
      <c r="JRT161" s="12"/>
      <c r="JRU161" s="12"/>
      <c r="JRV161" s="12"/>
      <c r="JRW161" s="12"/>
      <c r="JRX161" s="12"/>
      <c r="JRY161" s="12"/>
      <c r="JRZ161" s="12"/>
      <c r="JSA161" s="12"/>
      <c r="JSB161" s="12"/>
      <c r="JSC161" s="12"/>
      <c r="JSD161" s="12"/>
      <c r="JSE161" s="12"/>
      <c r="JSF161" s="12"/>
      <c r="JSG161" s="12"/>
      <c r="JSH161" s="12"/>
      <c r="JSI161" s="12"/>
      <c r="JSJ161" s="12"/>
      <c r="JSK161" s="12"/>
      <c r="JSL161" s="12"/>
      <c r="JSM161" s="12"/>
      <c r="JSN161" s="12"/>
      <c r="JSO161" s="12"/>
      <c r="JSP161" s="12"/>
      <c r="JSQ161" s="12"/>
      <c r="JSR161" s="12"/>
      <c r="JSS161" s="12"/>
      <c r="JST161" s="12"/>
      <c r="JSU161" s="12"/>
      <c r="JSV161" s="12"/>
      <c r="JSW161" s="12"/>
      <c r="JSX161" s="12"/>
      <c r="JSY161" s="12"/>
      <c r="JSZ161" s="12"/>
      <c r="JTA161" s="12"/>
      <c r="JTB161" s="12"/>
      <c r="JTC161" s="12"/>
      <c r="JTD161" s="12"/>
      <c r="JTE161" s="12"/>
      <c r="JTF161" s="12"/>
      <c r="JTG161" s="12"/>
      <c r="JTH161" s="12"/>
      <c r="JTI161" s="12"/>
      <c r="JTJ161" s="12"/>
      <c r="JTK161" s="12"/>
      <c r="JTL161" s="12"/>
      <c r="JTM161" s="12"/>
      <c r="JTN161" s="12"/>
      <c r="JTO161" s="12"/>
      <c r="JTP161" s="12"/>
      <c r="JTQ161" s="12"/>
      <c r="JTR161" s="12"/>
      <c r="JTS161" s="12"/>
      <c r="JTT161" s="12"/>
      <c r="JTU161" s="12"/>
      <c r="JTV161" s="12"/>
      <c r="JTW161" s="12"/>
      <c r="JTX161" s="12"/>
      <c r="JTY161" s="12"/>
      <c r="JTZ161" s="12"/>
      <c r="JUA161" s="12"/>
      <c r="JUB161" s="12"/>
      <c r="JUC161" s="12"/>
      <c r="JUD161" s="12"/>
      <c r="JUE161" s="12"/>
      <c r="JUF161" s="12"/>
      <c r="JUG161" s="12"/>
      <c r="JUH161" s="12"/>
      <c r="JUI161" s="12"/>
      <c r="JUJ161" s="12"/>
      <c r="JUK161" s="12"/>
      <c r="JUL161" s="12"/>
      <c r="JUM161" s="12"/>
      <c r="JUN161" s="12"/>
      <c r="JUO161" s="12"/>
      <c r="JUP161" s="12"/>
      <c r="JUQ161" s="12"/>
      <c r="JUR161" s="12"/>
      <c r="JUS161" s="12"/>
      <c r="JUT161" s="12"/>
      <c r="JUU161" s="12"/>
      <c r="JUV161" s="12"/>
      <c r="JUW161" s="12"/>
      <c r="JUX161" s="12"/>
      <c r="JUY161" s="12"/>
      <c r="JUZ161" s="12"/>
      <c r="JVA161" s="12"/>
      <c r="JVB161" s="12"/>
      <c r="JVC161" s="12"/>
      <c r="JVD161" s="12"/>
      <c r="JVE161" s="12"/>
      <c r="JVF161" s="12"/>
      <c r="JVG161" s="12"/>
      <c r="JVH161" s="12"/>
      <c r="JVI161" s="12"/>
      <c r="JVJ161" s="12"/>
      <c r="JVK161" s="12"/>
      <c r="JVL161" s="12"/>
      <c r="JVM161" s="12"/>
      <c r="JVN161" s="12"/>
      <c r="JVO161" s="12"/>
      <c r="JVP161" s="12"/>
      <c r="JVQ161" s="12"/>
      <c r="JVR161" s="12"/>
      <c r="JVS161" s="12"/>
      <c r="JVT161" s="12"/>
      <c r="JVU161" s="12"/>
      <c r="JVV161" s="12"/>
      <c r="JVW161" s="12"/>
      <c r="JVX161" s="12"/>
      <c r="JVY161" s="12"/>
      <c r="JVZ161" s="12"/>
      <c r="JWA161" s="12"/>
      <c r="JWB161" s="12"/>
      <c r="JWC161" s="12"/>
      <c r="JWD161" s="12"/>
      <c r="JWE161" s="12"/>
      <c r="JWF161" s="12"/>
      <c r="JWG161" s="12"/>
      <c r="JWH161" s="12"/>
      <c r="JWI161" s="12"/>
      <c r="JWJ161" s="12"/>
      <c r="JWK161" s="12"/>
      <c r="JWL161" s="12"/>
      <c r="JWM161" s="12"/>
      <c r="JWN161" s="12"/>
      <c r="JWO161" s="12"/>
      <c r="JWP161" s="12"/>
      <c r="JWQ161" s="12"/>
      <c r="JWR161" s="12"/>
      <c r="JWS161" s="12"/>
      <c r="JWT161" s="12"/>
      <c r="JWU161" s="12"/>
      <c r="JWV161" s="12"/>
      <c r="JWW161" s="12"/>
      <c r="JWX161" s="12"/>
      <c r="JWY161" s="12"/>
      <c r="JWZ161" s="12"/>
      <c r="JXA161" s="12"/>
      <c r="JXB161" s="12"/>
      <c r="JXC161" s="12"/>
      <c r="JXD161" s="12"/>
      <c r="JXE161" s="12"/>
      <c r="JXF161" s="12"/>
      <c r="JXG161" s="12"/>
      <c r="JXH161" s="12"/>
      <c r="JXI161" s="12"/>
      <c r="JXJ161" s="12"/>
      <c r="JXK161" s="12"/>
      <c r="JXL161" s="12"/>
      <c r="JXM161" s="12"/>
      <c r="JXN161" s="12"/>
      <c r="JXO161" s="12"/>
      <c r="JXP161" s="12"/>
      <c r="JXQ161" s="12"/>
      <c r="JXR161" s="12"/>
      <c r="JXS161" s="12"/>
      <c r="JXT161" s="12"/>
      <c r="JXU161" s="12"/>
      <c r="JXV161" s="12"/>
      <c r="JXW161" s="12"/>
      <c r="JXX161" s="12"/>
      <c r="JXY161" s="12"/>
      <c r="JXZ161" s="12"/>
      <c r="JYA161" s="12"/>
      <c r="JYB161" s="12"/>
      <c r="JYC161" s="12"/>
      <c r="JYD161" s="12"/>
      <c r="JYE161" s="12"/>
      <c r="JYF161" s="12"/>
      <c r="JYG161" s="12"/>
      <c r="JYH161" s="12"/>
      <c r="JYI161" s="12"/>
      <c r="JYJ161" s="12"/>
      <c r="JYK161" s="12"/>
      <c r="JYL161" s="12"/>
      <c r="JYM161" s="12"/>
      <c r="JYN161" s="12"/>
      <c r="JYO161" s="12"/>
      <c r="JYP161" s="12"/>
      <c r="JYQ161" s="12"/>
      <c r="JYR161" s="12"/>
      <c r="JYS161" s="12"/>
      <c r="JYT161" s="12"/>
      <c r="JYU161" s="12"/>
      <c r="JYV161" s="12"/>
      <c r="JYW161" s="12"/>
      <c r="JYX161" s="12"/>
      <c r="JYY161" s="12"/>
      <c r="JYZ161" s="12"/>
      <c r="JZA161" s="12"/>
      <c r="JZB161" s="12"/>
      <c r="JZC161" s="12"/>
      <c r="JZD161" s="12"/>
      <c r="JZE161" s="12"/>
      <c r="JZF161" s="12"/>
      <c r="JZG161" s="12"/>
      <c r="JZH161" s="12"/>
      <c r="JZI161" s="12"/>
      <c r="JZJ161" s="12"/>
      <c r="JZK161" s="12"/>
      <c r="JZL161" s="12"/>
      <c r="JZM161" s="12"/>
      <c r="JZN161" s="12"/>
      <c r="JZO161" s="12"/>
      <c r="JZP161" s="12"/>
      <c r="JZQ161" s="12"/>
      <c r="JZR161" s="12"/>
      <c r="JZS161" s="12"/>
      <c r="JZT161" s="12"/>
      <c r="JZU161" s="12"/>
      <c r="JZV161" s="12"/>
      <c r="JZW161" s="12"/>
      <c r="JZX161" s="12"/>
      <c r="JZY161" s="12"/>
      <c r="JZZ161" s="12"/>
      <c r="KAA161" s="12"/>
      <c r="KAB161" s="12"/>
      <c r="KAC161" s="12"/>
      <c r="KAD161" s="12"/>
      <c r="KAE161" s="12"/>
      <c r="KAF161" s="12"/>
      <c r="KAG161" s="12"/>
      <c r="KAH161" s="12"/>
      <c r="KAI161" s="12"/>
      <c r="KAJ161" s="12"/>
      <c r="KAK161" s="12"/>
      <c r="KAL161" s="12"/>
      <c r="KAM161" s="12"/>
      <c r="KAN161" s="12"/>
      <c r="KAO161" s="12"/>
      <c r="KAP161" s="12"/>
      <c r="KAQ161" s="12"/>
      <c r="KAR161" s="12"/>
      <c r="KAS161" s="12"/>
      <c r="KAT161" s="12"/>
      <c r="KAU161" s="12"/>
      <c r="KAV161" s="12"/>
      <c r="KAW161" s="12"/>
      <c r="KAX161" s="12"/>
      <c r="KAY161" s="12"/>
      <c r="KAZ161" s="12"/>
      <c r="KBA161" s="12"/>
      <c r="KBB161" s="12"/>
      <c r="KBC161" s="12"/>
      <c r="KBD161" s="12"/>
      <c r="KBE161" s="12"/>
      <c r="KBF161" s="12"/>
      <c r="KBG161" s="12"/>
      <c r="KBH161" s="12"/>
      <c r="KBI161" s="12"/>
      <c r="KBJ161" s="12"/>
      <c r="KBK161" s="12"/>
      <c r="KBL161" s="12"/>
      <c r="KBM161" s="12"/>
      <c r="KBN161" s="12"/>
      <c r="KBO161" s="12"/>
      <c r="KBP161" s="12"/>
      <c r="KBQ161" s="12"/>
      <c r="KBR161" s="12"/>
      <c r="KBS161" s="12"/>
      <c r="KBT161" s="12"/>
      <c r="KBU161" s="12"/>
      <c r="KBV161" s="12"/>
      <c r="KBW161" s="12"/>
      <c r="KBX161" s="12"/>
      <c r="KBY161" s="12"/>
      <c r="KBZ161" s="12"/>
      <c r="KCA161" s="12"/>
      <c r="KCB161" s="12"/>
      <c r="KCC161" s="12"/>
      <c r="KCD161" s="12"/>
      <c r="KCE161" s="12"/>
      <c r="KCF161" s="12"/>
      <c r="KCG161" s="12"/>
      <c r="KCH161" s="12"/>
      <c r="KCI161" s="12"/>
      <c r="KCJ161" s="12"/>
      <c r="KCK161" s="12"/>
      <c r="KCL161" s="12"/>
      <c r="KCM161" s="12"/>
      <c r="KCN161" s="12"/>
      <c r="KCO161" s="12"/>
      <c r="KCP161" s="12"/>
      <c r="KCQ161" s="12"/>
      <c r="KCR161" s="12"/>
      <c r="KCS161" s="12"/>
      <c r="KCT161" s="12"/>
      <c r="KCU161" s="12"/>
      <c r="KCV161" s="12"/>
      <c r="KCW161" s="12"/>
      <c r="KCX161" s="12"/>
      <c r="KCY161" s="12"/>
      <c r="KCZ161" s="12"/>
      <c r="KDA161" s="12"/>
      <c r="KDB161" s="12"/>
      <c r="KDC161" s="12"/>
      <c r="KDD161" s="12"/>
      <c r="KDE161" s="12"/>
      <c r="KDF161" s="12"/>
      <c r="KDG161" s="12"/>
      <c r="KDH161" s="12"/>
      <c r="KDI161" s="12"/>
      <c r="KDJ161" s="12"/>
      <c r="KDK161" s="12"/>
      <c r="KDL161" s="12"/>
      <c r="KDM161" s="12"/>
      <c r="KDN161" s="12"/>
      <c r="KDO161" s="12"/>
      <c r="KDP161" s="12"/>
      <c r="KDQ161" s="12"/>
      <c r="KDR161" s="12"/>
      <c r="KDS161" s="12"/>
      <c r="KDT161" s="12"/>
      <c r="KDU161" s="12"/>
      <c r="KDV161" s="12"/>
      <c r="KDW161" s="12"/>
      <c r="KDX161" s="12"/>
      <c r="KDY161" s="12"/>
      <c r="KDZ161" s="12"/>
      <c r="KEA161" s="12"/>
      <c r="KEB161" s="12"/>
      <c r="KEC161" s="12"/>
      <c r="KED161" s="12"/>
      <c r="KEE161" s="12"/>
      <c r="KEF161" s="12"/>
      <c r="KEG161" s="12"/>
      <c r="KEH161" s="12"/>
      <c r="KEI161" s="12"/>
      <c r="KEJ161" s="12"/>
      <c r="KEK161" s="12"/>
      <c r="KEL161" s="12"/>
      <c r="KEM161" s="12"/>
      <c r="KEN161" s="12"/>
      <c r="KEO161" s="12"/>
      <c r="KEP161" s="12"/>
      <c r="KEQ161" s="12"/>
      <c r="KER161" s="12"/>
      <c r="KES161" s="12"/>
      <c r="KET161" s="12"/>
      <c r="KEU161" s="12"/>
      <c r="KEV161" s="12"/>
      <c r="KEW161" s="12"/>
      <c r="KEX161" s="12"/>
      <c r="KEY161" s="12"/>
      <c r="KEZ161" s="12"/>
      <c r="KFA161" s="12"/>
      <c r="KFB161" s="12"/>
      <c r="KFC161" s="12"/>
      <c r="KFD161" s="12"/>
      <c r="KFE161" s="12"/>
      <c r="KFF161" s="12"/>
      <c r="KFG161" s="12"/>
      <c r="KFH161" s="12"/>
      <c r="KFI161" s="12"/>
      <c r="KFJ161" s="12"/>
      <c r="KFK161" s="12"/>
      <c r="KFL161" s="12"/>
      <c r="KFM161" s="12"/>
      <c r="KFN161" s="12"/>
      <c r="KFO161" s="12"/>
      <c r="KFP161" s="12"/>
      <c r="KFQ161" s="12"/>
      <c r="KFR161" s="12"/>
      <c r="KFS161" s="12"/>
      <c r="KFT161" s="12"/>
      <c r="KFU161" s="12"/>
      <c r="KFV161" s="12"/>
      <c r="KFW161" s="12"/>
      <c r="KFX161" s="12"/>
      <c r="KFY161" s="12"/>
      <c r="KFZ161" s="12"/>
      <c r="KGA161" s="12"/>
      <c r="KGB161" s="12"/>
      <c r="KGC161" s="12"/>
      <c r="KGD161" s="12"/>
      <c r="KGE161" s="12"/>
      <c r="KGF161" s="12"/>
      <c r="KGG161" s="12"/>
      <c r="KGH161" s="12"/>
      <c r="KGI161" s="12"/>
      <c r="KGJ161" s="12"/>
      <c r="KGK161" s="12"/>
      <c r="KGL161" s="12"/>
      <c r="KGM161" s="12"/>
      <c r="KGN161" s="12"/>
      <c r="KGO161" s="12"/>
      <c r="KGP161" s="12"/>
      <c r="KGQ161" s="12"/>
      <c r="KGR161" s="12"/>
      <c r="KGS161" s="12"/>
      <c r="KGT161" s="12"/>
      <c r="KGU161" s="12"/>
      <c r="KGV161" s="12"/>
      <c r="KGW161" s="12"/>
      <c r="KGX161" s="12"/>
      <c r="KGY161" s="12"/>
      <c r="KGZ161" s="12"/>
      <c r="KHA161" s="12"/>
      <c r="KHB161" s="12"/>
      <c r="KHC161" s="12"/>
      <c r="KHD161" s="12"/>
      <c r="KHE161" s="12"/>
      <c r="KHF161" s="12"/>
      <c r="KHG161" s="12"/>
      <c r="KHH161" s="12"/>
      <c r="KHI161" s="12"/>
      <c r="KHJ161" s="12"/>
      <c r="KHK161" s="12"/>
      <c r="KHL161" s="12"/>
      <c r="KHM161" s="12"/>
      <c r="KHN161" s="12"/>
      <c r="KHO161" s="12"/>
      <c r="KHP161" s="12"/>
      <c r="KHQ161" s="12"/>
      <c r="KHR161" s="12"/>
      <c r="KHS161" s="12"/>
      <c r="KHT161" s="12"/>
      <c r="KHU161" s="12"/>
      <c r="KHV161" s="12"/>
      <c r="KHW161" s="12"/>
      <c r="KHX161" s="12"/>
      <c r="KHY161" s="12"/>
      <c r="KHZ161" s="12"/>
      <c r="KIA161" s="12"/>
      <c r="KIB161" s="12"/>
      <c r="KIC161" s="12"/>
      <c r="KID161" s="12"/>
      <c r="KIE161" s="12"/>
      <c r="KIF161" s="12"/>
      <c r="KIG161" s="12"/>
      <c r="KIH161" s="12"/>
      <c r="KII161" s="12"/>
      <c r="KIJ161" s="12"/>
      <c r="KIK161" s="12"/>
      <c r="KIL161" s="12"/>
      <c r="KIM161" s="12"/>
      <c r="KIN161" s="12"/>
      <c r="KIO161" s="12"/>
      <c r="KIP161" s="12"/>
      <c r="KIQ161" s="12"/>
      <c r="KIR161" s="12"/>
      <c r="KIS161" s="12"/>
      <c r="KIT161" s="12"/>
      <c r="KIU161" s="12"/>
      <c r="KIV161" s="12"/>
      <c r="KIW161" s="12"/>
      <c r="KIX161" s="12"/>
      <c r="KIY161" s="12"/>
      <c r="KIZ161" s="12"/>
      <c r="KJA161" s="12"/>
      <c r="KJB161" s="12"/>
      <c r="KJC161" s="12"/>
      <c r="KJD161" s="12"/>
      <c r="KJE161" s="12"/>
      <c r="KJF161" s="12"/>
      <c r="KJG161" s="12"/>
      <c r="KJH161" s="12"/>
      <c r="KJI161" s="12"/>
      <c r="KJJ161" s="12"/>
      <c r="KJK161" s="12"/>
      <c r="KJL161" s="12"/>
      <c r="KJM161" s="12"/>
      <c r="KJN161" s="12"/>
      <c r="KJO161" s="12"/>
      <c r="KJP161" s="12"/>
      <c r="KJQ161" s="12"/>
      <c r="KJR161" s="12"/>
      <c r="KJS161" s="12"/>
      <c r="KJT161" s="12"/>
      <c r="KJU161" s="12"/>
      <c r="KJV161" s="12"/>
      <c r="KJW161" s="12"/>
      <c r="KJX161" s="12"/>
      <c r="KJY161" s="12"/>
      <c r="KJZ161" s="12"/>
      <c r="KKA161" s="12"/>
      <c r="KKB161" s="12"/>
      <c r="KKC161" s="12"/>
      <c r="KKD161" s="12"/>
      <c r="KKE161" s="12"/>
      <c r="KKF161" s="12"/>
      <c r="KKG161" s="12"/>
      <c r="KKH161" s="12"/>
      <c r="KKI161" s="12"/>
      <c r="KKJ161" s="12"/>
      <c r="KKK161" s="12"/>
      <c r="KKL161" s="12"/>
      <c r="KKM161" s="12"/>
      <c r="KKN161" s="12"/>
      <c r="KKO161" s="12"/>
      <c r="KKP161" s="12"/>
      <c r="KKQ161" s="12"/>
      <c r="KKR161" s="12"/>
      <c r="KKS161" s="12"/>
      <c r="KKT161" s="12"/>
      <c r="KKU161" s="12"/>
      <c r="KKV161" s="12"/>
      <c r="KKW161" s="12"/>
      <c r="KKX161" s="12"/>
      <c r="KKY161" s="12"/>
      <c r="KKZ161" s="12"/>
      <c r="KLA161" s="12"/>
      <c r="KLB161" s="12"/>
      <c r="KLC161" s="12"/>
      <c r="KLD161" s="12"/>
      <c r="KLE161" s="12"/>
      <c r="KLF161" s="12"/>
      <c r="KLG161" s="12"/>
      <c r="KLH161" s="12"/>
      <c r="KLI161" s="12"/>
      <c r="KLJ161" s="12"/>
      <c r="KLK161" s="12"/>
      <c r="KLL161" s="12"/>
      <c r="KLM161" s="12"/>
      <c r="KLN161" s="12"/>
      <c r="KLO161" s="12"/>
      <c r="KLP161" s="12"/>
      <c r="KLQ161" s="12"/>
      <c r="KLR161" s="12"/>
      <c r="KLS161" s="12"/>
      <c r="KLT161" s="12"/>
      <c r="KLU161" s="12"/>
      <c r="KLV161" s="12"/>
      <c r="KLW161" s="12"/>
      <c r="KLX161" s="12"/>
      <c r="KLY161" s="12"/>
      <c r="KLZ161" s="12"/>
      <c r="KMA161" s="12"/>
      <c r="KMB161" s="12"/>
      <c r="KMC161" s="12"/>
      <c r="KMD161" s="12"/>
      <c r="KME161" s="12"/>
      <c r="KMF161" s="12"/>
      <c r="KMG161" s="12"/>
      <c r="KMH161" s="12"/>
      <c r="KMI161" s="12"/>
      <c r="KMJ161" s="12"/>
      <c r="KMK161" s="12"/>
      <c r="KML161" s="12"/>
      <c r="KMM161" s="12"/>
      <c r="KMN161" s="12"/>
      <c r="KMO161" s="12"/>
      <c r="KMP161" s="12"/>
      <c r="KMQ161" s="12"/>
      <c r="KMR161" s="12"/>
      <c r="KMS161" s="12"/>
      <c r="KMT161" s="12"/>
      <c r="KMU161" s="12"/>
      <c r="KMV161" s="12"/>
      <c r="KMW161" s="12"/>
      <c r="KMX161" s="12"/>
      <c r="KMY161" s="12"/>
      <c r="KMZ161" s="12"/>
      <c r="KNA161" s="12"/>
      <c r="KNB161" s="12"/>
      <c r="KNC161" s="12"/>
      <c r="KND161" s="12"/>
      <c r="KNE161" s="12"/>
      <c r="KNF161" s="12"/>
      <c r="KNG161" s="12"/>
      <c r="KNH161" s="12"/>
      <c r="KNI161" s="12"/>
      <c r="KNJ161" s="12"/>
      <c r="KNK161" s="12"/>
      <c r="KNL161" s="12"/>
      <c r="KNM161" s="12"/>
      <c r="KNN161" s="12"/>
      <c r="KNO161" s="12"/>
      <c r="KNP161" s="12"/>
      <c r="KNQ161" s="12"/>
      <c r="KNR161" s="12"/>
      <c r="KNS161" s="12"/>
      <c r="KNT161" s="12"/>
      <c r="KNU161" s="12"/>
      <c r="KNV161" s="12"/>
      <c r="KNW161" s="12"/>
      <c r="KNX161" s="12"/>
      <c r="KNY161" s="12"/>
      <c r="KNZ161" s="12"/>
      <c r="KOA161" s="12"/>
      <c r="KOB161" s="12"/>
      <c r="KOC161" s="12"/>
      <c r="KOD161" s="12"/>
      <c r="KOE161" s="12"/>
      <c r="KOF161" s="12"/>
      <c r="KOG161" s="12"/>
      <c r="KOH161" s="12"/>
      <c r="KOI161" s="12"/>
      <c r="KOJ161" s="12"/>
      <c r="KOK161" s="12"/>
      <c r="KOL161" s="12"/>
      <c r="KOM161" s="12"/>
      <c r="KON161" s="12"/>
      <c r="KOO161" s="12"/>
      <c r="KOP161" s="12"/>
      <c r="KOQ161" s="12"/>
      <c r="KOR161" s="12"/>
      <c r="KOS161" s="12"/>
      <c r="KOT161" s="12"/>
      <c r="KOU161" s="12"/>
      <c r="KOV161" s="12"/>
      <c r="KOW161" s="12"/>
      <c r="KOX161" s="12"/>
      <c r="KOY161" s="12"/>
      <c r="KOZ161" s="12"/>
      <c r="KPA161" s="12"/>
      <c r="KPB161" s="12"/>
      <c r="KPC161" s="12"/>
      <c r="KPD161" s="12"/>
      <c r="KPE161" s="12"/>
      <c r="KPF161" s="12"/>
      <c r="KPG161" s="12"/>
      <c r="KPH161" s="12"/>
      <c r="KPI161" s="12"/>
      <c r="KPJ161" s="12"/>
      <c r="KPK161" s="12"/>
      <c r="KPL161" s="12"/>
      <c r="KPM161" s="12"/>
      <c r="KPN161" s="12"/>
      <c r="KPO161" s="12"/>
      <c r="KPP161" s="12"/>
      <c r="KPQ161" s="12"/>
      <c r="KPR161" s="12"/>
      <c r="KPS161" s="12"/>
      <c r="KPT161" s="12"/>
      <c r="KPU161" s="12"/>
      <c r="KPV161" s="12"/>
      <c r="KPW161" s="12"/>
      <c r="KPX161" s="12"/>
      <c r="KPY161" s="12"/>
      <c r="KPZ161" s="12"/>
      <c r="KQA161" s="12"/>
      <c r="KQB161" s="12"/>
      <c r="KQC161" s="12"/>
      <c r="KQD161" s="12"/>
      <c r="KQE161" s="12"/>
      <c r="KQF161" s="12"/>
      <c r="KQG161" s="12"/>
      <c r="KQH161" s="12"/>
      <c r="KQI161" s="12"/>
      <c r="KQJ161" s="12"/>
      <c r="KQK161" s="12"/>
      <c r="KQL161" s="12"/>
      <c r="KQM161" s="12"/>
      <c r="KQN161" s="12"/>
      <c r="KQO161" s="12"/>
      <c r="KQP161" s="12"/>
      <c r="KQQ161" s="12"/>
      <c r="KQR161" s="12"/>
      <c r="KQS161" s="12"/>
      <c r="KQT161" s="12"/>
      <c r="KQU161" s="12"/>
      <c r="KQV161" s="12"/>
      <c r="KQW161" s="12"/>
      <c r="KQX161" s="12"/>
      <c r="KQY161" s="12"/>
      <c r="KQZ161" s="12"/>
      <c r="KRA161" s="12"/>
      <c r="KRB161" s="12"/>
      <c r="KRC161" s="12"/>
      <c r="KRD161" s="12"/>
      <c r="KRE161" s="12"/>
      <c r="KRF161" s="12"/>
      <c r="KRG161" s="12"/>
      <c r="KRH161" s="12"/>
      <c r="KRI161" s="12"/>
      <c r="KRJ161" s="12"/>
      <c r="KRK161" s="12"/>
      <c r="KRL161" s="12"/>
      <c r="KRM161" s="12"/>
      <c r="KRN161" s="12"/>
      <c r="KRO161" s="12"/>
      <c r="KRP161" s="12"/>
      <c r="KRQ161" s="12"/>
      <c r="KRR161" s="12"/>
      <c r="KRS161" s="12"/>
      <c r="KRT161" s="12"/>
      <c r="KRU161" s="12"/>
      <c r="KRV161" s="12"/>
      <c r="KRW161" s="12"/>
      <c r="KRX161" s="12"/>
      <c r="KRY161" s="12"/>
      <c r="KRZ161" s="12"/>
      <c r="KSA161" s="12"/>
      <c r="KSB161" s="12"/>
      <c r="KSC161" s="12"/>
      <c r="KSD161" s="12"/>
      <c r="KSE161" s="12"/>
      <c r="KSF161" s="12"/>
      <c r="KSG161" s="12"/>
      <c r="KSH161" s="12"/>
      <c r="KSI161" s="12"/>
      <c r="KSJ161" s="12"/>
      <c r="KSK161" s="12"/>
      <c r="KSL161" s="12"/>
      <c r="KSM161" s="12"/>
      <c r="KSN161" s="12"/>
      <c r="KSO161" s="12"/>
      <c r="KSP161" s="12"/>
      <c r="KSQ161" s="12"/>
      <c r="KSR161" s="12"/>
      <c r="KSS161" s="12"/>
      <c r="KST161" s="12"/>
      <c r="KSU161" s="12"/>
      <c r="KSV161" s="12"/>
      <c r="KSW161" s="12"/>
      <c r="KSX161" s="12"/>
      <c r="KSY161" s="12"/>
      <c r="KSZ161" s="12"/>
      <c r="KTA161" s="12"/>
      <c r="KTB161" s="12"/>
      <c r="KTC161" s="12"/>
      <c r="KTD161" s="12"/>
      <c r="KTE161" s="12"/>
      <c r="KTF161" s="12"/>
      <c r="KTG161" s="12"/>
      <c r="KTH161" s="12"/>
      <c r="KTI161" s="12"/>
      <c r="KTJ161" s="12"/>
      <c r="KTK161" s="12"/>
      <c r="KTL161" s="12"/>
      <c r="KTM161" s="12"/>
      <c r="KTN161" s="12"/>
      <c r="KTO161" s="12"/>
      <c r="KTP161" s="12"/>
      <c r="KTQ161" s="12"/>
      <c r="KTR161" s="12"/>
      <c r="KTS161" s="12"/>
      <c r="KTT161" s="12"/>
      <c r="KTU161" s="12"/>
      <c r="KTV161" s="12"/>
      <c r="KTW161" s="12"/>
      <c r="KTX161" s="12"/>
      <c r="KTY161" s="12"/>
      <c r="KTZ161" s="12"/>
      <c r="KUA161" s="12"/>
      <c r="KUB161" s="12"/>
      <c r="KUC161" s="12"/>
      <c r="KUD161" s="12"/>
      <c r="KUE161" s="12"/>
      <c r="KUF161" s="12"/>
      <c r="KUG161" s="12"/>
      <c r="KUH161" s="12"/>
      <c r="KUI161" s="12"/>
      <c r="KUJ161" s="12"/>
      <c r="KUK161" s="12"/>
      <c r="KUL161" s="12"/>
      <c r="KUM161" s="12"/>
      <c r="KUN161" s="12"/>
      <c r="KUO161" s="12"/>
      <c r="KUP161" s="12"/>
      <c r="KUQ161" s="12"/>
      <c r="KUR161" s="12"/>
      <c r="KUS161" s="12"/>
      <c r="KUT161" s="12"/>
      <c r="KUU161" s="12"/>
      <c r="KUV161" s="12"/>
      <c r="KUW161" s="12"/>
      <c r="KUX161" s="12"/>
      <c r="KUY161" s="12"/>
      <c r="KUZ161" s="12"/>
      <c r="KVA161" s="12"/>
      <c r="KVB161" s="12"/>
      <c r="KVC161" s="12"/>
      <c r="KVD161" s="12"/>
      <c r="KVE161" s="12"/>
      <c r="KVF161" s="12"/>
      <c r="KVG161" s="12"/>
      <c r="KVH161" s="12"/>
      <c r="KVI161" s="12"/>
      <c r="KVJ161" s="12"/>
      <c r="KVK161" s="12"/>
      <c r="KVL161" s="12"/>
      <c r="KVM161" s="12"/>
      <c r="KVN161" s="12"/>
      <c r="KVO161" s="12"/>
      <c r="KVP161" s="12"/>
      <c r="KVQ161" s="12"/>
      <c r="KVR161" s="12"/>
      <c r="KVS161" s="12"/>
      <c r="KVT161" s="12"/>
      <c r="KVU161" s="12"/>
      <c r="KVV161" s="12"/>
      <c r="KVW161" s="12"/>
      <c r="KVX161" s="12"/>
      <c r="KVY161" s="12"/>
      <c r="KVZ161" s="12"/>
      <c r="KWA161" s="12"/>
      <c r="KWB161" s="12"/>
      <c r="KWC161" s="12"/>
      <c r="KWD161" s="12"/>
      <c r="KWE161" s="12"/>
      <c r="KWF161" s="12"/>
      <c r="KWG161" s="12"/>
      <c r="KWH161" s="12"/>
      <c r="KWI161" s="12"/>
      <c r="KWJ161" s="12"/>
      <c r="KWK161" s="12"/>
      <c r="KWL161" s="12"/>
      <c r="KWM161" s="12"/>
      <c r="KWN161" s="12"/>
      <c r="KWO161" s="12"/>
      <c r="KWP161" s="12"/>
      <c r="KWQ161" s="12"/>
      <c r="KWR161" s="12"/>
      <c r="KWS161" s="12"/>
      <c r="KWT161" s="12"/>
      <c r="KWU161" s="12"/>
      <c r="KWV161" s="12"/>
      <c r="KWW161" s="12"/>
      <c r="KWX161" s="12"/>
      <c r="KWY161" s="12"/>
      <c r="KWZ161" s="12"/>
      <c r="KXA161" s="12"/>
      <c r="KXB161" s="12"/>
      <c r="KXC161" s="12"/>
      <c r="KXD161" s="12"/>
      <c r="KXE161" s="12"/>
      <c r="KXF161" s="12"/>
      <c r="KXG161" s="12"/>
      <c r="KXH161" s="12"/>
      <c r="KXI161" s="12"/>
      <c r="KXJ161" s="12"/>
      <c r="KXK161" s="12"/>
      <c r="KXL161" s="12"/>
      <c r="KXM161" s="12"/>
      <c r="KXN161" s="12"/>
      <c r="KXO161" s="12"/>
      <c r="KXP161" s="12"/>
      <c r="KXQ161" s="12"/>
      <c r="KXR161" s="12"/>
      <c r="KXS161" s="12"/>
      <c r="KXT161" s="12"/>
      <c r="KXU161" s="12"/>
      <c r="KXV161" s="12"/>
      <c r="KXW161" s="12"/>
      <c r="KXX161" s="12"/>
      <c r="KXY161" s="12"/>
      <c r="KXZ161" s="12"/>
      <c r="KYA161" s="12"/>
      <c r="KYB161" s="12"/>
      <c r="KYC161" s="12"/>
      <c r="KYD161" s="12"/>
      <c r="KYE161" s="12"/>
      <c r="KYF161" s="12"/>
      <c r="KYG161" s="12"/>
      <c r="KYH161" s="12"/>
      <c r="KYI161" s="12"/>
      <c r="KYJ161" s="12"/>
      <c r="KYK161" s="12"/>
      <c r="KYL161" s="12"/>
      <c r="KYM161" s="12"/>
      <c r="KYN161" s="12"/>
      <c r="KYO161" s="12"/>
      <c r="KYP161" s="12"/>
      <c r="KYQ161" s="12"/>
      <c r="KYR161" s="12"/>
      <c r="KYS161" s="12"/>
      <c r="KYT161" s="12"/>
      <c r="KYU161" s="12"/>
      <c r="KYV161" s="12"/>
      <c r="KYW161" s="12"/>
      <c r="KYX161" s="12"/>
      <c r="KYY161" s="12"/>
      <c r="KYZ161" s="12"/>
      <c r="KZA161" s="12"/>
      <c r="KZB161" s="12"/>
      <c r="KZC161" s="12"/>
      <c r="KZD161" s="12"/>
      <c r="KZE161" s="12"/>
      <c r="KZF161" s="12"/>
      <c r="KZG161" s="12"/>
      <c r="KZH161" s="12"/>
      <c r="KZI161" s="12"/>
      <c r="KZJ161" s="12"/>
      <c r="KZK161" s="12"/>
      <c r="KZL161" s="12"/>
      <c r="KZM161" s="12"/>
      <c r="KZN161" s="12"/>
      <c r="KZO161" s="12"/>
      <c r="KZP161" s="12"/>
      <c r="KZQ161" s="12"/>
      <c r="KZR161" s="12"/>
      <c r="KZS161" s="12"/>
      <c r="KZT161" s="12"/>
      <c r="KZU161" s="12"/>
      <c r="KZV161" s="12"/>
      <c r="KZW161" s="12"/>
      <c r="KZX161" s="12"/>
      <c r="KZY161" s="12"/>
      <c r="KZZ161" s="12"/>
      <c r="LAA161" s="12"/>
      <c r="LAB161" s="12"/>
      <c r="LAC161" s="12"/>
      <c r="LAD161" s="12"/>
      <c r="LAE161" s="12"/>
      <c r="LAF161" s="12"/>
      <c r="LAG161" s="12"/>
      <c r="LAH161" s="12"/>
      <c r="LAI161" s="12"/>
      <c r="LAJ161" s="12"/>
      <c r="LAK161" s="12"/>
      <c r="LAL161" s="12"/>
      <c r="LAM161" s="12"/>
      <c r="LAN161" s="12"/>
      <c r="LAO161" s="12"/>
      <c r="LAP161" s="12"/>
      <c r="LAQ161" s="12"/>
      <c r="LAR161" s="12"/>
      <c r="LAS161" s="12"/>
      <c r="LAT161" s="12"/>
      <c r="LAU161" s="12"/>
      <c r="LAV161" s="12"/>
      <c r="LAW161" s="12"/>
      <c r="LAX161" s="12"/>
      <c r="LAY161" s="12"/>
      <c r="LAZ161" s="12"/>
      <c r="LBA161" s="12"/>
      <c r="LBB161" s="12"/>
      <c r="LBC161" s="12"/>
      <c r="LBD161" s="12"/>
      <c r="LBE161" s="12"/>
      <c r="LBF161" s="12"/>
      <c r="LBG161" s="12"/>
      <c r="LBH161" s="12"/>
      <c r="LBI161" s="12"/>
      <c r="LBJ161" s="12"/>
      <c r="LBK161" s="12"/>
      <c r="LBL161" s="12"/>
      <c r="LBM161" s="12"/>
      <c r="LBN161" s="12"/>
      <c r="LBO161" s="12"/>
      <c r="LBP161" s="12"/>
      <c r="LBQ161" s="12"/>
      <c r="LBR161" s="12"/>
      <c r="LBS161" s="12"/>
      <c r="LBT161" s="12"/>
      <c r="LBU161" s="12"/>
      <c r="LBV161" s="12"/>
      <c r="LBW161" s="12"/>
      <c r="LBX161" s="12"/>
      <c r="LBY161" s="12"/>
      <c r="LBZ161" s="12"/>
      <c r="LCA161" s="12"/>
      <c r="LCB161" s="12"/>
      <c r="LCC161" s="12"/>
      <c r="LCD161" s="12"/>
      <c r="LCE161" s="12"/>
      <c r="LCF161" s="12"/>
      <c r="LCG161" s="12"/>
      <c r="LCH161" s="12"/>
      <c r="LCI161" s="12"/>
      <c r="LCJ161" s="12"/>
      <c r="LCK161" s="12"/>
      <c r="LCL161" s="12"/>
      <c r="LCM161" s="12"/>
      <c r="LCN161" s="12"/>
      <c r="LCO161" s="12"/>
      <c r="LCP161" s="12"/>
      <c r="LCQ161" s="12"/>
      <c r="LCR161" s="12"/>
      <c r="LCS161" s="12"/>
      <c r="LCT161" s="12"/>
      <c r="LCU161" s="12"/>
      <c r="LCV161" s="12"/>
      <c r="LCW161" s="12"/>
      <c r="LCX161" s="12"/>
      <c r="LCY161" s="12"/>
      <c r="LCZ161" s="12"/>
      <c r="LDA161" s="12"/>
      <c r="LDB161" s="12"/>
      <c r="LDC161" s="12"/>
      <c r="LDD161" s="12"/>
      <c r="LDE161" s="12"/>
      <c r="LDF161" s="12"/>
      <c r="LDG161" s="12"/>
      <c r="LDH161" s="12"/>
      <c r="LDI161" s="12"/>
      <c r="LDJ161" s="12"/>
      <c r="LDK161" s="12"/>
      <c r="LDL161" s="12"/>
      <c r="LDM161" s="12"/>
      <c r="LDN161" s="12"/>
      <c r="LDO161" s="12"/>
      <c r="LDP161" s="12"/>
      <c r="LDQ161" s="12"/>
      <c r="LDR161" s="12"/>
      <c r="LDS161" s="12"/>
      <c r="LDT161" s="12"/>
      <c r="LDU161" s="12"/>
      <c r="LDV161" s="12"/>
      <c r="LDW161" s="12"/>
      <c r="LDX161" s="12"/>
      <c r="LDY161" s="12"/>
      <c r="LDZ161" s="12"/>
      <c r="LEA161" s="12"/>
      <c r="LEB161" s="12"/>
      <c r="LEC161" s="12"/>
      <c r="LED161" s="12"/>
      <c r="LEE161" s="12"/>
      <c r="LEF161" s="12"/>
      <c r="LEG161" s="12"/>
      <c r="LEH161" s="12"/>
      <c r="LEI161" s="12"/>
      <c r="LEJ161" s="12"/>
      <c r="LEK161" s="12"/>
      <c r="LEL161" s="12"/>
      <c r="LEM161" s="12"/>
      <c r="LEN161" s="12"/>
      <c r="LEO161" s="12"/>
      <c r="LEP161" s="12"/>
      <c r="LEQ161" s="12"/>
      <c r="LER161" s="12"/>
      <c r="LES161" s="12"/>
      <c r="LET161" s="12"/>
      <c r="LEU161" s="12"/>
      <c r="LEV161" s="12"/>
      <c r="LEW161" s="12"/>
      <c r="LEX161" s="12"/>
      <c r="LEY161" s="12"/>
      <c r="LEZ161" s="12"/>
      <c r="LFA161" s="12"/>
      <c r="LFB161" s="12"/>
      <c r="LFC161" s="12"/>
      <c r="LFD161" s="12"/>
      <c r="LFE161" s="12"/>
      <c r="LFF161" s="12"/>
      <c r="LFG161" s="12"/>
      <c r="LFH161" s="12"/>
      <c r="LFI161" s="12"/>
      <c r="LFJ161" s="12"/>
      <c r="LFK161" s="12"/>
      <c r="LFL161" s="12"/>
      <c r="LFM161" s="12"/>
      <c r="LFN161" s="12"/>
      <c r="LFO161" s="12"/>
      <c r="LFP161" s="12"/>
      <c r="LFQ161" s="12"/>
      <c r="LFR161" s="12"/>
      <c r="LFS161" s="12"/>
      <c r="LFT161" s="12"/>
      <c r="LFU161" s="12"/>
      <c r="LFV161" s="12"/>
      <c r="LFW161" s="12"/>
      <c r="LFX161" s="12"/>
      <c r="LFY161" s="12"/>
      <c r="LFZ161" s="12"/>
      <c r="LGA161" s="12"/>
      <c r="LGB161" s="12"/>
      <c r="LGC161" s="12"/>
      <c r="LGD161" s="12"/>
      <c r="LGE161" s="12"/>
      <c r="LGF161" s="12"/>
      <c r="LGG161" s="12"/>
      <c r="LGH161" s="12"/>
      <c r="LGI161" s="12"/>
      <c r="LGJ161" s="12"/>
      <c r="LGK161" s="12"/>
      <c r="LGL161" s="12"/>
      <c r="LGM161" s="12"/>
      <c r="LGN161" s="12"/>
      <c r="LGO161" s="12"/>
      <c r="LGP161" s="12"/>
      <c r="LGQ161" s="12"/>
      <c r="LGR161" s="12"/>
      <c r="LGS161" s="12"/>
      <c r="LGT161" s="12"/>
      <c r="LGU161" s="12"/>
      <c r="LGV161" s="12"/>
      <c r="LGW161" s="12"/>
      <c r="LGX161" s="12"/>
      <c r="LGY161" s="12"/>
      <c r="LGZ161" s="12"/>
      <c r="LHA161" s="12"/>
      <c r="LHB161" s="12"/>
      <c r="LHC161" s="12"/>
      <c r="LHD161" s="12"/>
      <c r="LHE161" s="12"/>
      <c r="LHF161" s="12"/>
      <c r="LHG161" s="12"/>
      <c r="LHH161" s="12"/>
      <c r="LHI161" s="12"/>
      <c r="LHJ161" s="12"/>
      <c r="LHK161" s="12"/>
      <c r="LHL161" s="12"/>
      <c r="LHM161" s="12"/>
      <c r="LHN161" s="12"/>
      <c r="LHO161" s="12"/>
      <c r="LHP161" s="12"/>
      <c r="LHQ161" s="12"/>
      <c r="LHR161" s="12"/>
      <c r="LHS161" s="12"/>
      <c r="LHT161" s="12"/>
      <c r="LHU161" s="12"/>
      <c r="LHV161" s="12"/>
      <c r="LHW161" s="12"/>
      <c r="LHX161" s="12"/>
      <c r="LHY161" s="12"/>
      <c r="LHZ161" s="12"/>
      <c r="LIA161" s="12"/>
      <c r="LIB161" s="12"/>
      <c r="LIC161" s="12"/>
      <c r="LID161" s="12"/>
      <c r="LIE161" s="12"/>
      <c r="LIF161" s="12"/>
      <c r="LIG161" s="12"/>
      <c r="LIH161" s="12"/>
      <c r="LII161" s="12"/>
      <c r="LIJ161" s="12"/>
      <c r="LIK161" s="12"/>
      <c r="LIL161" s="12"/>
      <c r="LIM161" s="12"/>
      <c r="LIN161" s="12"/>
      <c r="LIO161" s="12"/>
      <c r="LIP161" s="12"/>
      <c r="LIQ161" s="12"/>
      <c r="LIR161" s="12"/>
      <c r="LIS161" s="12"/>
      <c r="LIT161" s="12"/>
      <c r="LIU161" s="12"/>
      <c r="LIV161" s="12"/>
      <c r="LIW161" s="12"/>
      <c r="LIX161" s="12"/>
      <c r="LIY161" s="12"/>
      <c r="LIZ161" s="12"/>
      <c r="LJA161" s="12"/>
      <c r="LJB161" s="12"/>
      <c r="LJC161" s="12"/>
      <c r="LJD161" s="12"/>
      <c r="LJE161" s="12"/>
      <c r="LJF161" s="12"/>
      <c r="LJG161" s="12"/>
      <c r="LJH161" s="12"/>
      <c r="LJI161" s="12"/>
      <c r="LJJ161" s="12"/>
      <c r="LJK161" s="12"/>
      <c r="LJL161" s="12"/>
      <c r="LJM161" s="12"/>
      <c r="LJN161" s="12"/>
      <c r="LJO161" s="12"/>
      <c r="LJP161" s="12"/>
      <c r="LJQ161" s="12"/>
      <c r="LJR161" s="12"/>
      <c r="LJS161" s="12"/>
      <c r="LJT161" s="12"/>
      <c r="LJU161" s="12"/>
      <c r="LJV161" s="12"/>
      <c r="LJW161" s="12"/>
      <c r="LJX161" s="12"/>
      <c r="LJY161" s="12"/>
      <c r="LJZ161" s="12"/>
      <c r="LKA161" s="12"/>
      <c r="LKB161" s="12"/>
      <c r="LKC161" s="12"/>
      <c r="LKD161" s="12"/>
      <c r="LKE161" s="12"/>
      <c r="LKF161" s="12"/>
      <c r="LKG161" s="12"/>
      <c r="LKH161" s="12"/>
      <c r="LKI161" s="12"/>
      <c r="LKJ161" s="12"/>
      <c r="LKK161" s="12"/>
      <c r="LKL161" s="12"/>
      <c r="LKM161" s="12"/>
      <c r="LKN161" s="12"/>
      <c r="LKO161" s="12"/>
      <c r="LKP161" s="12"/>
      <c r="LKQ161" s="12"/>
      <c r="LKR161" s="12"/>
      <c r="LKS161" s="12"/>
      <c r="LKT161" s="12"/>
      <c r="LKU161" s="12"/>
      <c r="LKV161" s="12"/>
      <c r="LKW161" s="12"/>
      <c r="LKX161" s="12"/>
      <c r="LKY161" s="12"/>
      <c r="LKZ161" s="12"/>
      <c r="LLA161" s="12"/>
      <c r="LLB161" s="12"/>
      <c r="LLC161" s="12"/>
      <c r="LLD161" s="12"/>
      <c r="LLE161" s="12"/>
      <c r="LLF161" s="12"/>
      <c r="LLG161" s="12"/>
      <c r="LLH161" s="12"/>
      <c r="LLI161" s="12"/>
      <c r="LLJ161" s="12"/>
      <c r="LLK161" s="12"/>
      <c r="LLL161" s="12"/>
      <c r="LLM161" s="12"/>
      <c r="LLN161" s="12"/>
      <c r="LLO161" s="12"/>
      <c r="LLP161" s="12"/>
      <c r="LLQ161" s="12"/>
      <c r="LLR161" s="12"/>
      <c r="LLS161" s="12"/>
      <c r="LLT161" s="12"/>
      <c r="LLU161" s="12"/>
      <c r="LLV161" s="12"/>
      <c r="LLW161" s="12"/>
      <c r="LLX161" s="12"/>
      <c r="LLY161" s="12"/>
      <c r="LLZ161" s="12"/>
      <c r="LMA161" s="12"/>
      <c r="LMB161" s="12"/>
      <c r="LMC161" s="12"/>
      <c r="LMD161" s="12"/>
      <c r="LME161" s="12"/>
      <c r="LMF161" s="12"/>
      <c r="LMG161" s="12"/>
      <c r="LMH161" s="12"/>
      <c r="LMI161" s="12"/>
      <c r="LMJ161" s="12"/>
      <c r="LMK161" s="12"/>
      <c r="LML161" s="12"/>
      <c r="LMM161" s="12"/>
      <c r="LMN161" s="12"/>
      <c r="LMO161" s="12"/>
      <c r="LMP161" s="12"/>
      <c r="LMQ161" s="12"/>
      <c r="LMR161" s="12"/>
      <c r="LMS161" s="12"/>
      <c r="LMT161" s="12"/>
      <c r="LMU161" s="12"/>
      <c r="LMV161" s="12"/>
      <c r="LMW161" s="12"/>
      <c r="LMX161" s="12"/>
      <c r="LMY161" s="12"/>
      <c r="LMZ161" s="12"/>
      <c r="LNA161" s="12"/>
      <c r="LNB161" s="12"/>
      <c r="LNC161" s="12"/>
      <c r="LND161" s="12"/>
      <c r="LNE161" s="12"/>
      <c r="LNF161" s="12"/>
      <c r="LNG161" s="12"/>
      <c r="LNH161" s="12"/>
      <c r="LNI161" s="12"/>
      <c r="LNJ161" s="12"/>
      <c r="LNK161" s="12"/>
      <c r="LNL161" s="12"/>
      <c r="LNM161" s="12"/>
      <c r="LNN161" s="12"/>
      <c r="LNO161" s="12"/>
      <c r="LNP161" s="12"/>
      <c r="LNQ161" s="12"/>
      <c r="LNR161" s="12"/>
      <c r="LNS161" s="12"/>
      <c r="LNT161" s="12"/>
      <c r="LNU161" s="12"/>
      <c r="LNV161" s="12"/>
      <c r="LNW161" s="12"/>
      <c r="LNX161" s="12"/>
      <c r="LNY161" s="12"/>
      <c r="LNZ161" s="12"/>
      <c r="LOA161" s="12"/>
      <c r="LOB161" s="12"/>
      <c r="LOC161" s="12"/>
      <c r="LOD161" s="12"/>
      <c r="LOE161" s="12"/>
      <c r="LOF161" s="12"/>
      <c r="LOG161" s="12"/>
      <c r="LOH161" s="12"/>
      <c r="LOI161" s="12"/>
      <c r="LOJ161" s="12"/>
      <c r="LOK161" s="12"/>
      <c r="LOL161" s="12"/>
      <c r="LOM161" s="12"/>
      <c r="LON161" s="12"/>
      <c r="LOO161" s="12"/>
      <c r="LOP161" s="12"/>
      <c r="LOQ161" s="12"/>
      <c r="LOR161" s="12"/>
      <c r="LOS161" s="12"/>
      <c r="LOT161" s="12"/>
      <c r="LOU161" s="12"/>
      <c r="LOV161" s="12"/>
      <c r="LOW161" s="12"/>
      <c r="LOX161" s="12"/>
      <c r="LOY161" s="12"/>
      <c r="LOZ161" s="12"/>
      <c r="LPA161" s="12"/>
      <c r="LPB161" s="12"/>
      <c r="LPC161" s="12"/>
      <c r="LPD161" s="12"/>
      <c r="LPE161" s="12"/>
      <c r="LPF161" s="12"/>
      <c r="LPG161" s="12"/>
      <c r="LPH161" s="12"/>
      <c r="LPI161" s="12"/>
      <c r="LPJ161" s="12"/>
      <c r="LPK161" s="12"/>
      <c r="LPL161" s="12"/>
      <c r="LPM161" s="12"/>
      <c r="LPN161" s="12"/>
      <c r="LPO161" s="12"/>
      <c r="LPP161" s="12"/>
      <c r="LPQ161" s="12"/>
      <c r="LPR161" s="12"/>
      <c r="LPS161" s="12"/>
      <c r="LPT161" s="12"/>
      <c r="LPU161" s="12"/>
      <c r="LPV161" s="12"/>
      <c r="LPW161" s="12"/>
      <c r="LPX161" s="12"/>
      <c r="LPY161" s="12"/>
      <c r="LPZ161" s="12"/>
      <c r="LQA161" s="12"/>
      <c r="LQB161" s="12"/>
      <c r="LQC161" s="12"/>
      <c r="LQD161" s="12"/>
      <c r="LQE161" s="12"/>
      <c r="LQF161" s="12"/>
      <c r="LQG161" s="12"/>
      <c r="LQH161" s="12"/>
      <c r="LQI161" s="12"/>
      <c r="LQJ161" s="12"/>
      <c r="LQK161" s="12"/>
      <c r="LQL161" s="12"/>
      <c r="LQM161" s="12"/>
      <c r="LQN161" s="12"/>
      <c r="LQO161" s="12"/>
      <c r="LQP161" s="12"/>
      <c r="LQQ161" s="12"/>
      <c r="LQR161" s="12"/>
      <c r="LQS161" s="12"/>
      <c r="LQT161" s="12"/>
      <c r="LQU161" s="12"/>
      <c r="LQV161" s="12"/>
      <c r="LQW161" s="12"/>
      <c r="LQX161" s="12"/>
      <c r="LQY161" s="12"/>
      <c r="LQZ161" s="12"/>
      <c r="LRA161" s="12"/>
      <c r="LRB161" s="12"/>
      <c r="LRC161" s="12"/>
      <c r="LRD161" s="12"/>
      <c r="LRE161" s="12"/>
      <c r="LRF161" s="12"/>
      <c r="LRG161" s="12"/>
      <c r="LRH161" s="12"/>
      <c r="LRI161" s="12"/>
      <c r="LRJ161" s="12"/>
      <c r="LRK161" s="12"/>
      <c r="LRL161" s="12"/>
      <c r="LRM161" s="12"/>
      <c r="LRN161" s="12"/>
      <c r="LRO161" s="12"/>
      <c r="LRP161" s="12"/>
      <c r="LRQ161" s="12"/>
      <c r="LRR161" s="12"/>
      <c r="LRS161" s="12"/>
      <c r="LRT161" s="12"/>
      <c r="LRU161" s="12"/>
      <c r="LRV161" s="12"/>
      <c r="LRW161" s="12"/>
      <c r="LRX161" s="12"/>
      <c r="LRY161" s="12"/>
      <c r="LRZ161" s="12"/>
      <c r="LSA161" s="12"/>
      <c r="LSB161" s="12"/>
      <c r="LSC161" s="12"/>
      <c r="LSD161" s="12"/>
      <c r="LSE161" s="12"/>
      <c r="LSF161" s="12"/>
      <c r="LSG161" s="12"/>
      <c r="LSH161" s="12"/>
      <c r="LSI161" s="12"/>
      <c r="LSJ161" s="12"/>
      <c r="LSK161" s="12"/>
      <c r="LSL161" s="12"/>
      <c r="LSM161" s="12"/>
      <c r="LSN161" s="12"/>
      <c r="LSO161" s="12"/>
      <c r="LSP161" s="12"/>
      <c r="LSQ161" s="12"/>
      <c r="LSR161" s="12"/>
      <c r="LSS161" s="12"/>
      <c r="LST161" s="12"/>
      <c r="LSU161" s="12"/>
      <c r="LSV161" s="12"/>
      <c r="LSW161" s="12"/>
      <c r="LSX161" s="12"/>
      <c r="LSY161" s="12"/>
      <c r="LSZ161" s="12"/>
      <c r="LTA161" s="12"/>
      <c r="LTB161" s="12"/>
      <c r="LTC161" s="12"/>
      <c r="LTD161" s="12"/>
      <c r="LTE161" s="12"/>
      <c r="LTF161" s="12"/>
      <c r="LTG161" s="12"/>
      <c r="LTH161" s="12"/>
      <c r="LTI161" s="12"/>
      <c r="LTJ161" s="12"/>
      <c r="LTK161" s="12"/>
      <c r="LTL161" s="12"/>
      <c r="LTM161" s="12"/>
      <c r="LTN161" s="12"/>
      <c r="LTO161" s="12"/>
      <c r="LTP161" s="12"/>
      <c r="LTQ161" s="12"/>
      <c r="LTR161" s="12"/>
      <c r="LTS161" s="12"/>
      <c r="LTT161" s="12"/>
      <c r="LTU161" s="12"/>
      <c r="LTV161" s="12"/>
      <c r="LTW161" s="12"/>
      <c r="LTX161" s="12"/>
      <c r="LTY161" s="12"/>
      <c r="LTZ161" s="12"/>
      <c r="LUA161" s="12"/>
      <c r="LUB161" s="12"/>
      <c r="LUC161" s="12"/>
      <c r="LUD161" s="12"/>
      <c r="LUE161" s="12"/>
      <c r="LUF161" s="12"/>
      <c r="LUG161" s="12"/>
      <c r="LUH161" s="12"/>
      <c r="LUI161" s="12"/>
      <c r="LUJ161" s="12"/>
      <c r="LUK161" s="12"/>
      <c r="LUL161" s="12"/>
      <c r="LUM161" s="12"/>
      <c r="LUN161" s="12"/>
      <c r="LUO161" s="12"/>
      <c r="LUP161" s="12"/>
      <c r="LUQ161" s="12"/>
      <c r="LUR161" s="12"/>
      <c r="LUS161" s="12"/>
      <c r="LUT161" s="12"/>
      <c r="LUU161" s="12"/>
      <c r="LUV161" s="12"/>
      <c r="LUW161" s="12"/>
      <c r="LUX161" s="12"/>
      <c r="LUY161" s="12"/>
      <c r="LUZ161" s="12"/>
      <c r="LVA161" s="12"/>
      <c r="LVB161" s="12"/>
      <c r="LVC161" s="12"/>
      <c r="LVD161" s="12"/>
      <c r="LVE161" s="12"/>
      <c r="LVF161" s="12"/>
      <c r="LVG161" s="12"/>
      <c r="LVH161" s="12"/>
      <c r="LVI161" s="12"/>
      <c r="LVJ161" s="12"/>
      <c r="LVK161" s="12"/>
      <c r="LVL161" s="12"/>
      <c r="LVM161" s="12"/>
      <c r="LVN161" s="12"/>
      <c r="LVO161" s="12"/>
      <c r="LVP161" s="12"/>
      <c r="LVQ161" s="12"/>
      <c r="LVR161" s="12"/>
      <c r="LVS161" s="12"/>
      <c r="LVT161" s="12"/>
      <c r="LVU161" s="12"/>
      <c r="LVV161" s="12"/>
      <c r="LVW161" s="12"/>
      <c r="LVX161" s="12"/>
      <c r="LVY161" s="12"/>
      <c r="LVZ161" s="12"/>
      <c r="LWA161" s="12"/>
      <c r="LWB161" s="12"/>
      <c r="LWC161" s="12"/>
      <c r="LWD161" s="12"/>
      <c r="LWE161" s="12"/>
      <c r="LWF161" s="12"/>
      <c r="LWG161" s="12"/>
      <c r="LWH161" s="12"/>
      <c r="LWI161" s="12"/>
      <c r="LWJ161" s="12"/>
      <c r="LWK161" s="12"/>
      <c r="LWL161" s="12"/>
      <c r="LWM161" s="12"/>
      <c r="LWN161" s="12"/>
      <c r="LWO161" s="12"/>
      <c r="LWP161" s="12"/>
      <c r="LWQ161" s="12"/>
      <c r="LWR161" s="12"/>
      <c r="LWS161" s="12"/>
      <c r="LWT161" s="12"/>
      <c r="LWU161" s="12"/>
      <c r="LWV161" s="12"/>
      <c r="LWW161" s="12"/>
      <c r="LWX161" s="12"/>
      <c r="LWY161" s="12"/>
      <c r="LWZ161" s="12"/>
      <c r="LXA161" s="12"/>
      <c r="LXB161" s="12"/>
      <c r="LXC161" s="12"/>
      <c r="LXD161" s="12"/>
      <c r="LXE161" s="12"/>
      <c r="LXF161" s="12"/>
      <c r="LXG161" s="12"/>
      <c r="LXH161" s="12"/>
      <c r="LXI161" s="12"/>
      <c r="LXJ161" s="12"/>
      <c r="LXK161" s="12"/>
      <c r="LXL161" s="12"/>
      <c r="LXM161" s="12"/>
      <c r="LXN161" s="12"/>
      <c r="LXO161" s="12"/>
      <c r="LXP161" s="12"/>
      <c r="LXQ161" s="12"/>
      <c r="LXR161" s="12"/>
      <c r="LXS161" s="12"/>
      <c r="LXT161" s="12"/>
      <c r="LXU161" s="12"/>
      <c r="LXV161" s="12"/>
      <c r="LXW161" s="12"/>
      <c r="LXX161" s="12"/>
      <c r="LXY161" s="12"/>
      <c r="LXZ161" s="12"/>
      <c r="LYA161" s="12"/>
      <c r="LYB161" s="12"/>
      <c r="LYC161" s="12"/>
      <c r="LYD161" s="12"/>
      <c r="LYE161" s="12"/>
      <c r="LYF161" s="12"/>
      <c r="LYG161" s="12"/>
      <c r="LYH161" s="12"/>
      <c r="LYI161" s="12"/>
      <c r="LYJ161" s="12"/>
      <c r="LYK161" s="12"/>
      <c r="LYL161" s="12"/>
      <c r="LYM161" s="12"/>
      <c r="LYN161" s="12"/>
      <c r="LYO161" s="12"/>
      <c r="LYP161" s="12"/>
      <c r="LYQ161" s="12"/>
      <c r="LYR161" s="12"/>
      <c r="LYS161" s="12"/>
      <c r="LYT161" s="12"/>
      <c r="LYU161" s="12"/>
      <c r="LYV161" s="12"/>
      <c r="LYW161" s="12"/>
      <c r="LYX161" s="12"/>
      <c r="LYY161" s="12"/>
      <c r="LYZ161" s="12"/>
      <c r="LZA161" s="12"/>
      <c r="LZB161" s="12"/>
      <c r="LZC161" s="12"/>
      <c r="LZD161" s="12"/>
      <c r="LZE161" s="12"/>
      <c r="LZF161" s="12"/>
      <c r="LZG161" s="12"/>
      <c r="LZH161" s="12"/>
      <c r="LZI161" s="12"/>
      <c r="LZJ161" s="12"/>
      <c r="LZK161" s="12"/>
      <c r="LZL161" s="12"/>
      <c r="LZM161" s="12"/>
      <c r="LZN161" s="12"/>
      <c r="LZO161" s="12"/>
      <c r="LZP161" s="12"/>
      <c r="LZQ161" s="12"/>
      <c r="LZR161" s="12"/>
      <c r="LZS161" s="12"/>
      <c r="LZT161" s="12"/>
      <c r="LZU161" s="12"/>
      <c r="LZV161" s="12"/>
      <c r="LZW161" s="12"/>
      <c r="LZX161" s="12"/>
      <c r="LZY161" s="12"/>
      <c r="LZZ161" s="12"/>
      <c r="MAA161" s="12"/>
      <c r="MAB161" s="12"/>
      <c r="MAC161" s="12"/>
      <c r="MAD161" s="12"/>
      <c r="MAE161" s="12"/>
      <c r="MAF161" s="12"/>
      <c r="MAG161" s="12"/>
      <c r="MAH161" s="12"/>
      <c r="MAI161" s="12"/>
      <c r="MAJ161" s="12"/>
      <c r="MAK161" s="12"/>
      <c r="MAL161" s="12"/>
      <c r="MAM161" s="12"/>
      <c r="MAN161" s="12"/>
      <c r="MAO161" s="12"/>
      <c r="MAP161" s="12"/>
      <c r="MAQ161" s="12"/>
      <c r="MAR161" s="12"/>
      <c r="MAS161" s="12"/>
      <c r="MAT161" s="12"/>
      <c r="MAU161" s="12"/>
      <c r="MAV161" s="12"/>
      <c r="MAW161" s="12"/>
      <c r="MAX161" s="12"/>
      <c r="MAY161" s="12"/>
      <c r="MAZ161" s="12"/>
      <c r="MBA161" s="12"/>
      <c r="MBB161" s="12"/>
      <c r="MBC161" s="12"/>
      <c r="MBD161" s="12"/>
      <c r="MBE161" s="12"/>
      <c r="MBF161" s="12"/>
      <c r="MBG161" s="12"/>
      <c r="MBH161" s="12"/>
      <c r="MBI161" s="12"/>
      <c r="MBJ161" s="12"/>
      <c r="MBK161" s="12"/>
      <c r="MBL161" s="12"/>
      <c r="MBM161" s="12"/>
      <c r="MBN161" s="12"/>
      <c r="MBO161" s="12"/>
      <c r="MBP161" s="12"/>
      <c r="MBQ161" s="12"/>
      <c r="MBR161" s="12"/>
      <c r="MBS161" s="12"/>
      <c r="MBT161" s="12"/>
      <c r="MBU161" s="12"/>
      <c r="MBV161" s="12"/>
      <c r="MBW161" s="12"/>
      <c r="MBX161" s="12"/>
      <c r="MBY161" s="12"/>
      <c r="MBZ161" s="12"/>
      <c r="MCA161" s="12"/>
      <c r="MCB161" s="12"/>
      <c r="MCC161" s="12"/>
      <c r="MCD161" s="12"/>
      <c r="MCE161" s="12"/>
      <c r="MCF161" s="12"/>
      <c r="MCG161" s="12"/>
      <c r="MCH161" s="12"/>
      <c r="MCI161" s="12"/>
      <c r="MCJ161" s="12"/>
      <c r="MCK161" s="12"/>
      <c r="MCL161" s="12"/>
      <c r="MCM161" s="12"/>
      <c r="MCN161" s="12"/>
      <c r="MCO161" s="12"/>
      <c r="MCP161" s="12"/>
      <c r="MCQ161" s="12"/>
      <c r="MCR161" s="12"/>
      <c r="MCS161" s="12"/>
      <c r="MCT161" s="12"/>
      <c r="MCU161" s="12"/>
      <c r="MCV161" s="12"/>
      <c r="MCW161" s="12"/>
      <c r="MCX161" s="12"/>
      <c r="MCY161" s="12"/>
      <c r="MCZ161" s="12"/>
      <c r="MDA161" s="12"/>
      <c r="MDB161" s="12"/>
      <c r="MDC161" s="12"/>
      <c r="MDD161" s="12"/>
      <c r="MDE161" s="12"/>
      <c r="MDF161" s="12"/>
      <c r="MDG161" s="12"/>
      <c r="MDH161" s="12"/>
      <c r="MDI161" s="12"/>
      <c r="MDJ161" s="12"/>
      <c r="MDK161" s="12"/>
      <c r="MDL161" s="12"/>
      <c r="MDM161" s="12"/>
      <c r="MDN161" s="12"/>
      <c r="MDO161" s="12"/>
      <c r="MDP161" s="12"/>
      <c r="MDQ161" s="12"/>
      <c r="MDR161" s="12"/>
      <c r="MDS161" s="12"/>
      <c r="MDT161" s="12"/>
      <c r="MDU161" s="12"/>
      <c r="MDV161" s="12"/>
      <c r="MDW161" s="12"/>
      <c r="MDX161" s="12"/>
      <c r="MDY161" s="12"/>
      <c r="MDZ161" s="12"/>
      <c r="MEA161" s="12"/>
      <c r="MEB161" s="12"/>
      <c r="MEC161" s="12"/>
      <c r="MED161" s="12"/>
      <c r="MEE161" s="12"/>
      <c r="MEF161" s="12"/>
      <c r="MEG161" s="12"/>
      <c r="MEH161" s="12"/>
      <c r="MEI161" s="12"/>
      <c r="MEJ161" s="12"/>
      <c r="MEK161" s="12"/>
      <c r="MEL161" s="12"/>
      <c r="MEM161" s="12"/>
      <c r="MEN161" s="12"/>
      <c r="MEO161" s="12"/>
      <c r="MEP161" s="12"/>
      <c r="MEQ161" s="12"/>
      <c r="MER161" s="12"/>
      <c r="MES161" s="12"/>
      <c r="MET161" s="12"/>
      <c r="MEU161" s="12"/>
      <c r="MEV161" s="12"/>
      <c r="MEW161" s="12"/>
      <c r="MEX161" s="12"/>
      <c r="MEY161" s="12"/>
      <c r="MEZ161" s="12"/>
      <c r="MFA161" s="12"/>
      <c r="MFB161" s="12"/>
      <c r="MFC161" s="12"/>
      <c r="MFD161" s="12"/>
      <c r="MFE161" s="12"/>
      <c r="MFF161" s="12"/>
      <c r="MFG161" s="12"/>
      <c r="MFH161" s="12"/>
      <c r="MFI161" s="12"/>
      <c r="MFJ161" s="12"/>
      <c r="MFK161" s="12"/>
      <c r="MFL161" s="12"/>
      <c r="MFM161" s="12"/>
      <c r="MFN161" s="12"/>
      <c r="MFO161" s="12"/>
      <c r="MFP161" s="12"/>
      <c r="MFQ161" s="12"/>
      <c r="MFR161" s="12"/>
      <c r="MFS161" s="12"/>
      <c r="MFT161" s="12"/>
      <c r="MFU161" s="12"/>
      <c r="MFV161" s="12"/>
      <c r="MFW161" s="12"/>
      <c r="MFX161" s="12"/>
      <c r="MFY161" s="12"/>
      <c r="MFZ161" s="12"/>
      <c r="MGA161" s="12"/>
      <c r="MGB161" s="12"/>
      <c r="MGC161" s="12"/>
      <c r="MGD161" s="12"/>
      <c r="MGE161" s="12"/>
      <c r="MGF161" s="12"/>
      <c r="MGG161" s="12"/>
      <c r="MGH161" s="12"/>
      <c r="MGI161" s="12"/>
      <c r="MGJ161" s="12"/>
      <c r="MGK161" s="12"/>
      <c r="MGL161" s="12"/>
      <c r="MGM161" s="12"/>
      <c r="MGN161" s="12"/>
      <c r="MGO161" s="12"/>
      <c r="MGP161" s="12"/>
      <c r="MGQ161" s="12"/>
      <c r="MGR161" s="12"/>
      <c r="MGS161" s="12"/>
      <c r="MGT161" s="12"/>
      <c r="MGU161" s="12"/>
      <c r="MGV161" s="12"/>
      <c r="MGW161" s="12"/>
      <c r="MGX161" s="12"/>
      <c r="MGY161" s="12"/>
      <c r="MGZ161" s="12"/>
      <c r="MHA161" s="12"/>
      <c r="MHB161" s="12"/>
      <c r="MHC161" s="12"/>
      <c r="MHD161" s="12"/>
      <c r="MHE161" s="12"/>
      <c r="MHF161" s="12"/>
      <c r="MHG161" s="12"/>
      <c r="MHH161" s="12"/>
      <c r="MHI161" s="12"/>
      <c r="MHJ161" s="12"/>
      <c r="MHK161" s="12"/>
      <c r="MHL161" s="12"/>
      <c r="MHM161" s="12"/>
      <c r="MHN161" s="12"/>
      <c r="MHO161" s="12"/>
      <c r="MHP161" s="12"/>
      <c r="MHQ161" s="12"/>
      <c r="MHR161" s="12"/>
      <c r="MHS161" s="12"/>
      <c r="MHT161" s="12"/>
      <c r="MHU161" s="12"/>
      <c r="MHV161" s="12"/>
      <c r="MHW161" s="12"/>
      <c r="MHX161" s="12"/>
      <c r="MHY161" s="12"/>
      <c r="MHZ161" s="12"/>
      <c r="MIA161" s="12"/>
      <c r="MIB161" s="12"/>
      <c r="MIC161" s="12"/>
      <c r="MID161" s="12"/>
      <c r="MIE161" s="12"/>
      <c r="MIF161" s="12"/>
      <c r="MIG161" s="12"/>
      <c r="MIH161" s="12"/>
      <c r="MII161" s="12"/>
      <c r="MIJ161" s="12"/>
      <c r="MIK161" s="12"/>
      <c r="MIL161" s="12"/>
      <c r="MIM161" s="12"/>
      <c r="MIN161" s="12"/>
      <c r="MIO161" s="12"/>
      <c r="MIP161" s="12"/>
      <c r="MIQ161" s="12"/>
      <c r="MIR161" s="12"/>
      <c r="MIS161" s="12"/>
      <c r="MIT161" s="12"/>
      <c r="MIU161" s="12"/>
      <c r="MIV161" s="12"/>
      <c r="MIW161" s="12"/>
      <c r="MIX161" s="12"/>
      <c r="MIY161" s="12"/>
      <c r="MIZ161" s="12"/>
      <c r="MJA161" s="12"/>
      <c r="MJB161" s="12"/>
      <c r="MJC161" s="12"/>
      <c r="MJD161" s="12"/>
      <c r="MJE161" s="12"/>
      <c r="MJF161" s="12"/>
      <c r="MJG161" s="12"/>
      <c r="MJH161" s="12"/>
      <c r="MJI161" s="12"/>
      <c r="MJJ161" s="12"/>
      <c r="MJK161" s="12"/>
      <c r="MJL161" s="12"/>
      <c r="MJM161" s="12"/>
      <c r="MJN161" s="12"/>
      <c r="MJO161" s="12"/>
      <c r="MJP161" s="12"/>
      <c r="MJQ161" s="12"/>
      <c r="MJR161" s="12"/>
      <c r="MJS161" s="12"/>
      <c r="MJT161" s="12"/>
      <c r="MJU161" s="12"/>
      <c r="MJV161" s="12"/>
      <c r="MJW161" s="12"/>
      <c r="MJX161" s="12"/>
      <c r="MJY161" s="12"/>
      <c r="MJZ161" s="12"/>
      <c r="MKA161" s="12"/>
      <c r="MKB161" s="12"/>
      <c r="MKC161" s="12"/>
      <c r="MKD161" s="12"/>
      <c r="MKE161" s="12"/>
      <c r="MKF161" s="12"/>
      <c r="MKG161" s="12"/>
      <c r="MKH161" s="12"/>
      <c r="MKI161" s="12"/>
      <c r="MKJ161" s="12"/>
      <c r="MKK161" s="12"/>
      <c r="MKL161" s="12"/>
      <c r="MKM161" s="12"/>
      <c r="MKN161" s="12"/>
      <c r="MKO161" s="12"/>
      <c r="MKP161" s="12"/>
      <c r="MKQ161" s="12"/>
      <c r="MKR161" s="12"/>
      <c r="MKS161" s="12"/>
      <c r="MKT161" s="12"/>
      <c r="MKU161" s="12"/>
      <c r="MKV161" s="12"/>
      <c r="MKW161" s="12"/>
      <c r="MKX161" s="12"/>
      <c r="MKY161" s="12"/>
      <c r="MKZ161" s="12"/>
      <c r="MLA161" s="12"/>
      <c r="MLB161" s="12"/>
      <c r="MLC161" s="12"/>
      <c r="MLD161" s="12"/>
      <c r="MLE161" s="12"/>
      <c r="MLF161" s="12"/>
      <c r="MLG161" s="12"/>
      <c r="MLH161" s="12"/>
      <c r="MLI161" s="12"/>
      <c r="MLJ161" s="12"/>
      <c r="MLK161" s="12"/>
      <c r="MLL161" s="12"/>
      <c r="MLM161" s="12"/>
      <c r="MLN161" s="12"/>
      <c r="MLO161" s="12"/>
      <c r="MLP161" s="12"/>
      <c r="MLQ161" s="12"/>
      <c r="MLR161" s="12"/>
      <c r="MLS161" s="12"/>
      <c r="MLT161" s="12"/>
      <c r="MLU161" s="12"/>
      <c r="MLV161" s="12"/>
      <c r="MLW161" s="12"/>
      <c r="MLX161" s="12"/>
      <c r="MLY161" s="12"/>
      <c r="MLZ161" s="12"/>
      <c r="MMA161" s="12"/>
      <c r="MMB161" s="12"/>
      <c r="MMC161" s="12"/>
      <c r="MMD161" s="12"/>
      <c r="MME161" s="12"/>
      <c r="MMF161" s="12"/>
      <c r="MMG161" s="12"/>
      <c r="MMH161" s="12"/>
      <c r="MMI161" s="12"/>
      <c r="MMJ161" s="12"/>
      <c r="MMK161" s="12"/>
      <c r="MML161" s="12"/>
      <c r="MMM161" s="12"/>
      <c r="MMN161" s="12"/>
      <c r="MMO161" s="12"/>
      <c r="MMP161" s="12"/>
      <c r="MMQ161" s="12"/>
      <c r="MMR161" s="12"/>
      <c r="MMS161" s="12"/>
      <c r="MMT161" s="12"/>
      <c r="MMU161" s="12"/>
      <c r="MMV161" s="12"/>
      <c r="MMW161" s="12"/>
      <c r="MMX161" s="12"/>
      <c r="MMY161" s="12"/>
      <c r="MMZ161" s="12"/>
      <c r="MNA161" s="12"/>
      <c r="MNB161" s="12"/>
      <c r="MNC161" s="12"/>
      <c r="MND161" s="12"/>
      <c r="MNE161" s="12"/>
      <c r="MNF161" s="12"/>
      <c r="MNG161" s="12"/>
      <c r="MNH161" s="12"/>
      <c r="MNI161" s="12"/>
      <c r="MNJ161" s="12"/>
      <c r="MNK161" s="12"/>
      <c r="MNL161" s="12"/>
      <c r="MNM161" s="12"/>
      <c r="MNN161" s="12"/>
      <c r="MNO161" s="12"/>
      <c r="MNP161" s="12"/>
      <c r="MNQ161" s="12"/>
      <c r="MNR161" s="12"/>
      <c r="MNS161" s="12"/>
      <c r="MNT161" s="12"/>
      <c r="MNU161" s="12"/>
      <c r="MNV161" s="12"/>
      <c r="MNW161" s="12"/>
      <c r="MNX161" s="12"/>
      <c r="MNY161" s="12"/>
      <c r="MNZ161" s="12"/>
      <c r="MOA161" s="12"/>
      <c r="MOB161" s="12"/>
      <c r="MOC161" s="12"/>
      <c r="MOD161" s="12"/>
      <c r="MOE161" s="12"/>
      <c r="MOF161" s="12"/>
      <c r="MOG161" s="12"/>
      <c r="MOH161" s="12"/>
      <c r="MOI161" s="12"/>
      <c r="MOJ161" s="12"/>
      <c r="MOK161" s="12"/>
      <c r="MOL161" s="12"/>
      <c r="MOM161" s="12"/>
      <c r="MON161" s="12"/>
      <c r="MOO161" s="12"/>
      <c r="MOP161" s="12"/>
      <c r="MOQ161" s="12"/>
      <c r="MOR161" s="12"/>
      <c r="MOS161" s="12"/>
      <c r="MOT161" s="12"/>
      <c r="MOU161" s="12"/>
      <c r="MOV161" s="12"/>
      <c r="MOW161" s="12"/>
      <c r="MOX161" s="12"/>
      <c r="MOY161" s="12"/>
      <c r="MOZ161" s="12"/>
      <c r="MPA161" s="12"/>
      <c r="MPB161" s="12"/>
      <c r="MPC161" s="12"/>
      <c r="MPD161" s="12"/>
      <c r="MPE161" s="12"/>
      <c r="MPF161" s="12"/>
      <c r="MPG161" s="12"/>
      <c r="MPH161" s="12"/>
      <c r="MPI161" s="12"/>
      <c r="MPJ161" s="12"/>
      <c r="MPK161" s="12"/>
      <c r="MPL161" s="12"/>
      <c r="MPM161" s="12"/>
      <c r="MPN161" s="12"/>
      <c r="MPO161" s="12"/>
      <c r="MPP161" s="12"/>
      <c r="MPQ161" s="12"/>
      <c r="MPR161" s="12"/>
      <c r="MPS161" s="12"/>
      <c r="MPT161" s="12"/>
      <c r="MPU161" s="12"/>
      <c r="MPV161" s="12"/>
      <c r="MPW161" s="12"/>
      <c r="MPX161" s="12"/>
      <c r="MPY161" s="12"/>
      <c r="MPZ161" s="12"/>
      <c r="MQA161" s="12"/>
      <c r="MQB161" s="12"/>
      <c r="MQC161" s="12"/>
      <c r="MQD161" s="12"/>
      <c r="MQE161" s="12"/>
      <c r="MQF161" s="12"/>
      <c r="MQG161" s="12"/>
      <c r="MQH161" s="12"/>
      <c r="MQI161" s="12"/>
      <c r="MQJ161" s="12"/>
      <c r="MQK161" s="12"/>
      <c r="MQL161" s="12"/>
      <c r="MQM161" s="12"/>
      <c r="MQN161" s="12"/>
      <c r="MQO161" s="12"/>
      <c r="MQP161" s="12"/>
      <c r="MQQ161" s="12"/>
      <c r="MQR161" s="12"/>
      <c r="MQS161" s="12"/>
      <c r="MQT161" s="12"/>
      <c r="MQU161" s="12"/>
      <c r="MQV161" s="12"/>
      <c r="MQW161" s="12"/>
      <c r="MQX161" s="12"/>
      <c r="MQY161" s="12"/>
      <c r="MQZ161" s="12"/>
      <c r="MRA161" s="12"/>
      <c r="MRB161" s="12"/>
      <c r="MRC161" s="12"/>
      <c r="MRD161" s="12"/>
      <c r="MRE161" s="12"/>
      <c r="MRF161" s="12"/>
      <c r="MRG161" s="12"/>
      <c r="MRH161" s="12"/>
      <c r="MRI161" s="12"/>
      <c r="MRJ161" s="12"/>
      <c r="MRK161" s="12"/>
      <c r="MRL161" s="12"/>
      <c r="MRM161" s="12"/>
      <c r="MRN161" s="12"/>
      <c r="MRO161" s="12"/>
      <c r="MRP161" s="12"/>
      <c r="MRQ161" s="12"/>
      <c r="MRR161" s="12"/>
      <c r="MRS161" s="12"/>
      <c r="MRT161" s="12"/>
      <c r="MRU161" s="12"/>
      <c r="MRV161" s="12"/>
      <c r="MRW161" s="12"/>
      <c r="MRX161" s="12"/>
      <c r="MRY161" s="12"/>
      <c r="MRZ161" s="12"/>
      <c r="MSA161" s="12"/>
      <c r="MSB161" s="12"/>
      <c r="MSC161" s="12"/>
      <c r="MSD161" s="12"/>
      <c r="MSE161" s="12"/>
      <c r="MSF161" s="12"/>
      <c r="MSG161" s="12"/>
      <c r="MSH161" s="12"/>
      <c r="MSI161" s="12"/>
      <c r="MSJ161" s="12"/>
      <c r="MSK161" s="12"/>
      <c r="MSL161" s="12"/>
      <c r="MSM161" s="12"/>
      <c r="MSN161" s="12"/>
      <c r="MSO161" s="12"/>
      <c r="MSP161" s="12"/>
      <c r="MSQ161" s="12"/>
      <c r="MSR161" s="12"/>
      <c r="MSS161" s="12"/>
      <c r="MST161" s="12"/>
      <c r="MSU161" s="12"/>
      <c r="MSV161" s="12"/>
      <c r="MSW161" s="12"/>
      <c r="MSX161" s="12"/>
      <c r="MSY161" s="12"/>
      <c r="MSZ161" s="12"/>
      <c r="MTA161" s="12"/>
      <c r="MTB161" s="12"/>
      <c r="MTC161" s="12"/>
      <c r="MTD161" s="12"/>
      <c r="MTE161" s="12"/>
      <c r="MTF161" s="12"/>
      <c r="MTG161" s="12"/>
      <c r="MTH161" s="12"/>
      <c r="MTI161" s="12"/>
      <c r="MTJ161" s="12"/>
      <c r="MTK161" s="12"/>
      <c r="MTL161" s="12"/>
      <c r="MTM161" s="12"/>
      <c r="MTN161" s="12"/>
      <c r="MTO161" s="12"/>
      <c r="MTP161" s="12"/>
      <c r="MTQ161" s="12"/>
      <c r="MTR161" s="12"/>
      <c r="MTS161" s="12"/>
      <c r="MTT161" s="12"/>
      <c r="MTU161" s="12"/>
      <c r="MTV161" s="12"/>
      <c r="MTW161" s="12"/>
      <c r="MTX161" s="12"/>
      <c r="MTY161" s="12"/>
      <c r="MTZ161" s="12"/>
      <c r="MUA161" s="12"/>
      <c r="MUB161" s="12"/>
      <c r="MUC161" s="12"/>
      <c r="MUD161" s="12"/>
      <c r="MUE161" s="12"/>
      <c r="MUF161" s="12"/>
      <c r="MUG161" s="12"/>
      <c r="MUH161" s="12"/>
      <c r="MUI161" s="12"/>
      <c r="MUJ161" s="12"/>
      <c r="MUK161" s="12"/>
      <c r="MUL161" s="12"/>
      <c r="MUM161" s="12"/>
      <c r="MUN161" s="12"/>
      <c r="MUO161" s="12"/>
      <c r="MUP161" s="12"/>
      <c r="MUQ161" s="12"/>
      <c r="MUR161" s="12"/>
      <c r="MUS161" s="12"/>
      <c r="MUT161" s="12"/>
      <c r="MUU161" s="12"/>
      <c r="MUV161" s="12"/>
      <c r="MUW161" s="12"/>
      <c r="MUX161" s="12"/>
      <c r="MUY161" s="12"/>
      <c r="MUZ161" s="12"/>
      <c r="MVA161" s="12"/>
      <c r="MVB161" s="12"/>
      <c r="MVC161" s="12"/>
      <c r="MVD161" s="12"/>
      <c r="MVE161" s="12"/>
      <c r="MVF161" s="12"/>
      <c r="MVG161" s="12"/>
      <c r="MVH161" s="12"/>
      <c r="MVI161" s="12"/>
      <c r="MVJ161" s="12"/>
      <c r="MVK161" s="12"/>
      <c r="MVL161" s="12"/>
      <c r="MVM161" s="12"/>
      <c r="MVN161" s="12"/>
      <c r="MVO161" s="12"/>
      <c r="MVP161" s="12"/>
      <c r="MVQ161" s="12"/>
      <c r="MVR161" s="12"/>
      <c r="MVS161" s="12"/>
      <c r="MVT161" s="12"/>
      <c r="MVU161" s="12"/>
      <c r="MVV161" s="12"/>
      <c r="MVW161" s="12"/>
      <c r="MVX161" s="12"/>
      <c r="MVY161" s="12"/>
      <c r="MVZ161" s="12"/>
      <c r="MWA161" s="12"/>
      <c r="MWB161" s="12"/>
      <c r="MWC161" s="12"/>
      <c r="MWD161" s="12"/>
      <c r="MWE161" s="12"/>
      <c r="MWF161" s="12"/>
      <c r="MWG161" s="12"/>
      <c r="MWH161" s="12"/>
      <c r="MWI161" s="12"/>
      <c r="MWJ161" s="12"/>
      <c r="MWK161" s="12"/>
      <c r="MWL161" s="12"/>
      <c r="MWM161" s="12"/>
      <c r="MWN161" s="12"/>
      <c r="MWO161" s="12"/>
      <c r="MWP161" s="12"/>
      <c r="MWQ161" s="12"/>
      <c r="MWR161" s="12"/>
      <c r="MWS161" s="12"/>
      <c r="MWT161" s="12"/>
      <c r="MWU161" s="12"/>
      <c r="MWV161" s="12"/>
      <c r="MWW161" s="12"/>
      <c r="MWX161" s="12"/>
      <c r="MWY161" s="12"/>
      <c r="MWZ161" s="12"/>
      <c r="MXA161" s="12"/>
      <c r="MXB161" s="12"/>
      <c r="MXC161" s="12"/>
      <c r="MXD161" s="12"/>
      <c r="MXE161" s="12"/>
      <c r="MXF161" s="12"/>
      <c r="MXG161" s="12"/>
      <c r="MXH161" s="12"/>
      <c r="MXI161" s="12"/>
      <c r="MXJ161" s="12"/>
      <c r="MXK161" s="12"/>
      <c r="MXL161" s="12"/>
      <c r="MXM161" s="12"/>
      <c r="MXN161" s="12"/>
      <c r="MXO161" s="12"/>
      <c r="MXP161" s="12"/>
      <c r="MXQ161" s="12"/>
      <c r="MXR161" s="12"/>
      <c r="MXS161" s="12"/>
      <c r="MXT161" s="12"/>
      <c r="MXU161" s="12"/>
      <c r="MXV161" s="12"/>
      <c r="MXW161" s="12"/>
      <c r="MXX161" s="12"/>
      <c r="MXY161" s="12"/>
      <c r="MXZ161" s="12"/>
      <c r="MYA161" s="12"/>
      <c r="MYB161" s="12"/>
      <c r="MYC161" s="12"/>
      <c r="MYD161" s="12"/>
      <c r="MYE161" s="12"/>
      <c r="MYF161" s="12"/>
      <c r="MYG161" s="12"/>
      <c r="MYH161" s="12"/>
      <c r="MYI161" s="12"/>
      <c r="MYJ161" s="12"/>
      <c r="MYK161" s="12"/>
      <c r="MYL161" s="12"/>
      <c r="MYM161" s="12"/>
      <c r="MYN161" s="12"/>
      <c r="MYO161" s="12"/>
      <c r="MYP161" s="12"/>
      <c r="MYQ161" s="12"/>
      <c r="MYR161" s="12"/>
      <c r="MYS161" s="12"/>
      <c r="MYT161" s="12"/>
      <c r="MYU161" s="12"/>
      <c r="MYV161" s="12"/>
      <c r="MYW161" s="12"/>
      <c r="MYX161" s="12"/>
      <c r="MYY161" s="12"/>
      <c r="MYZ161" s="12"/>
      <c r="MZA161" s="12"/>
      <c r="MZB161" s="12"/>
      <c r="MZC161" s="12"/>
      <c r="MZD161" s="12"/>
      <c r="MZE161" s="12"/>
      <c r="MZF161" s="12"/>
      <c r="MZG161" s="12"/>
      <c r="MZH161" s="12"/>
      <c r="MZI161" s="12"/>
      <c r="MZJ161" s="12"/>
      <c r="MZK161" s="12"/>
      <c r="MZL161" s="12"/>
      <c r="MZM161" s="12"/>
      <c r="MZN161" s="12"/>
      <c r="MZO161" s="12"/>
      <c r="MZP161" s="12"/>
      <c r="MZQ161" s="12"/>
      <c r="MZR161" s="12"/>
      <c r="MZS161" s="12"/>
      <c r="MZT161" s="12"/>
      <c r="MZU161" s="12"/>
      <c r="MZV161" s="12"/>
      <c r="MZW161" s="12"/>
      <c r="MZX161" s="12"/>
      <c r="MZY161" s="12"/>
      <c r="MZZ161" s="12"/>
      <c r="NAA161" s="12"/>
      <c r="NAB161" s="12"/>
      <c r="NAC161" s="12"/>
      <c r="NAD161" s="12"/>
      <c r="NAE161" s="12"/>
      <c r="NAF161" s="12"/>
      <c r="NAG161" s="12"/>
      <c r="NAH161" s="12"/>
      <c r="NAI161" s="12"/>
      <c r="NAJ161" s="12"/>
      <c r="NAK161" s="12"/>
      <c r="NAL161" s="12"/>
      <c r="NAM161" s="12"/>
      <c r="NAN161" s="12"/>
      <c r="NAO161" s="12"/>
      <c r="NAP161" s="12"/>
      <c r="NAQ161" s="12"/>
      <c r="NAR161" s="12"/>
      <c r="NAS161" s="12"/>
      <c r="NAT161" s="12"/>
      <c r="NAU161" s="12"/>
      <c r="NAV161" s="12"/>
      <c r="NAW161" s="12"/>
      <c r="NAX161" s="12"/>
      <c r="NAY161" s="12"/>
      <c r="NAZ161" s="12"/>
      <c r="NBA161" s="12"/>
      <c r="NBB161" s="12"/>
      <c r="NBC161" s="12"/>
      <c r="NBD161" s="12"/>
      <c r="NBE161" s="12"/>
      <c r="NBF161" s="12"/>
      <c r="NBG161" s="12"/>
      <c r="NBH161" s="12"/>
      <c r="NBI161" s="12"/>
      <c r="NBJ161" s="12"/>
      <c r="NBK161" s="12"/>
      <c r="NBL161" s="12"/>
      <c r="NBM161" s="12"/>
      <c r="NBN161" s="12"/>
      <c r="NBO161" s="12"/>
      <c r="NBP161" s="12"/>
      <c r="NBQ161" s="12"/>
      <c r="NBR161" s="12"/>
      <c r="NBS161" s="12"/>
      <c r="NBT161" s="12"/>
      <c r="NBU161" s="12"/>
      <c r="NBV161" s="12"/>
      <c r="NBW161" s="12"/>
      <c r="NBX161" s="12"/>
      <c r="NBY161" s="12"/>
      <c r="NBZ161" s="12"/>
      <c r="NCA161" s="12"/>
      <c r="NCB161" s="12"/>
      <c r="NCC161" s="12"/>
      <c r="NCD161" s="12"/>
      <c r="NCE161" s="12"/>
      <c r="NCF161" s="12"/>
      <c r="NCG161" s="12"/>
      <c r="NCH161" s="12"/>
      <c r="NCI161" s="12"/>
      <c r="NCJ161" s="12"/>
      <c r="NCK161" s="12"/>
      <c r="NCL161" s="12"/>
      <c r="NCM161" s="12"/>
      <c r="NCN161" s="12"/>
      <c r="NCO161" s="12"/>
      <c r="NCP161" s="12"/>
      <c r="NCQ161" s="12"/>
      <c r="NCR161" s="12"/>
      <c r="NCS161" s="12"/>
      <c r="NCT161" s="12"/>
      <c r="NCU161" s="12"/>
      <c r="NCV161" s="12"/>
      <c r="NCW161" s="12"/>
      <c r="NCX161" s="12"/>
      <c r="NCY161" s="12"/>
      <c r="NCZ161" s="12"/>
      <c r="NDA161" s="12"/>
      <c r="NDB161" s="12"/>
      <c r="NDC161" s="12"/>
      <c r="NDD161" s="12"/>
      <c r="NDE161" s="12"/>
      <c r="NDF161" s="12"/>
      <c r="NDG161" s="12"/>
      <c r="NDH161" s="12"/>
      <c r="NDI161" s="12"/>
      <c r="NDJ161" s="12"/>
      <c r="NDK161" s="12"/>
      <c r="NDL161" s="12"/>
      <c r="NDM161" s="12"/>
      <c r="NDN161" s="12"/>
      <c r="NDO161" s="12"/>
      <c r="NDP161" s="12"/>
      <c r="NDQ161" s="12"/>
      <c r="NDR161" s="12"/>
      <c r="NDS161" s="12"/>
      <c r="NDT161" s="12"/>
      <c r="NDU161" s="12"/>
      <c r="NDV161" s="12"/>
      <c r="NDW161" s="12"/>
      <c r="NDX161" s="12"/>
      <c r="NDY161" s="12"/>
      <c r="NDZ161" s="12"/>
      <c r="NEA161" s="12"/>
      <c r="NEB161" s="12"/>
      <c r="NEC161" s="12"/>
      <c r="NED161" s="12"/>
      <c r="NEE161" s="12"/>
      <c r="NEF161" s="12"/>
      <c r="NEG161" s="12"/>
      <c r="NEH161" s="12"/>
      <c r="NEI161" s="12"/>
      <c r="NEJ161" s="12"/>
      <c r="NEK161" s="12"/>
      <c r="NEL161" s="12"/>
      <c r="NEM161" s="12"/>
      <c r="NEN161" s="12"/>
      <c r="NEO161" s="12"/>
      <c r="NEP161" s="12"/>
      <c r="NEQ161" s="12"/>
      <c r="NER161" s="12"/>
      <c r="NES161" s="12"/>
      <c r="NET161" s="12"/>
      <c r="NEU161" s="12"/>
      <c r="NEV161" s="12"/>
      <c r="NEW161" s="12"/>
      <c r="NEX161" s="12"/>
      <c r="NEY161" s="12"/>
      <c r="NEZ161" s="12"/>
      <c r="NFA161" s="12"/>
      <c r="NFB161" s="12"/>
      <c r="NFC161" s="12"/>
      <c r="NFD161" s="12"/>
      <c r="NFE161" s="12"/>
      <c r="NFF161" s="12"/>
      <c r="NFG161" s="12"/>
      <c r="NFH161" s="12"/>
      <c r="NFI161" s="12"/>
      <c r="NFJ161" s="12"/>
      <c r="NFK161" s="12"/>
      <c r="NFL161" s="12"/>
      <c r="NFM161" s="12"/>
      <c r="NFN161" s="12"/>
      <c r="NFO161" s="12"/>
      <c r="NFP161" s="12"/>
      <c r="NFQ161" s="12"/>
      <c r="NFR161" s="12"/>
      <c r="NFS161" s="12"/>
      <c r="NFT161" s="12"/>
      <c r="NFU161" s="12"/>
      <c r="NFV161" s="12"/>
      <c r="NFW161" s="12"/>
      <c r="NFX161" s="12"/>
      <c r="NFY161" s="12"/>
      <c r="NFZ161" s="12"/>
      <c r="NGA161" s="12"/>
      <c r="NGB161" s="12"/>
      <c r="NGC161" s="12"/>
      <c r="NGD161" s="12"/>
      <c r="NGE161" s="12"/>
      <c r="NGF161" s="12"/>
      <c r="NGG161" s="12"/>
      <c r="NGH161" s="12"/>
      <c r="NGI161" s="12"/>
      <c r="NGJ161" s="12"/>
      <c r="NGK161" s="12"/>
      <c r="NGL161" s="12"/>
      <c r="NGM161" s="12"/>
      <c r="NGN161" s="12"/>
      <c r="NGO161" s="12"/>
      <c r="NGP161" s="12"/>
      <c r="NGQ161" s="12"/>
      <c r="NGR161" s="12"/>
      <c r="NGS161" s="12"/>
      <c r="NGT161" s="12"/>
      <c r="NGU161" s="12"/>
      <c r="NGV161" s="12"/>
      <c r="NGW161" s="12"/>
      <c r="NGX161" s="12"/>
      <c r="NGY161" s="12"/>
      <c r="NGZ161" s="12"/>
      <c r="NHA161" s="12"/>
      <c r="NHB161" s="12"/>
      <c r="NHC161" s="12"/>
      <c r="NHD161" s="12"/>
      <c r="NHE161" s="12"/>
      <c r="NHF161" s="12"/>
      <c r="NHG161" s="12"/>
      <c r="NHH161" s="12"/>
      <c r="NHI161" s="12"/>
      <c r="NHJ161" s="12"/>
      <c r="NHK161" s="12"/>
      <c r="NHL161" s="12"/>
      <c r="NHM161" s="12"/>
      <c r="NHN161" s="12"/>
      <c r="NHO161" s="12"/>
      <c r="NHP161" s="12"/>
      <c r="NHQ161" s="12"/>
      <c r="NHR161" s="12"/>
      <c r="NHS161" s="12"/>
      <c r="NHT161" s="12"/>
      <c r="NHU161" s="12"/>
      <c r="NHV161" s="12"/>
      <c r="NHW161" s="12"/>
      <c r="NHX161" s="12"/>
      <c r="NHY161" s="12"/>
      <c r="NHZ161" s="12"/>
      <c r="NIA161" s="12"/>
      <c r="NIB161" s="12"/>
      <c r="NIC161" s="12"/>
      <c r="NID161" s="12"/>
      <c r="NIE161" s="12"/>
      <c r="NIF161" s="12"/>
      <c r="NIG161" s="12"/>
      <c r="NIH161" s="12"/>
      <c r="NII161" s="12"/>
      <c r="NIJ161" s="12"/>
      <c r="NIK161" s="12"/>
      <c r="NIL161" s="12"/>
      <c r="NIM161" s="12"/>
      <c r="NIN161" s="12"/>
      <c r="NIO161" s="12"/>
      <c r="NIP161" s="12"/>
      <c r="NIQ161" s="12"/>
      <c r="NIR161" s="12"/>
      <c r="NIS161" s="12"/>
      <c r="NIT161" s="12"/>
      <c r="NIU161" s="12"/>
      <c r="NIV161" s="12"/>
      <c r="NIW161" s="12"/>
      <c r="NIX161" s="12"/>
      <c r="NIY161" s="12"/>
      <c r="NIZ161" s="12"/>
      <c r="NJA161" s="12"/>
      <c r="NJB161" s="12"/>
      <c r="NJC161" s="12"/>
      <c r="NJD161" s="12"/>
      <c r="NJE161" s="12"/>
      <c r="NJF161" s="12"/>
      <c r="NJG161" s="12"/>
      <c r="NJH161" s="12"/>
      <c r="NJI161" s="12"/>
      <c r="NJJ161" s="12"/>
      <c r="NJK161" s="12"/>
      <c r="NJL161" s="12"/>
      <c r="NJM161" s="12"/>
      <c r="NJN161" s="12"/>
      <c r="NJO161" s="12"/>
      <c r="NJP161" s="12"/>
      <c r="NJQ161" s="12"/>
      <c r="NJR161" s="12"/>
      <c r="NJS161" s="12"/>
      <c r="NJT161" s="12"/>
      <c r="NJU161" s="12"/>
      <c r="NJV161" s="12"/>
      <c r="NJW161" s="12"/>
      <c r="NJX161" s="12"/>
      <c r="NJY161" s="12"/>
      <c r="NJZ161" s="12"/>
      <c r="NKA161" s="12"/>
      <c r="NKB161" s="12"/>
      <c r="NKC161" s="12"/>
      <c r="NKD161" s="12"/>
      <c r="NKE161" s="12"/>
      <c r="NKF161" s="12"/>
      <c r="NKG161" s="12"/>
      <c r="NKH161" s="12"/>
      <c r="NKI161" s="12"/>
      <c r="NKJ161" s="12"/>
      <c r="NKK161" s="12"/>
      <c r="NKL161" s="12"/>
      <c r="NKM161" s="12"/>
      <c r="NKN161" s="12"/>
      <c r="NKO161" s="12"/>
      <c r="NKP161" s="12"/>
      <c r="NKQ161" s="12"/>
      <c r="NKR161" s="12"/>
      <c r="NKS161" s="12"/>
      <c r="NKT161" s="12"/>
      <c r="NKU161" s="12"/>
      <c r="NKV161" s="12"/>
      <c r="NKW161" s="12"/>
      <c r="NKX161" s="12"/>
      <c r="NKY161" s="12"/>
      <c r="NKZ161" s="12"/>
      <c r="NLA161" s="12"/>
      <c r="NLB161" s="12"/>
      <c r="NLC161" s="12"/>
      <c r="NLD161" s="12"/>
      <c r="NLE161" s="12"/>
      <c r="NLF161" s="12"/>
      <c r="NLG161" s="12"/>
      <c r="NLH161" s="12"/>
      <c r="NLI161" s="12"/>
      <c r="NLJ161" s="12"/>
      <c r="NLK161" s="12"/>
      <c r="NLL161" s="12"/>
      <c r="NLM161" s="12"/>
      <c r="NLN161" s="12"/>
      <c r="NLO161" s="12"/>
      <c r="NLP161" s="12"/>
      <c r="NLQ161" s="12"/>
      <c r="NLR161" s="12"/>
      <c r="NLS161" s="12"/>
      <c r="NLT161" s="12"/>
      <c r="NLU161" s="12"/>
      <c r="NLV161" s="12"/>
      <c r="NLW161" s="12"/>
      <c r="NLX161" s="12"/>
      <c r="NLY161" s="12"/>
      <c r="NLZ161" s="12"/>
      <c r="NMA161" s="12"/>
      <c r="NMB161" s="12"/>
      <c r="NMC161" s="12"/>
      <c r="NMD161" s="12"/>
      <c r="NME161" s="12"/>
      <c r="NMF161" s="12"/>
      <c r="NMG161" s="12"/>
      <c r="NMH161" s="12"/>
      <c r="NMI161" s="12"/>
      <c r="NMJ161" s="12"/>
      <c r="NMK161" s="12"/>
      <c r="NML161" s="12"/>
      <c r="NMM161" s="12"/>
      <c r="NMN161" s="12"/>
      <c r="NMO161" s="12"/>
      <c r="NMP161" s="12"/>
      <c r="NMQ161" s="12"/>
      <c r="NMR161" s="12"/>
      <c r="NMS161" s="12"/>
      <c r="NMT161" s="12"/>
      <c r="NMU161" s="12"/>
      <c r="NMV161" s="12"/>
      <c r="NMW161" s="12"/>
      <c r="NMX161" s="12"/>
      <c r="NMY161" s="12"/>
      <c r="NMZ161" s="12"/>
      <c r="NNA161" s="12"/>
      <c r="NNB161" s="12"/>
      <c r="NNC161" s="12"/>
      <c r="NND161" s="12"/>
      <c r="NNE161" s="12"/>
      <c r="NNF161" s="12"/>
      <c r="NNG161" s="12"/>
      <c r="NNH161" s="12"/>
      <c r="NNI161" s="12"/>
      <c r="NNJ161" s="12"/>
      <c r="NNK161" s="12"/>
      <c r="NNL161" s="12"/>
      <c r="NNM161" s="12"/>
      <c r="NNN161" s="12"/>
      <c r="NNO161" s="12"/>
      <c r="NNP161" s="12"/>
      <c r="NNQ161" s="12"/>
      <c r="NNR161" s="12"/>
      <c r="NNS161" s="12"/>
      <c r="NNT161" s="12"/>
      <c r="NNU161" s="12"/>
      <c r="NNV161" s="12"/>
      <c r="NNW161" s="12"/>
      <c r="NNX161" s="12"/>
      <c r="NNY161" s="12"/>
      <c r="NNZ161" s="12"/>
      <c r="NOA161" s="12"/>
      <c r="NOB161" s="12"/>
      <c r="NOC161" s="12"/>
      <c r="NOD161" s="12"/>
      <c r="NOE161" s="12"/>
      <c r="NOF161" s="12"/>
      <c r="NOG161" s="12"/>
      <c r="NOH161" s="12"/>
      <c r="NOI161" s="12"/>
      <c r="NOJ161" s="12"/>
      <c r="NOK161" s="12"/>
      <c r="NOL161" s="12"/>
      <c r="NOM161" s="12"/>
      <c r="NON161" s="12"/>
      <c r="NOO161" s="12"/>
      <c r="NOP161" s="12"/>
      <c r="NOQ161" s="12"/>
      <c r="NOR161" s="12"/>
      <c r="NOS161" s="12"/>
      <c r="NOT161" s="12"/>
      <c r="NOU161" s="12"/>
      <c r="NOV161" s="12"/>
      <c r="NOW161" s="12"/>
      <c r="NOX161" s="12"/>
      <c r="NOY161" s="12"/>
      <c r="NOZ161" s="12"/>
      <c r="NPA161" s="12"/>
      <c r="NPB161" s="12"/>
      <c r="NPC161" s="12"/>
      <c r="NPD161" s="12"/>
      <c r="NPE161" s="12"/>
      <c r="NPF161" s="12"/>
      <c r="NPG161" s="12"/>
      <c r="NPH161" s="12"/>
      <c r="NPI161" s="12"/>
      <c r="NPJ161" s="12"/>
      <c r="NPK161" s="12"/>
      <c r="NPL161" s="12"/>
      <c r="NPM161" s="12"/>
      <c r="NPN161" s="12"/>
      <c r="NPO161" s="12"/>
      <c r="NPP161" s="12"/>
      <c r="NPQ161" s="12"/>
      <c r="NPR161" s="12"/>
      <c r="NPS161" s="12"/>
      <c r="NPT161" s="12"/>
      <c r="NPU161" s="12"/>
      <c r="NPV161" s="12"/>
      <c r="NPW161" s="12"/>
      <c r="NPX161" s="12"/>
      <c r="NPY161" s="12"/>
      <c r="NPZ161" s="12"/>
      <c r="NQA161" s="12"/>
      <c r="NQB161" s="12"/>
      <c r="NQC161" s="12"/>
      <c r="NQD161" s="12"/>
      <c r="NQE161" s="12"/>
      <c r="NQF161" s="12"/>
      <c r="NQG161" s="12"/>
      <c r="NQH161" s="12"/>
      <c r="NQI161" s="12"/>
      <c r="NQJ161" s="12"/>
      <c r="NQK161" s="12"/>
      <c r="NQL161" s="12"/>
      <c r="NQM161" s="12"/>
      <c r="NQN161" s="12"/>
      <c r="NQO161" s="12"/>
      <c r="NQP161" s="12"/>
      <c r="NQQ161" s="12"/>
      <c r="NQR161" s="12"/>
      <c r="NQS161" s="12"/>
      <c r="NQT161" s="12"/>
      <c r="NQU161" s="12"/>
      <c r="NQV161" s="12"/>
      <c r="NQW161" s="12"/>
      <c r="NQX161" s="12"/>
      <c r="NQY161" s="12"/>
      <c r="NQZ161" s="12"/>
      <c r="NRA161" s="12"/>
      <c r="NRB161" s="12"/>
      <c r="NRC161" s="12"/>
      <c r="NRD161" s="12"/>
      <c r="NRE161" s="12"/>
      <c r="NRF161" s="12"/>
      <c r="NRG161" s="12"/>
      <c r="NRH161" s="12"/>
      <c r="NRI161" s="12"/>
      <c r="NRJ161" s="12"/>
      <c r="NRK161" s="12"/>
      <c r="NRL161" s="12"/>
      <c r="NRM161" s="12"/>
      <c r="NRN161" s="12"/>
      <c r="NRO161" s="12"/>
      <c r="NRP161" s="12"/>
      <c r="NRQ161" s="12"/>
      <c r="NRR161" s="12"/>
      <c r="NRS161" s="12"/>
      <c r="NRT161" s="12"/>
      <c r="NRU161" s="12"/>
      <c r="NRV161" s="12"/>
      <c r="NRW161" s="12"/>
      <c r="NRX161" s="12"/>
      <c r="NRY161" s="12"/>
      <c r="NRZ161" s="12"/>
      <c r="NSA161" s="12"/>
      <c r="NSB161" s="12"/>
      <c r="NSC161" s="12"/>
      <c r="NSD161" s="12"/>
      <c r="NSE161" s="12"/>
      <c r="NSF161" s="12"/>
      <c r="NSG161" s="12"/>
      <c r="NSH161" s="12"/>
      <c r="NSI161" s="12"/>
      <c r="NSJ161" s="12"/>
      <c r="NSK161" s="12"/>
      <c r="NSL161" s="12"/>
      <c r="NSM161" s="12"/>
      <c r="NSN161" s="12"/>
      <c r="NSO161" s="12"/>
      <c r="NSP161" s="12"/>
      <c r="NSQ161" s="12"/>
      <c r="NSR161" s="12"/>
      <c r="NSS161" s="12"/>
      <c r="NST161" s="12"/>
      <c r="NSU161" s="12"/>
      <c r="NSV161" s="12"/>
      <c r="NSW161" s="12"/>
      <c r="NSX161" s="12"/>
      <c r="NSY161" s="12"/>
      <c r="NSZ161" s="12"/>
      <c r="NTA161" s="12"/>
      <c r="NTB161" s="12"/>
      <c r="NTC161" s="12"/>
      <c r="NTD161" s="12"/>
      <c r="NTE161" s="12"/>
      <c r="NTF161" s="12"/>
      <c r="NTG161" s="12"/>
      <c r="NTH161" s="12"/>
      <c r="NTI161" s="12"/>
      <c r="NTJ161" s="12"/>
      <c r="NTK161" s="12"/>
      <c r="NTL161" s="12"/>
      <c r="NTM161" s="12"/>
      <c r="NTN161" s="12"/>
      <c r="NTO161" s="12"/>
      <c r="NTP161" s="12"/>
      <c r="NTQ161" s="12"/>
      <c r="NTR161" s="12"/>
      <c r="NTS161" s="12"/>
      <c r="NTT161" s="12"/>
      <c r="NTU161" s="12"/>
      <c r="NTV161" s="12"/>
      <c r="NTW161" s="12"/>
      <c r="NTX161" s="12"/>
      <c r="NTY161" s="12"/>
      <c r="NTZ161" s="12"/>
      <c r="NUA161" s="12"/>
      <c r="NUB161" s="12"/>
      <c r="NUC161" s="12"/>
      <c r="NUD161" s="12"/>
      <c r="NUE161" s="12"/>
      <c r="NUF161" s="12"/>
      <c r="NUG161" s="12"/>
      <c r="NUH161" s="12"/>
      <c r="NUI161" s="12"/>
      <c r="NUJ161" s="12"/>
      <c r="NUK161" s="12"/>
      <c r="NUL161" s="12"/>
      <c r="NUM161" s="12"/>
      <c r="NUN161" s="12"/>
      <c r="NUO161" s="12"/>
      <c r="NUP161" s="12"/>
      <c r="NUQ161" s="12"/>
      <c r="NUR161" s="12"/>
      <c r="NUS161" s="12"/>
      <c r="NUT161" s="12"/>
      <c r="NUU161" s="12"/>
      <c r="NUV161" s="12"/>
      <c r="NUW161" s="12"/>
      <c r="NUX161" s="12"/>
      <c r="NUY161" s="12"/>
      <c r="NUZ161" s="12"/>
      <c r="NVA161" s="12"/>
      <c r="NVB161" s="12"/>
      <c r="NVC161" s="12"/>
      <c r="NVD161" s="12"/>
      <c r="NVE161" s="12"/>
      <c r="NVF161" s="12"/>
      <c r="NVG161" s="12"/>
      <c r="NVH161" s="12"/>
      <c r="NVI161" s="12"/>
      <c r="NVJ161" s="12"/>
      <c r="NVK161" s="12"/>
      <c r="NVL161" s="12"/>
      <c r="NVM161" s="12"/>
      <c r="NVN161" s="12"/>
      <c r="NVO161" s="12"/>
      <c r="NVP161" s="12"/>
      <c r="NVQ161" s="12"/>
      <c r="NVR161" s="12"/>
      <c r="NVS161" s="12"/>
      <c r="NVT161" s="12"/>
      <c r="NVU161" s="12"/>
      <c r="NVV161" s="12"/>
      <c r="NVW161" s="12"/>
      <c r="NVX161" s="12"/>
      <c r="NVY161" s="12"/>
      <c r="NVZ161" s="12"/>
      <c r="NWA161" s="12"/>
      <c r="NWB161" s="12"/>
      <c r="NWC161" s="12"/>
      <c r="NWD161" s="12"/>
      <c r="NWE161" s="12"/>
      <c r="NWF161" s="12"/>
      <c r="NWG161" s="12"/>
      <c r="NWH161" s="12"/>
      <c r="NWI161" s="12"/>
      <c r="NWJ161" s="12"/>
      <c r="NWK161" s="12"/>
      <c r="NWL161" s="12"/>
      <c r="NWM161" s="12"/>
      <c r="NWN161" s="12"/>
      <c r="NWO161" s="12"/>
      <c r="NWP161" s="12"/>
      <c r="NWQ161" s="12"/>
      <c r="NWR161" s="12"/>
      <c r="NWS161" s="12"/>
      <c r="NWT161" s="12"/>
      <c r="NWU161" s="12"/>
      <c r="NWV161" s="12"/>
      <c r="NWW161" s="12"/>
      <c r="NWX161" s="12"/>
      <c r="NWY161" s="12"/>
      <c r="NWZ161" s="12"/>
      <c r="NXA161" s="12"/>
      <c r="NXB161" s="12"/>
      <c r="NXC161" s="12"/>
      <c r="NXD161" s="12"/>
      <c r="NXE161" s="12"/>
      <c r="NXF161" s="12"/>
      <c r="NXG161" s="12"/>
      <c r="NXH161" s="12"/>
      <c r="NXI161" s="12"/>
      <c r="NXJ161" s="12"/>
      <c r="NXK161" s="12"/>
      <c r="NXL161" s="12"/>
      <c r="NXM161" s="12"/>
      <c r="NXN161" s="12"/>
      <c r="NXO161" s="12"/>
      <c r="NXP161" s="12"/>
      <c r="NXQ161" s="12"/>
      <c r="NXR161" s="12"/>
      <c r="NXS161" s="12"/>
      <c r="NXT161" s="12"/>
      <c r="NXU161" s="12"/>
      <c r="NXV161" s="12"/>
      <c r="NXW161" s="12"/>
      <c r="NXX161" s="12"/>
      <c r="NXY161" s="12"/>
      <c r="NXZ161" s="12"/>
      <c r="NYA161" s="12"/>
      <c r="NYB161" s="12"/>
      <c r="NYC161" s="12"/>
      <c r="NYD161" s="12"/>
      <c r="NYE161" s="12"/>
      <c r="NYF161" s="12"/>
      <c r="NYG161" s="12"/>
      <c r="NYH161" s="12"/>
      <c r="NYI161" s="12"/>
      <c r="NYJ161" s="12"/>
      <c r="NYK161" s="12"/>
      <c r="NYL161" s="12"/>
      <c r="NYM161" s="12"/>
      <c r="NYN161" s="12"/>
      <c r="NYO161" s="12"/>
      <c r="NYP161" s="12"/>
      <c r="NYQ161" s="12"/>
      <c r="NYR161" s="12"/>
      <c r="NYS161" s="12"/>
      <c r="NYT161" s="12"/>
      <c r="NYU161" s="12"/>
      <c r="NYV161" s="12"/>
      <c r="NYW161" s="12"/>
      <c r="NYX161" s="12"/>
      <c r="NYY161" s="12"/>
      <c r="NYZ161" s="12"/>
      <c r="NZA161" s="12"/>
      <c r="NZB161" s="12"/>
      <c r="NZC161" s="12"/>
      <c r="NZD161" s="12"/>
      <c r="NZE161" s="12"/>
      <c r="NZF161" s="12"/>
      <c r="NZG161" s="12"/>
      <c r="NZH161" s="12"/>
      <c r="NZI161" s="12"/>
      <c r="NZJ161" s="12"/>
      <c r="NZK161" s="12"/>
      <c r="NZL161" s="12"/>
      <c r="NZM161" s="12"/>
      <c r="NZN161" s="12"/>
      <c r="NZO161" s="12"/>
      <c r="NZP161" s="12"/>
      <c r="NZQ161" s="12"/>
      <c r="NZR161" s="12"/>
      <c r="NZS161" s="12"/>
      <c r="NZT161" s="12"/>
      <c r="NZU161" s="12"/>
      <c r="NZV161" s="12"/>
      <c r="NZW161" s="12"/>
      <c r="NZX161" s="12"/>
      <c r="NZY161" s="12"/>
      <c r="NZZ161" s="12"/>
      <c r="OAA161" s="12"/>
      <c r="OAB161" s="12"/>
      <c r="OAC161" s="12"/>
      <c r="OAD161" s="12"/>
      <c r="OAE161" s="12"/>
      <c r="OAF161" s="12"/>
      <c r="OAG161" s="12"/>
      <c r="OAH161" s="12"/>
      <c r="OAI161" s="12"/>
      <c r="OAJ161" s="12"/>
      <c r="OAK161" s="12"/>
      <c r="OAL161" s="12"/>
      <c r="OAM161" s="12"/>
      <c r="OAN161" s="12"/>
      <c r="OAO161" s="12"/>
      <c r="OAP161" s="12"/>
      <c r="OAQ161" s="12"/>
      <c r="OAR161" s="12"/>
      <c r="OAS161" s="12"/>
      <c r="OAT161" s="12"/>
      <c r="OAU161" s="12"/>
      <c r="OAV161" s="12"/>
      <c r="OAW161" s="12"/>
      <c r="OAX161" s="12"/>
      <c r="OAY161" s="12"/>
      <c r="OAZ161" s="12"/>
      <c r="OBA161" s="12"/>
      <c r="OBB161" s="12"/>
      <c r="OBC161" s="12"/>
      <c r="OBD161" s="12"/>
      <c r="OBE161" s="12"/>
      <c r="OBF161" s="12"/>
      <c r="OBG161" s="12"/>
      <c r="OBH161" s="12"/>
      <c r="OBI161" s="12"/>
      <c r="OBJ161" s="12"/>
      <c r="OBK161" s="12"/>
      <c r="OBL161" s="12"/>
      <c r="OBM161" s="12"/>
      <c r="OBN161" s="12"/>
      <c r="OBO161" s="12"/>
      <c r="OBP161" s="12"/>
      <c r="OBQ161" s="12"/>
      <c r="OBR161" s="12"/>
      <c r="OBS161" s="12"/>
      <c r="OBT161" s="12"/>
      <c r="OBU161" s="12"/>
      <c r="OBV161" s="12"/>
      <c r="OBW161" s="12"/>
      <c r="OBX161" s="12"/>
      <c r="OBY161" s="12"/>
      <c r="OBZ161" s="12"/>
      <c r="OCA161" s="12"/>
      <c r="OCB161" s="12"/>
      <c r="OCC161" s="12"/>
      <c r="OCD161" s="12"/>
      <c r="OCE161" s="12"/>
      <c r="OCF161" s="12"/>
      <c r="OCG161" s="12"/>
      <c r="OCH161" s="12"/>
      <c r="OCI161" s="12"/>
      <c r="OCJ161" s="12"/>
      <c r="OCK161" s="12"/>
      <c r="OCL161" s="12"/>
      <c r="OCM161" s="12"/>
      <c r="OCN161" s="12"/>
      <c r="OCO161" s="12"/>
      <c r="OCP161" s="12"/>
      <c r="OCQ161" s="12"/>
      <c r="OCR161" s="12"/>
      <c r="OCS161" s="12"/>
      <c r="OCT161" s="12"/>
      <c r="OCU161" s="12"/>
      <c r="OCV161" s="12"/>
      <c r="OCW161" s="12"/>
      <c r="OCX161" s="12"/>
      <c r="OCY161" s="12"/>
      <c r="OCZ161" s="12"/>
      <c r="ODA161" s="12"/>
      <c r="ODB161" s="12"/>
      <c r="ODC161" s="12"/>
      <c r="ODD161" s="12"/>
      <c r="ODE161" s="12"/>
      <c r="ODF161" s="12"/>
      <c r="ODG161" s="12"/>
      <c r="ODH161" s="12"/>
      <c r="ODI161" s="12"/>
      <c r="ODJ161" s="12"/>
      <c r="ODK161" s="12"/>
      <c r="ODL161" s="12"/>
      <c r="ODM161" s="12"/>
      <c r="ODN161" s="12"/>
      <c r="ODO161" s="12"/>
      <c r="ODP161" s="12"/>
      <c r="ODQ161" s="12"/>
      <c r="ODR161" s="12"/>
      <c r="ODS161" s="12"/>
      <c r="ODT161" s="12"/>
      <c r="ODU161" s="12"/>
      <c r="ODV161" s="12"/>
      <c r="ODW161" s="12"/>
      <c r="ODX161" s="12"/>
      <c r="ODY161" s="12"/>
      <c r="ODZ161" s="12"/>
      <c r="OEA161" s="12"/>
      <c r="OEB161" s="12"/>
      <c r="OEC161" s="12"/>
      <c r="OED161" s="12"/>
      <c r="OEE161" s="12"/>
      <c r="OEF161" s="12"/>
      <c r="OEG161" s="12"/>
      <c r="OEH161" s="12"/>
      <c r="OEI161" s="12"/>
      <c r="OEJ161" s="12"/>
      <c r="OEK161" s="12"/>
      <c r="OEL161" s="12"/>
      <c r="OEM161" s="12"/>
      <c r="OEN161" s="12"/>
      <c r="OEO161" s="12"/>
      <c r="OEP161" s="12"/>
      <c r="OEQ161" s="12"/>
      <c r="OER161" s="12"/>
      <c r="OES161" s="12"/>
      <c r="OET161" s="12"/>
      <c r="OEU161" s="12"/>
      <c r="OEV161" s="12"/>
      <c r="OEW161" s="12"/>
      <c r="OEX161" s="12"/>
      <c r="OEY161" s="12"/>
      <c r="OEZ161" s="12"/>
      <c r="OFA161" s="12"/>
      <c r="OFB161" s="12"/>
      <c r="OFC161" s="12"/>
      <c r="OFD161" s="12"/>
      <c r="OFE161" s="12"/>
      <c r="OFF161" s="12"/>
      <c r="OFG161" s="12"/>
      <c r="OFH161" s="12"/>
      <c r="OFI161" s="12"/>
      <c r="OFJ161" s="12"/>
      <c r="OFK161" s="12"/>
      <c r="OFL161" s="12"/>
      <c r="OFM161" s="12"/>
      <c r="OFN161" s="12"/>
      <c r="OFO161" s="12"/>
      <c r="OFP161" s="12"/>
      <c r="OFQ161" s="12"/>
      <c r="OFR161" s="12"/>
      <c r="OFS161" s="12"/>
      <c r="OFT161" s="12"/>
      <c r="OFU161" s="12"/>
      <c r="OFV161" s="12"/>
      <c r="OFW161" s="12"/>
      <c r="OFX161" s="12"/>
      <c r="OFY161" s="12"/>
      <c r="OFZ161" s="12"/>
      <c r="OGA161" s="12"/>
      <c r="OGB161" s="12"/>
      <c r="OGC161" s="12"/>
      <c r="OGD161" s="12"/>
      <c r="OGE161" s="12"/>
      <c r="OGF161" s="12"/>
      <c r="OGG161" s="12"/>
      <c r="OGH161" s="12"/>
      <c r="OGI161" s="12"/>
      <c r="OGJ161" s="12"/>
      <c r="OGK161" s="12"/>
      <c r="OGL161" s="12"/>
      <c r="OGM161" s="12"/>
      <c r="OGN161" s="12"/>
      <c r="OGO161" s="12"/>
      <c r="OGP161" s="12"/>
      <c r="OGQ161" s="12"/>
      <c r="OGR161" s="12"/>
      <c r="OGS161" s="12"/>
      <c r="OGT161" s="12"/>
      <c r="OGU161" s="12"/>
      <c r="OGV161" s="12"/>
      <c r="OGW161" s="12"/>
      <c r="OGX161" s="12"/>
      <c r="OGY161" s="12"/>
      <c r="OGZ161" s="12"/>
      <c r="OHA161" s="12"/>
      <c r="OHB161" s="12"/>
      <c r="OHC161" s="12"/>
      <c r="OHD161" s="12"/>
      <c r="OHE161" s="12"/>
      <c r="OHF161" s="12"/>
      <c r="OHG161" s="12"/>
      <c r="OHH161" s="12"/>
      <c r="OHI161" s="12"/>
      <c r="OHJ161" s="12"/>
      <c r="OHK161" s="12"/>
      <c r="OHL161" s="12"/>
      <c r="OHM161" s="12"/>
      <c r="OHN161" s="12"/>
      <c r="OHO161" s="12"/>
      <c r="OHP161" s="12"/>
      <c r="OHQ161" s="12"/>
      <c r="OHR161" s="12"/>
      <c r="OHS161" s="12"/>
      <c r="OHT161" s="12"/>
      <c r="OHU161" s="12"/>
      <c r="OHV161" s="12"/>
      <c r="OHW161" s="12"/>
      <c r="OHX161" s="12"/>
      <c r="OHY161" s="12"/>
      <c r="OHZ161" s="12"/>
      <c r="OIA161" s="12"/>
      <c r="OIB161" s="12"/>
      <c r="OIC161" s="12"/>
      <c r="OID161" s="12"/>
      <c r="OIE161" s="12"/>
      <c r="OIF161" s="12"/>
      <c r="OIG161" s="12"/>
      <c r="OIH161" s="12"/>
      <c r="OII161" s="12"/>
      <c r="OIJ161" s="12"/>
      <c r="OIK161" s="12"/>
      <c r="OIL161" s="12"/>
      <c r="OIM161" s="12"/>
      <c r="OIN161" s="12"/>
      <c r="OIO161" s="12"/>
      <c r="OIP161" s="12"/>
      <c r="OIQ161" s="12"/>
      <c r="OIR161" s="12"/>
      <c r="OIS161" s="12"/>
      <c r="OIT161" s="12"/>
      <c r="OIU161" s="12"/>
      <c r="OIV161" s="12"/>
      <c r="OIW161" s="12"/>
      <c r="OIX161" s="12"/>
      <c r="OIY161" s="12"/>
      <c r="OIZ161" s="12"/>
      <c r="OJA161" s="12"/>
      <c r="OJB161" s="12"/>
      <c r="OJC161" s="12"/>
      <c r="OJD161" s="12"/>
      <c r="OJE161" s="12"/>
      <c r="OJF161" s="12"/>
      <c r="OJG161" s="12"/>
      <c r="OJH161" s="12"/>
      <c r="OJI161" s="12"/>
      <c r="OJJ161" s="12"/>
      <c r="OJK161" s="12"/>
      <c r="OJL161" s="12"/>
      <c r="OJM161" s="12"/>
      <c r="OJN161" s="12"/>
      <c r="OJO161" s="12"/>
      <c r="OJP161" s="12"/>
      <c r="OJQ161" s="12"/>
      <c r="OJR161" s="12"/>
      <c r="OJS161" s="12"/>
      <c r="OJT161" s="12"/>
      <c r="OJU161" s="12"/>
      <c r="OJV161" s="12"/>
      <c r="OJW161" s="12"/>
      <c r="OJX161" s="12"/>
      <c r="OJY161" s="12"/>
      <c r="OJZ161" s="12"/>
      <c r="OKA161" s="12"/>
      <c r="OKB161" s="12"/>
      <c r="OKC161" s="12"/>
      <c r="OKD161" s="12"/>
      <c r="OKE161" s="12"/>
      <c r="OKF161" s="12"/>
      <c r="OKG161" s="12"/>
      <c r="OKH161" s="12"/>
      <c r="OKI161" s="12"/>
      <c r="OKJ161" s="12"/>
      <c r="OKK161" s="12"/>
      <c r="OKL161" s="12"/>
      <c r="OKM161" s="12"/>
      <c r="OKN161" s="12"/>
      <c r="OKO161" s="12"/>
      <c r="OKP161" s="12"/>
      <c r="OKQ161" s="12"/>
      <c r="OKR161" s="12"/>
      <c r="OKS161" s="12"/>
      <c r="OKT161" s="12"/>
      <c r="OKU161" s="12"/>
      <c r="OKV161" s="12"/>
      <c r="OKW161" s="12"/>
      <c r="OKX161" s="12"/>
      <c r="OKY161" s="12"/>
      <c r="OKZ161" s="12"/>
      <c r="OLA161" s="12"/>
      <c r="OLB161" s="12"/>
      <c r="OLC161" s="12"/>
      <c r="OLD161" s="12"/>
      <c r="OLE161" s="12"/>
      <c r="OLF161" s="12"/>
      <c r="OLG161" s="12"/>
      <c r="OLH161" s="12"/>
      <c r="OLI161" s="12"/>
      <c r="OLJ161" s="12"/>
      <c r="OLK161" s="12"/>
      <c r="OLL161" s="12"/>
      <c r="OLM161" s="12"/>
      <c r="OLN161" s="12"/>
      <c r="OLO161" s="12"/>
      <c r="OLP161" s="12"/>
      <c r="OLQ161" s="12"/>
      <c r="OLR161" s="12"/>
      <c r="OLS161" s="12"/>
      <c r="OLT161" s="12"/>
      <c r="OLU161" s="12"/>
      <c r="OLV161" s="12"/>
      <c r="OLW161" s="12"/>
      <c r="OLX161" s="12"/>
      <c r="OLY161" s="12"/>
      <c r="OLZ161" s="12"/>
      <c r="OMA161" s="12"/>
      <c r="OMB161" s="12"/>
      <c r="OMC161" s="12"/>
      <c r="OMD161" s="12"/>
      <c r="OME161" s="12"/>
      <c r="OMF161" s="12"/>
      <c r="OMG161" s="12"/>
      <c r="OMH161" s="12"/>
      <c r="OMI161" s="12"/>
      <c r="OMJ161" s="12"/>
      <c r="OMK161" s="12"/>
      <c r="OML161" s="12"/>
      <c r="OMM161" s="12"/>
      <c r="OMN161" s="12"/>
      <c r="OMO161" s="12"/>
      <c r="OMP161" s="12"/>
      <c r="OMQ161" s="12"/>
      <c r="OMR161" s="12"/>
      <c r="OMS161" s="12"/>
      <c r="OMT161" s="12"/>
      <c r="OMU161" s="12"/>
      <c r="OMV161" s="12"/>
      <c r="OMW161" s="12"/>
      <c r="OMX161" s="12"/>
      <c r="OMY161" s="12"/>
      <c r="OMZ161" s="12"/>
      <c r="ONA161" s="12"/>
      <c r="ONB161" s="12"/>
      <c r="ONC161" s="12"/>
      <c r="OND161" s="12"/>
      <c r="ONE161" s="12"/>
      <c r="ONF161" s="12"/>
      <c r="ONG161" s="12"/>
      <c r="ONH161" s="12"/>
      <c r="ONI161" s="12"/>
      <c r="ONJ161" s="12"/>
      <c r="ONK161" s="12"/>
      <c r="ONL161" s="12"/>
      <c r="ONM161" s="12"/>
      <c r="ONN161" s="12"/>
      <c r="ONO161" s="12"/>
      <c r="ONP161" s="12"/>
      <c r="ONQ161" s="12"/>
      <c r="ONR161" s="12"/>
      <c r="ONS161" s="12"/>
      <c r="ONT161" s="12"/>
      <c r="ONU161" s="12"/>
      <c r="ONV161" s="12"/>
      <c r="ONW161" s="12"/>
      <c r="ONX161" s="12"/>
      <c r="ONY161" s="12"/>
      <c r="ONZ161" s="12"/>
      <c r="OOA161" s="12"/>
      <c r="OOB161" s="12"/>
      <c r="OOC161" s="12"/>
      <c r="OOD161" s="12"/>
      <c r="OOE161" s="12"/>
      <c r="OOF161" s="12"/>
      <c r="OOG161" s="12"/>
      <c r="OOH161" s="12"/>
      <c r="OOI161" s="12"/>
      <c r="OOJ161" s="12"/>
      <c r="OOK161" s="12"/>
      <c r="OOL161" s="12"/>
      <c r="OOM161" s="12"/>
      <c r="OON161" s="12"/>
      <c r="OOO161" s="12"/>
      <c r="OOP161" s="12"/>
      <c r="OOQ161" s="12"/>
      <c r="OOR161" s="12"/>
      <c r="OOS161" s="12"/>
      <c r="OOT161" s="12"/>
      <c r="OOU161" s="12"/>
      <c r="OOV161" s="12"/>
      <c r="OOW161" s="12"/>
      <c r="OOX161" s="12"/>
      <c r="OOY161" s="12"/>
      <c r="OOZ161" s="12"/>
      <c r="OPA161" s="12"/>
      <c r="OPB161" s="12"/>
      <c r="OPC161" s="12"/>
      <c r="OPD161" s="12"/>
      <c r="OPE161" s="12"/>
      <c r="OPF161" s="12"/>
      <c r="OPG161" s="12"/>
      <c r="OPH161" s="12"/>
      <c r="OPI161" s="12"/>
      <c r="OPJ161" s="12"/>
      <c r="OPK161" s="12"/>
      <c r="OPL161" s="12"/>
      <c r="OPM161" s="12"/>
      <c r="OPN161" s="12"/>
      <c r="OPO161" s="12"/>
      <c r="OPP161" s="12"/>
      <c r="OPQ161" s="12"/>
      <c r="OPR161" s="12"/>
      <c r="OPS161" s="12"/>
      <c r="OPT161" s="12"/>
      <c r="OPU161" s="12"/>
      <c r="OPV161" s="12"/>
      <c r="OPW161" s="12"/>
      <c r="OPX161" s="12"/>
      <c r="OPY161" s="12"/>
      <c r="OPZ161" s="12"/>
      <c r="OQA161" s="12"/>
      <c r="OQB161" s="12"/>
      <c r="OQC161" s="12"/>
      <c r="OQD161" s="12"/>
      <c r="OQE161" s="12"/>
      <c r="OQF161" s="12"/>
      <c r="OQG161" s="12"/>
      <c r="OQH161" s="12"/>
      <c r="OQI161" s="12"/>
      <c r="OQJ161" s="12"/>
      <c r="OQK161" s="12"/>
      <c r="OQL161" s="12"/>
      <c r="OQM161" s="12"/>
      <c r="OQN161" s="12"/>
      <c r="OQO161" s="12"/>
      <c r="OQP161" s="12"/>
      <c r="OQQ161" s="12"/>
      <c r="OQR161" s="12"/>
      <c r="OQS161" s="12"/>
      <c r="OQT161" s="12"/>
      <c r="OQU161" s="12"/>
      <c r="OQV161" s="12"/>
      <c r="OQW161" s="12"/>
      <c r="OQX161" s="12"/>
      <c r="OQY161" s="12"/>
      <c r="OQZ161" s="12"/>
      <c r="ORA161" s="12"/>
      <c r="ORB161" s="12"/>
      <c r="ORC161" s="12"/>
      <c r="ORD161" s="12"/>
      <c r="ORE161" s="12"/>
      <c r="ORF161" s="12"/>
      <c r="ORG161" s="12"/>
      <c r="ORH161" s="12"/>
      <c r="ORI161" s="12"/>
      <c r="ORJ161" s="12"/>
      <c r="ORK161" s="12"/>
      <c r="ORL161" s="12"/>
      <c r="ORM161" s="12"/>
      <c r="ORN161" s="12"/>
      <c r="ORO161" s="12"/>
      <c r="ORP161" s="12"/>
      <c r="ORQ161" s="12"/>
      <c r="ORR161" s="12"/>
      <c r="ORS161" s="12"/>
      <c r="ORT161" s="12"/>
      <c r="ORU161" s="12"/>
      <c r="ORV161" s="12"/>
      <c r="ORW161" s="12"/>
      <c r="ORX161" s="12"/>
      <c r="ORY161" s="12"/>
      <c r="ORZ161" s="12"/>
      <c r="OSA161" s="12"/>
      <c r="OSB161" s="12"/>
      <c r="OSC161" s="12"/>
      <c r="OSD161" s="12"/>
      <c r="OSE161" s="12"/>
      <c r="OSF161" s="12"/>
      <c r="OSG161" s="12"/>
      <c r="OSH161" s="12"/>
      <c r="OSI161" s="12"/>
      <c r="OSJ161" s="12"/>
      <c r="OSK161" s="12"/>
      <c r="OSL161" s="12"/>
      <c r="OSM161" s="12"/>
      <c r="OSN161" s="12"/>
      <c r="OSO161" s="12"/>
      <c r="OSP161" s="12"/>
      <c r="OSQ161" s="12"/>
      <c r="OSR161" s="12"/>
      <c r="OSS161" s="12"/>
      <c r="OST161" s="12"/>
      <c r="OSU161" s="12"/>
      <c r="OSV161" s="12"/>
      <c r="OSW161" s="12"/>
      <c r="OSX161" s="12"/>
      <c r="OSY161" s="12"/>
      <c r="OSZ161" s="12"/>
      <c r="OTA161" s="12"/>
      <c r="OTB161" s="12"/>
      <c r="OTC161" s="12"/>
      <c r="OTD161" s="12"/>
      <c r="OTE161" s="12"/>
      <c r="OTF161" s="12"/>
      <c r="OTG161" s="12"/>
      <c r="OTH161" s="12"/>
      <c r="OTI161" s="12"/>
      <c r="OTJ161" s="12"/>
      <c r="OTK161" s="12"/>
      <c r="OTL161" s="12"/>
      <c r="OTM161" s="12"/>
      <c r="OTN161" s="12"/>
      <c r="OTO161" s="12"/>
      <c r="OTP161" s="12"/>
      <c r="OTQ161" s="12"/>
      <c r="OTR161" s="12"/>
      <c r="OTS161" s="12"/>
      <c r="OTT161" s="12"/>
      <c r="OTU161" s="12"/>
      <c r="OTV161" s="12"/>
      <c r="OTW161" s="12"/>
      <c r="OTX161" s="12"/>
      <c r="OTY161" s="12"/>
      <c r="OTZ161" s="12"/>
      <c r="OUA161" s="12"/>
      <c r="OUB161" s="12"/>
      <c r="OUC161" s="12"/>
      <c r="OUD161" s="12"/>
      <c r="OUE161" s="12"/>
      <c r="OUF161" s="12"/>
      <c r="OUG161" s="12"/>
      <c r="OUH161" s="12"/>
      <c r="OUI161" s="12"/>
      <c r="OUJ161" s="12"/>
      <c r="OUK161" s="12"/>
      <c r="OUL161" s="12"/>
      <c r="OUM161" s="12"/>
      <c r="OUN161" s="12"/>
      <c r="OUO161" s="12"/>
      <c r="OUP161" s="12"/>
      <c r="OUQ161" s="12"/>
      <c r="OUR161" s="12"/>
      <c r="OUS161" s="12"/>
      <c r="OUT161" s="12"/>
      <c r="OUU161" s="12"/>
      <c r="OUV161" s="12"/>
      <c r="OUW161" s="12"/>
      <c r="OUX161" s="12"/>
      <c r="OUY161" s="12"/>
      <c r="OUZ161" s="12"/>
      <c r="OVA161" s="12"/>
      <c r="OVB161" s="12"/>
      <c r="OVC161" s="12"/>
      <c r="OVD161" s="12"/>
      <c r="OVE161" s="12"/>
      <c r="OVF161" s="12"/>
      <c r="OVG161" s="12"/>
      <c r="OVH161" s="12"/>
      <c r="OVI161" s="12"/>
      <c r="OVJ161" s="12"/>
      <c r="OVK161" s="12"/>
      <c r="OVL161" s="12"/>
      <c r="OVM161" s="12"/>
      <c r="OVN161" s="12"/>
      <c r="OVO161" s="12"/>
      <c r="OVP161" s="12"/>
      <c r="OVQ161" s="12"/>
      <c r="OVR161" s="12"/>
      <c r="OVS161" s="12"/>
      <c r="OVT161" s="12"/>
      <c r="OVU161" s="12"/>
      <c r="OVV161" s="12"/>
      <c r="OVW161" s="12"/>
      <c r="OVX161" s="12"/>
      <c r="OVY161" s="12"/>
      <c r="OVZ161" s="12"/>
      <c r="OWA161" s="12"/>
      <c r="OWB161" s="12"/>
      <c r="OWC161" s="12"/>
      <c r="OWD161" s="12"/>
      <c r="OWE161" s="12"/>
      <c r="OWF161" s="12"/>
      <c r="OWG161" s="12"/>
      <c r="OWH161" s="12"/>
      <c r="OWI161" s="12"/>
      <c r="OWJ161" s="12"/>
      <c r="OWK161" s="12"/>
      <c r="OWL161" s="12"/>
      <c r="OWM161" s="12"/>
      <c r="OWN161" s="12"/>
      <c r="OWO161" s="12"/>
      <c r="OWP161" s="12"/>
      <c r="OWQ161" s="12"/>
      <c r="OWR161" s="12"/>
      <c r="OWS161" s="12"/>
      <c r="OWT161" s="12"/>
      <c r="OWU161" s="12"/>
      <c r="OWV161" s="12"/>
      <c r="OWW161" s="12"/>
      <c r="OWX161" s="12"/>
      <c r="OWY161" s="12"/>
      <c r="OWZ161" s="12"/>
      <c r="OXA161" s="12"/>
      <c r="OXB161" s="12"/>
      <c r="OXC161" s="12"/>
      <c r="OXD161" s="12"/>
      <c r="OXE161" s="12"/>
      <c r="OXF161" s="12"/>
      <c r="OXG161" s="12"/>
      <c r="OXH161" s="12"/>
      <c r="OXI161" s="12"/>
      <c r="OXJ161" s="12"/>
      <c r="OXK161" s="12"/>
      <c r="OXL161" s="12"/>
      <c r="OXM161" s="12"/>
      <c r="OXN161" s="12"/>
      <c r="OXO161" s="12"/>
      <c r="OXP161" s="12"/>
      <c r="OXQ161" s="12"/>
      <c r="OXR161" s="12"/>
      <c r="OXS161" s="12"/>
      <c r="OXT161" s="12"/>
      <c r="OXU161" s="12"/>
      <c r="OXV161" s="12"/>
      <c r="OXW161" s="12"/>
      <c r="OXX161" s="12"/>
      <c r="OXY161" s="12"/>
      <c r="OXZ161" s="12"/>
      <c r="OYA161" s="12"/>
      <c r="OYB161" s="12"/>
      <c r="OYC161" s="12"/>
      <c r="OYD161" s="12"/>
      <c r="OYE161" s="12"/>
      <c r="OYF161" s="12"/>
      <c r="OYG161" s="12"/>
      <c r="OYH161" s="12"/>
      <c r="OYI161" s="12"/>
      <c r="OYJ161" s="12"/>
      <c r="OYK161" s="12"/>
      <c r="OYL161" s="12"/>
      <c r="OYM161" s="12"/>
      <c r="OYN161" s="12"/>
      <c r="OYO161" s="12"/>
      <c r="OYP161" s="12"/>
      <c r="OYQ161" s="12"/>
      <c r="OYR161" s="12"/>
      <c r="OYS161" s="12"/>
      <c r="OYT161" s="12"/>
      <c r="OYU161" s="12"/>
      <c r="OYV161" s="12"/>
      <c r="OYW161" s="12"/>
      <c r="OYX161" s="12"/>
      <c r="OYY161" s="12"/>
      <c r="OYZ161" s="12"/>
      <c r="OZA161" s="12"/>
      <c r="OZB161" s="12"/>
      <c r="OZC161" s="12"/>
      <c r="OZD161" s="12"/>
      <c r="OZE161" s="12"/>
      <c r="OZF161" s="12"/>
      <c r="OZG161" s="12"/>
      <c r="OZH161" s="12"/>
      <c r="OZI161" s="12"/>
      <c r="OZJ161" s="12"/>
      <c r="OZK161" s="12"/>
      <c r="OZL161" s="12"/>
      <c r="OZM161" s="12"/>
      <c r="OZN161" s="12"/>
      <c r="OZO161" s="12"/>
      <c r="OZP161" s="12"/>
      <c r="OZQ161" s="12"/>
      <c r="OZR161" s="12"/>
      <c r="OZS161" s="12"/>
      <c r="OZT161" s="12"/>
      <c r="OZU161" s="12"/>
      <c r="OZV161" s="12"/>
      <c r="OZW161" s="12"/>
      <c r="OZX161" s="12"/>
      <c r="OZY161" s="12"/>
      <c r="OZZ161" s="12"/>
      <c r="PAA161" s="12"/>
      <c r="PAB161" s="12"/>
      <c r="PAC161" s="12"/>
      <c r="PAD161" s="12"/>
      <c r="PAE161" s="12"/>
      <c r="PAF161" s="12"/>
      <c r="PAG161" s="12"/>
      <c r="PAH161" s="12"/>
      <c r="PAI161" s="12"/>
      <c r="PAJ161" s="12"/>
      <c r="PAK161" s="12"/>
      <c r="PAL161" s="12"/>
      <c r="PAM161" s="12"/>
      <c r="PAN161" s="12"/>
      <c r="PAO161" s="12"/>
      <c r="PAP161" s="12"/>
      <c r="PAQ161" s="12"/>
      <c r="PAR161" s="12"/>
      <c r="PAS161" s="12"/>
      <c r="PAT161" s="12"/>
      <c r="PAU161" s="12"/>
      <c r="PAV161" s="12"/>
      <c r="PAW161" s="12"/>
      <c r="PAX161" s="12"/>
      <c r="PAY161" s="12"/>
      <c r="PAZ161" s="12"/>
      <c r="PBA161" s="12"/>
      <c r="PBB161" s="12"/>
      <c r="PBC161" s="12"/>
      <c r="PBD161" s="12"/>
      <c r="PBE161" s="12"/>
      <c r="PBF161" s="12"/>
      <c r="PBG161" s="12"/>
      <c r="PBH161" s="12"/>
      <c r="PBI161" s="12"/>
      <c r="PBJ161" s="12"/>
      <c r="PBK161" s="12"/>
      <c r="PBL161" s="12"/>
      <c r="PBM161" s="12"/>
      <c r="PBN161" s="12"/>
      <c r="PBO161" s="12"/>
      <c r="PBP161" s="12"/>
      <c r="PBQ161" s="12"/>
      <c r="PBR161" s="12"/>
      <c r="PBS161" s="12"/>
      <c r="PBT161" s="12"/>
      <c r="PBU161" s="12"/>
      <c r="PBV161" s="12"/>
      <c r="PBW161" s="12"/>
      <c r="PBX161" s="12"/>
      <c r="PBY161" s="12"/>
      <c r="PBZ161" s="12"/>
      <c r="PCA161" s="12"/>
      <c r="PCB161" s="12"/>
      <c r="PCC161" s="12"/>
      <c r="PCD161" s="12"/>
      <c r="PCE161" s="12"/>
      <c r="PCF161" s="12"/>
      <c r="PCG161" s="12"/>
      <c r="PCH161" s="12"/>
      <c r="PCI161" s="12"/>
      <c r="PCJ161" s="12"/>
      <c r="PCK161" s="12"/>
      <c r="PCL161" s="12"/>
      <c r="PCM161" s="12"/>
      <c r="PCN161" s="12"/>
      <c r="PCO161" s="12"/>
      <c r="PCP161" s="12"/>
      <c r="PCQ161" s="12"/>
      <c r="PCR161" s="12"/>
      <c r="PCS161" s="12"/>
      <c r="PCT161" s="12"/>
      <c r="PCU161" s="12"/>
      <c r="PCV161" s="12"/>
      <c r="PCW161" s="12"/>
      <c r="PCX161" s="12"/>
      <c r="PCY161" s="12"/>
      <c r="PCZ161" s="12"/>
      <c r="PDA161" s="12"/>
      <c r="PDB161" s="12"/>
      <c r="PDC161" s="12"/>
      <c r="PDD161" s="12"/>
      <c r="PDE161" s="12"/>
      <c r="PDF161" s="12"/>
      <c r="PDG161" s="12"/>
      <c r="PDH161" s="12"/>
      <c r="PDI161" s="12"/>
      <c r="PDJ161" s="12"/>
      <c r="PDK161" s="12"/>
      <c r="PDL161" s="12"/>
      <c r="PDM161" s="12"/>
      <c r="PDN161" s="12"/>
      <c r="PDO161" s="12"/>
      <c r="PDP161" s="12"/>
      <c r="PDQ161" s="12"/>
      <c r="PDR161" s="12"/>
      <c r="PDS161" s="12"/>
      <c r="PDT161" s="12"/>
      <c r="PDU161" s="12"/>
      <c r="PDV161" s="12"/>
      <c r="PDW161" s="12"/>
      <c r="PDX161" s="12"/>
      <c r="PDY161" s="12"/>
      <c r="PDZ161" s="12"/>
      <c r="PEA161" s="12"/>
      <c r="PEB161" s="12"/>
      <c r="PEC161" s="12"/>
      <c r="PED161" s="12"/>
      <c r="PEE161" s="12"/>
      <c r="PEF161" s="12"/>
      <c r="PEG161" s="12"/>
      <c r="PEH161" s="12"/>
      <c r="PEI161" s="12"/>
      <c r="PEJ161" s="12"/>
      <c r="PEK161" s="12"/>
      <c r="PEL161" s="12"/>
      <c r="PEM161" s="12"/>
      <c r="PEN161" s="12"/>
      <c r="PEO161" s="12"/>
      <c r="PEP161" s="12"/>
      <c r="PEQ161" s="12"/>
      <c r="PER161" s="12"/>
      <c r="PES161" s="12"/>
      <c r="PET161" s="12"/>
      <c r="PEU161" s="12"/>
      <c r="PEV161" s="12"/>
      <c r="PEW161" s="12"/>
      <c r="PEX161" s="12"/>
      <c r="PEY161" s="12"/>
      <c r="PEZ161" s="12"/>
      <c r="PFA161" s="12"/>
      <c r="PFB161" s="12"/>
      <c r="PFC161" s="12"/>
      <c r="PFD161" s="12"/>
      <c r="PFE161" s="12"/>
      <c r="PFF161" s="12"/>
      <c r="PFG161" s="12"/>
      <c r="PFH161" s="12"/>
      <c r="PFI161" s="12"/>
      <c r="PFJ161" s="12"/>
      <c r="PFK161" s="12"/>
      <c r="PFL161" s="12"/>
      <c r="PFM161" s="12"/>
      <c r="PFN161" s="12"/>
      <c r="PFO161" s="12"/>
      <c r="PFP161" s="12"/>
      <c r="PFQ161" s="12"/>
      <c r="PFR161" s="12"/>
      <c r="PFS161" s="12"/>
      <c r="PFT161" s="12"/>
      <c r="PFU161" s="12"/>
      <c r="PFV161" s="12"/>
      <c r="PFW161" s="12"/>
      <c r="PFX161" s="12"/>
      <c r="PFY161" s="12"/>
      <c r="PFZ161" s="12"/>
      <c r="PGA161" s="12"/>
      <c r="PGB161" s="12"/>
      <c r="PGC161" s="12"/>
      <c r="PGD161" s="12"/>
      <c r="PGE161" s="12"/>
      <c r="PGF161" s="12"/>
      <c r="PGG161" s="12"/>
      <c r="PGH161" s="12"/>
      <c r="PGI161" s="12"/>
      <c r="PGJ161" s="12"/>
      <c r="PGK161" s="12"/>
      <c r="PGL161" s="12"/>
      <c r="PGM161" s="12"/>
      <c r="PGN161" s="12"/>
      <c r="PGO161" s="12"/>
      <c r="PGP161" s="12"/>
      <c r="PGQ161" s="12"/>
      <c r="PGR161" s="12"/>
      <c r="PGS161" s="12"/>
      <c r="PGT161" s="12"/>
      <c r="PGU161" s="12"/>
      <c r="PGV161" s="12"/>
      <c r="PGW161" s="12"/>
      <c r="PGX161" s="12"/>
      <c r="PGY161" s="12"/>
      <c r="PGZ161" s="12"/>
      <c r="PHA161" s="12"/>
      <c r="PHB161" s="12"/>
      <c r="PHC161" s="12"/>
      <c r="PHD161" s="12"/>
      <c r="PHE161" s="12"/>
      <c r="PHF161" s="12"/>
      <c r="PHG161" s="12"/>
      <c r="PHH161" s="12"/>
      <c r="PHI161" s="12"/>
      <c r="PHJ161" s="12"/>
      <c r="PHK161" s="12"/>
      <c r="PHL161" s="12"/>
      <c r="PHM161" s="12"/>
      <c r="PHN161" s="12"/>
      <c r="PHO161" s="12"/>
      <c r="PHP161" s="12"/>
      <c r="PHQ161" s="12"/>
      <c r="PHR161" s="12"/>
      <c r="PHS161" s="12"/>
      <c r="PHT161" s="12"/>
      <c r="PHU161" s="12"/>
      <c r="PHV161" s="12"/>
      <c r="PHW161" s="12"/>
      <c r="PHX161" s="12"/>
      <c r="PHY161" s="12"/>
      <c r="PHZ161" s="12"/>
      <c r="PIA161" s="12"/>
      <c r="PIB161" s="12"/>
      <c r="PIC161" s="12"/>
      <c r="PID161" s="12"/>
      <c r="PIE161" s="12"/>
      <c r="PIF161" s="12"/>
      <c r="PIG161" s="12"/>
      <c r="PIH161" s="12"/>
      <c r="PII161" s="12"/>
      <c r="PIJ161" s="12"/>
      <c r="PIK161" s="12"/>
      <c r="PIL161" s="12"/>
      <c r="PIM161" s="12"/>
      <c r="PIN161" s="12"/>
      <c r="PIO161" s="12"/>
      <c r="PIP161" s="12"/>
      <c r="PIQ161" s="12"/>
      <c r="PIR161" s="12"/>
      <c r="PIS161" s="12"/>
      <c r="PIT161" s="12"/>
      <c r="PIU161" s="12"/>
      <c r="PIV161" s="12"/>
      <c r="PIW161" s="12"/>
      <c r="PIX161" s="12"/>
      <c r="PIY161" s="12"/>
      <c r="PIZ161" s="12"/>
      <c r="PJA161" s="12"/>
      <c r="PJB161" s="12"/>
      <c r="PJC161" s="12"/>
      <c r="PJD161" s="12"/>
      <c r="PJE161" s="12"/>
      <c r="PJF161" s="12"/>
      <c r="PJG161" s="12"/>
      <c r="PJH161" s="12"/>
      <c r="PJI161" s="12"/>
      <c r="PJJ161" s="12"/>
      <c r="PJK161" s="12"/>
      <c r="PJL161" s="12"/>
      <c r="PJM161" s="12"/>
      <c r="PJN161" s="12"/>
      <c r="PJO161" s="12"/>
      <c r="PJP161" s="12"/>
      <c r="PJQ161" s="12"/>
      <c r="PJR161" s="12"/>
      <c r="PJS161" s="12"/>
      <c r="PJT161" s="12"/>
      <c r="PJU161" s="12"/>
      <c r="PJV161" s="12"/>
      <c r="PJW161" s="12"/>
      <c r="PJX161" s="12"/>
      <c r="PJY161" s="12"/>
      <c r="PJZ161" s="12"/>
      <c r="PKA161" s="12"/>
      <c r="PKB161" s="12"/>
      <c r="PKC161" s="12"/>
      <c r="PKD161" s="12"/>
      <c r="PKE161" s="12"/>
      <c r="PKF161" s="12"/>
      <c r="PKG161" s="12"/>
      <c r="PKH161" s="12"/>
      <c r="PKI161" s="12"/>
      <c r="PKJ161" s="12"/>
      <c r="PKK161" s="12"/>
      <c r="PKL161" s="12"/>
      <c r="PKM161" s="12"/>
      <c r="PKN161" s="12"/>
      <c r="PKO161" s="12"/>
      <c r="PKP161" s="12"/>
      <c r="PKQ161" s="12"/>
      <c r="PKR161" s="12"/>
      <c r="PKS161" s="12"/>
      <c r="PKT161" s="12"/>
      <c r="PKU161" s="12"/>
      <c r="PKV161" s="12"/>
      <c r="PKW161" s="12"/>
      <c r="PKX161" s="12"/>
      <c r="PKY161" s="12"/>
      <c r="PKZ161" s="12"/>
      <c r="PLA161" s="12"/>
      <c r="PLB161" s="12"/>
      <c r="PLC161" s="12"/>
      <c r="PLD161" s="12"/>
      <c r="PLE161" s="12"/>
      <c r="PLF161" s="12"/>
      <c r="PLG161" s="12"/>
      <c r="PLH161" s="12"/>
      <c r="PLI161" s="12"/>
      <c r="PLJ161" s="12"/>
      <c r="PLK161" s="12"/>
      <c r="PLL161" s="12"/>
      <c r="PLM161" s="12"/>
      <c r="PLN161" s="12"/>
      <c r="PLO161" s="12"/>
      <c r="PLP161" s="12"/>
      <c r="PLQ161" s="12"/>
      <c r="PLR161" s="12"/>
      <c r="PLS161" s="12"/>
      <c r="PLT161" s="12"/>
      <c r="PLU161" s="12"/>
      <c r="PLV161" s="12"/>
      <c r="PLW161" s="12"/>
      <c r="PLX161" s="12"/>
      <c r="PLY161" s="12"/>
      <c r="PLZ161" s="12"/>
      <c r="PMA161" s="12"/>
      <c r="PMB161" s="12"/>
      <c r="PMC161" s="12"/>
      <c r="PMD161" s="12"/>
      <c r="PME161" s="12"/>
      <c r="PMF161" s="12"/>
      <c r="PMG161" s="12"/>
      <c r="PMH161" s="12"/>
      <c r="PMI161" s="12"/>
      <c r="PMJ161" s="12"/>
      <c r="PMK161" s="12"/>
      <c r="PML161" s="12"/>
      <c r="PMM161" s="12"/>
      <c r="PMN161" s="12"/>
      <c r="PMO161" s="12"/>
      <c r="PMP161" s="12"/>
      <c r="PMQ161" s="12"/>
      <c r="PMR161" s="12"/>
      <c r="PMS161" s="12"/>
      <c r="PMT161" s="12"/>
      <c r="PMU161" s="12"/>
      <c r="PMV161" s="12"/>
      <c r="PMW161" s="12"/>
      <c r="PMX161" s="12"/>
      <c r="PMY161" s="12"/>
      <c r="PMZ161" s="12"/>
      <c r="PNA161" s="12"/>
      <c r="PNB161" s="12"/>
      <c r="PNC161" s="12"/>
      <c r="PND161" s="12"/>
      <c r="PNE161" s="12"/>
      <c r="PNF161" s="12"/>
      <c r="PNG161" s="12"/>
      <c r="PNH161" s="12"/>
      <c r="PNI161" s="12"/>
      <c r="PNJ161" s="12"/>
      <c r="PNK161" s="12"/>
      <c r="PNL161" s="12"/>
      <c r="PNM161" s="12"/>
      <c r="PNN161" s="12"/>
      <c r="PNO161" s="12"/>
      <c r="PNP161" s="12"/>
      <c r="PNQ161" s="12"/>
      <c r="PNR161" s="12"/>
      <c r="PNS161" s="12"/>
      <c r="PNT161" s="12"/>
      <c r="PNU161" s="12"/>
      <c r="PNV161" s="12"/>
      <c r="PNW161" s="12"/>
      <c r="PNX161" s="12"/>
      <c r="PNY161" s="12"/>
      <c r="PNZ161" s="12"/>
      <c r="POA161" s="12"/>
      <c r="POB161" s="12"/>
      <c r="POC161" s="12"/>
      <c r="POD161" s="12"/>
      <c r="POE161" s="12"/>
      <c r="POF161" s="12"/>
      <c r="POG161" s="12"/>
      <c r="POH161" s="12"/>
      <c r="POI161" s="12"/>
      <c r="POJ161" s="12"/>
      <c r="POK161" s="12"/>
      <c r="POL161" s="12"/>
      <c r="POM161" s="12"/>
      <c r="PON161" s="12"/>
      <c r="POO161" s="12"/>
      <c r="POP161" s="12"/>
      <c r="POQ161" s="12"/>
      <c r="POR161" s="12"/>
      <c r="POS161" s="12"/>
      <c r="POT161" s="12"/>
      <c r="POU161" s="12"/>
      <c r="POV161" s="12"/>
      <c r="POW161" s="12"/>
      <c r="POX161" s="12"/>
      <c r="POY161" s="12"/>
      <c r="POZ161" s="12"/>
      <c r="PPA161" s="12"/>
      <c r="PPB161" s="12"/>
      <c r="PPC161" s="12"/>
      <c r="PPD161" s="12"/>
      <c r="PPE161" s="12"/>
      <c r="PPF161" s="12"/>
      <c r="PPG161" s="12"/>
      <c r="PPH161" s="12"/>
      <c r="PPI161" s="12"/>
      <c r="PPJ161" s="12"/>
      <c r="PPK161" s="12"/>
      <c r="PPL161" s="12"/>
      <c r="PPM161" s="12"/>
      <c r="PPN161" s="12"/>
      <c r="PPO161" s="12"/>
      <c r="PPP161" s="12"/>
      <c r="PPQ161" s="12"/>
      <c r="PPR161" s="12"/>
      <c r="PPS161" s="12"/>
      <c r="PPT161" s="12"/>
      <c r="PPU161" s="12"/>
      <c r="PPV161" s="12"/>
      <c r="PPW161" s="12"/>
      <c r="PPX161" s="12"/>
      <c r="PPY161" s="12"/>
      <c r="PPZ161" s="12"/>
      <c r="PQA161" s="12"/>
      <c r="PQB161" s="12"/>
      <c r="PQC161" s="12"/>
      <c r="PQD161" s="12"/>
      <c r="PQE161" s="12"/>
      <c r="PQF161" s="12"/>
      <c r="PQG161" s="12"/>
      <c r="PQH161" s="12"/>
      <c r="PQI161" s="12"/>
      <c r="PQJ161" s="12"/>
      <c r="PQK161" s="12"/>
      <c r="PQL161" s="12"/>
      <c r="PQM161" s="12"/>
      <c r="PQN161" s="12"/>
      <c r="PQO161" s="12"/>
      <c r="PQP161" s="12"/>
      <c r="PQQ161" s="12"/>
      <c r="PQR161" s="12"/>
      <c r="PQS161" s="12"/>
      <c r="PQT161" s="12"/>
      <c r="PQU161" s="12"/>
      <c r="PQV161" s="12"/>
      <c r="PQW161" s="12"/>
      <c r="PQX161" s="12"/>
      <c r="PQY161" s="12"/>
      <c r="PQZ161" s="12"/>
      <c r="PRA161" s="12"/>
      <c r="PRB161" s="12"/>
      <c r="PRC161" s="12"/>
      <c r="PRD161" s="12"/>
      <c r="PRE161" s="12"/>
      <c r="PRF161" s="12"/>
      <c r="PRG161" s="12"/>
      <c r="PRH161" s="12"/>
      <c r="PRI161" s="12"/>
      <c r="PRJ161" s="12"/>
      <c r="PRK161" s="12"/>
      <c r="PRL161" s="12"/>
      <c r="PRM161" s="12"/>
      <c r="PRN161" s="12"/>
      <c r="PRO161" s="12"/>
      <c r="PRP161" s="12"/>
      <c r="PRQ161" s="12"/>
      <c r="PRR161" s="12"/>
      <c r="PRS161" s="12"/>
      <c r="PRT161" s="12"/>
      <c r="PRU161" s="12"/>
      <c r="PRV161" s="12"/>
      <c r="PRW161" s="12"/>
      <c r="PRX161" s="12"/>
      <c r="PRY161" s="12"/>
      <c r="PRZ161" s="12"/>
      <c r="PSA161" s="12"/>
      <c r="PSB161" s="12"/>
      <c r="PSC161" s="12"/>
      <c r="PSD161" s="12"/>
      <c r="PSE161" s="12"/>
      <c r="PSF161" s="12"/>
      <c r="PSG161" s="12"/>
      <c r="PSH161" s="12"/>
      <c r="PSI161" s="12"/>
      <c r="PSJ161" s="12"/>
      <c r="PSK161" s="12"/>
      <c r="PSL161" s="12"/>
      <c r="PSM161" s="12"/>
      <c r="PSN161" s="12"/>
      <c r="PSO161" s="12"/>
      <c r="PSP161" s="12"/>
      <c r="PSQ161" s="12"/>
      <c r="PSR161" s="12"/>
      <c r="PSS161" s="12"/>
      <c r="PST161" s="12"/>
      <c r="PSU161" s="12"/>
      <c r="PSV161" s="12"/>
      <c r="PSW161" s="12"/>
      <c r="PSX161" s="12"/>
      <c r="PSY161" s="12"/>
      <c r="PSZ161" s="12"/>
      <c r="PTA161" s="12"/>
      <c r="PTB161" s="12"/>
      <c r="PTC161" s="12"/>
      <c r="PTD161" s="12"/>
      <c r="PTE161" s="12"/>
      <c r="PTF161" s="12"/>
      <c r="PTG161" s="12"/>
      <c r="PTH161" s="12"/>
      <c r="PTI161" s="12"/>
      <c r="PTJ161" s="12"/>
      <c r="PTK161" s="12"/>
      <c r="PTL161" s="12"/>
      <c r="PTM161" s="12"/>
      <c r="PTN161" s="12"/>
      <c r="PTO161" s="12"/>
      <c r="PTP161" s="12"/>
      <c r="PTQ161" s="12"/>
      <c r="PTR161" s="12"/>
      <c r="PTS161" s="12"/>
      <c r="PTT161" s="12"/>
      <c r="PTU161" s="12"/>
      <c r="PTV161" s="12"/>
      <c r="PTW161" s="12"/>
      <c r="PTX161" s="12"/>
      <c r="PTY161" s="12"/>
      <c r="PTZ161" s="12"/>
      <c r="PUA161" s="12"/>
      <c r="PUB161" s="12"/>
      <c r="PUC161" s="12"/>
      <c r="PUD161" s="12"/>
      <c r="PUE161" s="12"/>
      <c r="PUF161" s="12"/>
      <c r="PUG161" s="12"/>
      <c r="PUH161" s="12"/>
      <c r="PUI161" s="12"/>
      <c r="PUJ161" s="12"/>
      <c r="PUK161" s="12"/>
      <c r="PUL161" s="12"/>
      <c r="PUM161" s="12"/>
      <c r="PUN161" s="12"/>
      <c r="PUO161" s="12"/>
      <c r="PUP161" s="12"/>
      <c r="PUQ161" s="12"/>
      <c r="PUR161" s="12"/>
      <c r="PUS161" s="12"/>
      <c r="PUT161" s="12"/>
      <c r="PUU161" s="12"/>
      <c r="PUV161" s="12"/>
      <c r="PUW161" s="12"/>
      <c r="PUX161" s="12"/>
      <c r="PUY161" s="12"/>
      <c r="PUZ161" s="12"/>
      <c r="PVA161" s="12"/>
      <c r="PVB161" s="12"/>
      <c r="PVC161" s="12"/>
      <c r="PVD161" s="12"/>
      <c r="PVE161" s="12"/>
      <c r="PVF161" s="12"/>
      <c r="PVG161" s="12"/>
      <c r="PVH161" s="12"/>
      <c r="PVI161" s="12"/>
      <c r="PVJ161" s="12"/>
      <c r="PVK161" s="12"/>
      <c r="PVL161" s="12"/>
      <c r="PVM161" s="12"/>
      <c r="PVN161" s="12"/>
      <c r="PVO161" s="12"/>
      <c r="PVP161" s="12"/>
      <c r="PVQ161" s="12"/>
      <c r="PVR161" s="12"/>
      <c r="PVS161" s="12"/>
      <c r="PVT161" s="12"/>
      <c r="PVU161" s="12"/>
      <c r="PVV161" s="12"/>
      <c r="PVW161" s="12"/>
      <c r="PVX161" s="12"/>
      <c r="PVY161" s="12"/>
      <c r="PVZ161" s="12"/>
      <c r="PWA161" s="12"/>
      <c r="PWB161" s="12"/>
      <c r="PWC161" s="12"/>
      <c r="PWD161" s="12"/>
      <c r="PWE161" s="12"/>
      <c r="PWF161" s="12"/>
      <c r="PWG161" s="12"/>
      <c r="PWH161" s="12"/>
      <c r="PWI161" s="12"/>
      <c r="PWJ161" s="12"/>
      <c r="PWK161" s="12"/>
      <c r="PWL161" s="12"/>
      <c r="PWM161" s="12"/>
      <c r="PWN161" s="12"/>
      <c r="PWO161" s="12"/>
      <c r="PWP161" s="12"/>
      <c r="PWQ161" s="12"/>
      <c r="PWR161" s="12"/>
      <c r="PWS161" s="12"/>
      <c r="PWT161" s="12"/>
      <c r="PWU161" s="12"/>
      <c r="PWV161" s="12"/>
      <c r="PWW161" s="12"/>
      <c r="PWX161" s="12"/>
      <c r="PWY161" s="12"/>
      <c r="PWZ161" s="12"/>
      <c r="PXA161" s="12"/>
      <c r="PXB161" s="12"/>
      <c r="PXC161" s="12"/>
      <c r="PXD161" s="12"/>
      <c r="PXE161" s="12"/>
      <c r="PXF161" s="12"/>
      <c r="PXG161" s="12"/>
      <c r="PXH161" s="12"/>
      <c r="PXI161" s="12"/>
      <c r="PXJ161" s="12"/>
      <c r="PXK161" s="12"/>
      <c r="PXL161" s="12"/>
      <c r="PXM161" s="12"/>
      <c r="PXN161" s="12"/>
      <c r="PXO161" s="12"/>
      <c r="PXP161" s="12"/>
      <c r="PXQ161" s="12"/>
      <c r="PXR161" s="12"/>
      <c r="PXS161" s="12"/>
      <c r="PXT161" s="12"/>
      <c r="PXU161" s="12"/>
      <c r="PXV161" s="12"/>
      <c r="PXW161" s="12"/>
      <c r="PXX161" s="12"/>
      <c r="PXY161" s="12"/>
      <c r="PXZ161" s="12"/>
      <c r="PYA161" s="12"/>
      <c r="PYB161" s="12"/>
      <c r="PYC161" s="12"/>
      <c r="PYD161" s="12"/>
      <c r="PYE161" s="12"/>
      <c r="PYF161" s="12"/>
      <c r="PYG161" s="12"/>
      <c r="PYH161" s="12"/>
      <c r="PYI161" s="12"/>
      <c r="PYJ161" s="12"/>
      <c r="PYK161" s="12"/>
      <c r="PYL161" s="12"/>
      <c r="PYM161" s="12"/>
      <c r="PYN161" s="12"/>
      <c r="PYO161" s="12"/>
      <c r="PYP161" s="12"/>
      <c r="PYQ161" s="12"/>
      <c r="PYR161" s="12"/>
      <c r="PYS161" s="12"/>
      <c r="PYT161" s="12"/>
      <c r="PYU161" s="12"/>
      <c r="PYV161" s="12"/>
      <c r="PYW161" s="12"/>
      <c r="PYX161" s="12"/>
      <c r="PYY161" s="12"/>
      <c r="PYZ161" s="12"/>
      <c r="PZA161" s="12"/>
      <c r="PZB161" s="12"/>
      <c r="PZC161" s="12"/>
      <c r="PZD161" s="12"/>
      <c r="PZE161" s="12"/>
      <c r="PZF161" s="12"/>
      <c r="PZG161" s="12"/>
      <c r="PZH161" s="12"/>
      <c r="PZI161" s="12"/>
      <c r="PZJ161" s="12"/>
      <c r="PZK161" s="12"/>
      <c r="PZL161" s="12"/>
      <c r="PZM161" s="12"/>
      <c r="PZN161" s="12"/>
      <c r="PZO161" s="12"/>
      <c r="PZP161" s="12"/>
      <c r="PZQ161" s="12"/>
      <c r="PZR161" s="12"/>
      <c r="PZS161" s="12"/>
      <c r="PZT161" s="12"/>
      <c r="PZU161" s="12"/>
      <c r="PZV161" s="12"/>
      <c r="PZW161" s="12"/>
      <c r="PZX161" s="12"/>
      <c r="PZY161" s="12"/>
      <c r="PZZ161" s="12"/>
      <c r="QAA161" s="12"/>
      <c r="QAB161" s="12"/>
      <c r="QAC161" s="12"/>
      <c r="QAD161" s="12"/>
      <c r="QAE161" s="12"/>
      <c r="QAF161" s="12"/>
      <c r="QAG161" s="12"/>
      <c r="QAH161" s="12"/>
      <c r="QAI161" s="12"/>
      <c r="QAJ161" s="12"/>
      <c r="QAK161" s="12"/>
      <c r="QAL161" s="12"/>
      <c r="QAM161" s="12"/>
      <c r="QAN161" s="12"/>
      <c r="QAO161" s="12"/>
      <c r="QAP161" s="12"/>
      <c r="QAQ161" s="12"/>
      <c r="QAR161" s="12"/>
      <c r="QAS161" s="12"/>
      <c r="QAT161" s="12"/>
      <c r="QAU161" s="12"/>
      <c r="QAV161" s="12"/>
      <c r="QAW161" s="12"/>
      <c r="QAX161" s="12"/>
      <c r="QAY161" s="12"/>
      <c r="QAZ161" s="12"/>
      <c r="QBA161" s="12"/>
      <c r="QBB161" s="12"/>
      <c r="QBC161" s="12"/>
      <c r="QBD161" s="12"/>
      <c r="QBE161" s="12"/>
      <c r="QBF161" s="12"/>
      <c r="QBG161" s="12"/>
      <c r="QBH161" s="12"/>
      <c r="QBI161" s="12"/>
      <c r="QBJ161" s="12"/>
      <c r="QBK161" s="12"/>
      <c r="QBL161" s="12"/>
      <c r="QBM161" s="12"/>
      <c r="QBN161" s="12"/>
      <c r="QBO161" s="12"/>
      <c r="QBP161" s="12"/>
      <c r="QBQ161" s="12"/>
      <c r="QBR161" s="12"/>
      <c r="QBS161" s="12"/>
      <c r="QBT161" s="12"/>
      <c r="QBU161" s="12"/>
      <c r="QBV161" s="12"/>
      <c r="QBW161" s="12"/>
      <c r="QBX161" s="12"/>
      <c r="QBY161" s="12"/>
      <c r="QBZ161" s="12"/>
      <c r="QCA161" s="12"/>
      <c r="QCB161" s="12"/>
      <c r="QCC161" s="12"/>
      <c r="QCD161" s="12"/>
      <c r="QCE161" s="12"/>
      <c r="QCF161" s="12"/>
      <c r="QCG161" s="12"/>
      <c r="QCH161" s="12"/>
      <c r="QCI161" s="12"/>
      <c r="QCJ161" s="12"/>
      <c r="QCK161" s="12"/>
      <c r="QCL161" s="12"/>
      <c r="QCM161" s="12"/>
      <c r="QCN161" s="12"/>
      <c r="QCO161" s="12"/>
      <c r="QCP161" s="12"/>
      <c r="QCQ161" s="12"/>
      <c r="QCR161" s="12"/>
      <c r="QCS161" s="12"/>
      <c r="QCT161" s="12"/>
      <c r="QCU161" s="12"/>
      <c r="QCV161" s="12"/>
      <c r="QCW161" s="12"/>
      <c r="QCX161" s="12"/>
      <c r="QCY161" s="12"/>
      <c r="QCZ161" s="12"/>
      <c r="QDA161" s="12"/>
      <c r="QDB161" s="12"/>
      <c r="QDC161" s="12"/>
      <c r="QDD161" s="12"/>
      <c r="QDE161" s="12"/>
      <c r="QDF161" s="12"/>
      <c r="QDG161" s="12"/>
      <c r="QDH161" s="12"/>
      <c r="QDI161" s="12"/>
      <c r="QDJ161" s="12"/>
      <c r="QDK161" s="12"/>
      <c r="QDL161" s="12"/>
      <c r="QDM161" s="12"/>
      <c r="QDN161" s="12"/>
      <c r="QDO161" s="12"/>
      <c r="QDP161" s="12"/>
      <c r="QDQ161" s="12"/>
      <c r="QDR161" s="12"/>
      <c r="QDS161" s="12"/>
      <c r="QDT161" s="12"/>
      <c r="QDU161" s="12"/>
      <c r="QDV161" s="12"/>
      <c r="QDW161" s="12"/>
      <c r="QDX161" s="12"/>
      <c r="QDY161" s="12"/>
      <c r="QDZ161" s="12"/>
      <c r="QEA161" s="12"/>
      <c r="QEB161" s="12"/>
      <c r="QEC161" s="12"/>
      <c r="QED161" s="12"/>
      <c r="QEE161" s="12"/>
      <c r="QEF161" s="12"/>
      <c r="QEG161" s="12"/>
      <c r="QEH161" s="12"/>
      <c r="QEI161" s="12"/>
      <c r="QEJ161" s="12"/>
      <c r="QEK161" s="12"/>
      <c r="QEL161" s="12"/>
      <c r="QEM161" s="12"/>
      <c r="QEN161" s="12"/>
      <c r="QEO161" s="12"/>
      <c r="QEP161" s="12"/>
      <c r="QEQ161" s="12"/>
      <c r="QER161" s="12"/>
      <c r="QES161" s="12"/>
      <c r="QET161" s="12"/>
      <c r="QEU161" s="12"/>
      <c r="QEV161" s="12"/>
      <c r="QEW161" s="12"/>
      <c r="QEX161" s="12"/>
      <c r="QEY161" s="12"/>
      <c r="QEZ161" s="12"/>
      <c r="QFA161" s="12"/>
      <c r="QFB161" s="12"/>
      <c r="QFC161" s="12"/>
      <c r="QFD161" s="12"/>
      <c r="QFE161" s="12"/>
      <c r="QFF161" s="12"/>
      <c r="QFG161" s="12"/>
      <c r="QFH161" s="12"/>
      <c r="QFI161" s="12"/>
      <c r="QFJ161" s="12"/>
      <c r="QFK161" s="12"/>
      <c r="QFL161" s="12"/>
      <c r="QFM161" s="12"/>
      <c r="QFN161" s="12"/>
      <c r="QFO161" s="12"/>
      <c r="QFP161" s="12"/>
      <c r="QFQ161" s="12"/>
      <c r="QFR161" s="12"/>
      <c r="QFS161" s="12"/>
      <c r="QFT161" s="12"/>
      <c r="QFU161" s="12"/>
      <c r="QFV161" s="12"/>
      <c r="QFW161" s="12"/>
      <c r="QFX161" s="12"/>
      <c r="QFY161" s="12"/>
      <c r="QFZ161" s="12"/>
      <c r="QGA161" s="12"/>
      <c r="QGB161" s="12"/>
      <c r="QGC161" s="12"/>
      <c r="QGD161" s="12"/>
      <c r="QGE161" s="12"/>
      <c r="QGF161" s="12"/>
      <c r="QGG161" s="12"/>
      <c r="QGH161" s="12"/>
      <c r="QGI161" s="12"/>
      <c r="QGJ161" s="12"/>
      <c r="QGK161" s="12"/>
      <c r="QGL161" s="12"/>
      <c r="QGM161" s="12"/>
      <c r="QGN161" s="12"/>
      <c r="QGO161" s="12"/>
      <c r="QGP161" s="12"/>
      <c r="QGQ161" s="12"/>
      <c r="QGR161" s="12"/>
      <c r="QGS161" s="12"/>
      <c r="QGT161" s="12"/>
      <c r="QGU161" s="12"/>
      <c r="QGV161" s="12"/>
      <c r="QGW161" s="12"/>
      <c r="QGX161" s="12"/>
      <c r="QGY161" s="12"/>
      <c r="QGZ161" s="12"/>
      <c r="QHA161" s="12"/>
      <c r="QHB161" s="12"/>
      <c r="QHC161" s="12"/>
      <c r="QHD161" s="12"/>
      <c r="QHE161" s="12"/>
      <c r="QHF161" s="12"/>
      <c r="QHG161" s="12"/>
      <c r="QHH161" s="12"/>
      <c r="QHI161" s="12"/>
      <c r="QHJ161" s="12"/>
      <c r="QHK161" s="12"/>
      <c r="QHL161" s="12"/>
      <c r="QHM161" s="12"/>
      <c r="QHN161" s="12"/>
      <c r="QHO161" s="12"/>
      <c r="QHP161" s="12"/>
      <c r="QHQ161" s="12"/>
      <c r="QHR161" s="12"/>
      <c r="QHS161" s="12"/>
      <c r="QHT161" s="12"/>
      <c r="QHU161" s="12"/>
      <c r="QHV161" s="12"/>
      <c r="QHW161" s="12"/>
      <c r="QHX161" s="12"/>
      <c r="QHY161" s="12"/>
      <c r="QHZ161" s="12"/>
      <c r="QIA161" s="12"/>
      <c r="QIB161" s="12"/>
      <c r="QIC161" s="12"/>
      <c r="QID161" s="12"/>
      <c r="QIE161" s="12"/>
      <c r="QIF161" s="12"/>
      <c r="QIG161" s="12"/>
      <c r="QIH161" s="12"/>
      <c r="QII161" s="12"/>
      <c r="QIJ161" s="12"/>
      <c r="QIK161" s="12"/>
      <c r="QIL161" s="12"/>
      <c r="QIM161" s="12"/>
      <c r="QIN161" s="12"/>
      <c r="QIO161" s="12"/>
      <c r="QIP161" s="12"/>
      <c r="QIQ161" s="12"/>
      <c r="QIR161" s="12"/>
      <c r="QIS161" s="12"/>
      <c r="QIT161" s="12"/>
      <c r="QIU161" s="12"/>
      <c r="QIV161" s="12"/>
      <c r="QIW161" s="12"/>
      <c r="QIX161" s="12"/>
      <c r="QIY161" s="12"/>
      <c r="QIZ161" s="12"/>
      <c r="QJA161" s="12"/>
      <c r="QJB161" s="12"/>
      <c r="QJC161" s="12"/>
      <c r="QJD161" s="12"/>
      <c r="QJE161" s="12"/>
      <c r="QJF161" s="12"/>
      <c r="QJG161" s="12"/>
      <c r="QJH161" s="12"/>
      <c r="QJI161" s="12"/>
      <c r="QJJ161" s="12"/>
      <c r="QJK161" s="12"/>
      <c r="QJL161" s="12"/>
      <c r="QJM161" s="12"/>
      <c r="QJN161" s="12"/>
      <c r="QJO161" s="12"/>
      <c r="QJP161" s="12"/>
      <c r="QJQ161" s="12"/>
      <c r="QJR161" s="12"/>
      <c r="QJS161" s="12"/>
      <c r="QJT161" s="12"/>
      <c r="QJU161" s="12"/>
      <c r="QJV161" s="12"/>
      <c r="QJW161" s="12"/>
      <c r="QJX161" s="12"/>
      <c r="QJY161" s="12"/>
      <c r="QJZ161" s="12"/>
      <c r="QKA161" s="12"/>
      <c r="QKB161" s="12"/>
      <c r="QKC161" s="12"/>
      <c r="QKD161" s="12"/>
      <c r="QKE161" s="12"/>
      <c r="QKF161" s="12"/>
      <c r="QKG161" s="12"/>
      <c r="QKH161" s="12"/>
      <c r="QKI161" s="12"/>
      <c r="QKJ161" s="12"/>
      <c r="QKK161" s="12"/>
      <c r="QKL161" s="12"/>
      <c r="QKM161" s="12"/>
      <c r="QKN161" s="12"/>
      <c r="QKO161" s="12"/>
      <c r="QKP161" s="12"/>
      <c r="QKQ161" s="12"/>
      <c r="QKR161" s="12"/>
      <c r="QKS161" s="12"/>
      <c r="QKT161" s="12"/>
      <c r="QKU161" s="12"/>
      <c r="QKV161" s="12"/>
      <c r="QKW161" s="12"/>
      <c r="QKX161" s="12"/>
      <c r="QKY161" s="12"/>
      <c r="QKZ161" s="12"/>
      <c r="QLA161" s="12"/>
      <c r="QLB161" s="12"/>
      <c r="QLC161" s="12"/>
      <c r="QLD161" s="12"/>
      <c r="QLE161" s="12"/>
      <c r="QLF161" s="12"/>
      <c r="QLG161" s="12"/>
      <c r="QLH161" s="12"/>
      <c r="QLI161" s="12"/>
      <c r="QLJ161" s="12"/>
      <c r="QLK161" s="12"/>
      <c r="QLL161" s="12"/>
      <c r="QLM161" s="12"/>
      <c r="QLN161" s="12"/>
      <c r="QLO161" s="12"/>
      <c r="QLP161" s="12"/>
      <c r="QLQ161" s="12"/>
      <c r="QLR161" s="12"/>
      <c r="QLS161" s="12"/>
      <c r="QLT161" s="12"/>
      <c r="QLU161" s="12"/>
      <c r="QLV161" s="12"/>
      <c r="QLW161" s="12"/>
      <c r="QLX161" s="12"/>
      <c r="QLY161" s="12"/>
      <c r="QLZ161" s="12"/>
      <c r="QMA161" s="12"/>
      <c r="QMB161" s="12"/>
      <c r="QMC161" s="12"/>
      <c r="QMD161" s="12"/>
      <c r="QME161" s="12"/>
      <c r="QMF161" s="12"/>
      <c r="QMG161" s="12"/>
      <c r="QMH161" s="12"/>
      <c r="QMI161" s="12"/>
      <c r="QMJ161" s="12"/>
      <c r="QMK161" s="12"/>
      <c r="QML161" s="12"/>
      <c r="QMM161" s="12"/>
      <c r="QMN161" s="12"/>
      <c r="QMO161" s="12"/>
      <c r="QMP161" s="12"/>
      <c r="QMQ161" s="12"/>
      <c r="QMR161" s="12"/>
      <c r="QMS161" s="12"/>
      <c r="QMT161" s="12"/>
      <c r="QMU161" s="12"/>
      <c r="QMV161" s="12"/>
      <c r="QMW161" s="12"/>
      <c r="QMX161" s="12"/>
      <c r="QMY161" s="12"/>
      <c r="QMZ161" s="12"/>
      <c r="QNA161" s="12"/>
      <c r="QNB161" s="12"/>
      <c r="QNC161" s="12"/>
      <c r="QND161" s="12"/>
      <c r="QNE161" s="12"/>
      <c r="QNF161" s="12"/>
      <c r="QNG161" s="12"/>
      <c r="QNH161" s="12"/>
      <c r="QNI161" s="12"/>
      <c r="QNJ161" s="12"/>
      <c r="QNK161" s="12"/>
      <c r="QNL161" s="12"/>
      <c r="QNM161" s="12"/>
      <c r="QNN161" s="12"/>
      <c r="QNO161" s="12"/>
      <c r="QNP161" s="12"/>
      <c r="QNQ161" s="12"/>
      <c r="QNR161" s="12"/>
      <c r="QNS161" s="12"/>
      <c r="QNT161" s="12"/>
      <c r="QNU161" s="12"/>
      <c r="QNV161" s="12"/>
      <c r="QNW161" s="12"/>
      <c r="QNX161" s="12"/>
      <c r="QNY161" s="12"/>
      <c r="QNZ161" s="12"/>
      <c r="QOA161" s="12"/>
      <c r="QOB161" s="12"/>
      <c r="QOC161" s="12"/>
      <c r="QOD161" s="12"/>
      <c r="QOE161" s="12"/>
      <c r="QOF161" s="12"/>
      <c r="QOG161" s="12"/>
      <c r="QOH161" s="12"/>
      <c r="QOI161" s="12"/>
      <c r="QOJ161" s="12"/>
      <c r="QOK161" s="12"/>
      <c r="QOL161" s="12"/>
      <c r="QOM161" s="12"/>
      <c r="QON161" s="12"/>
      <c r="QOO161" s="12"/>
      <c r="QOP161" s="12"/>
      <c r="QOQ161" s="12"/>
      <c r="QOR161" s="12"/>
      <c r="QOS161" s="12"/>
      <c r="QOT161" s="12"/>
      <c r="QOU161" s="12"/>
      <c r="QOV161" s="12"/>
      <c r="QOW161" s="12"/>
      <c r="QOX161" s="12"/>
      <c r="QOY161" s="12"/>
      <c r="QOZ161" s="12"/>
      <c r="QPA161" s="12"/>
      <c r="QPB161" s="12"/>
      <c r="QPC161" s="12"/>
      <c r="QPD161" s="12"/>
      <c r="QPE161" s="12"/>
      <c r="QPF161" s="12"/>
      <c r="QPG161" s="12"/>
      <c r="QPH161" s="12"/>
      <c r="QPI161" s="12"/>
      <c r="QPJ161" s="12"/>
      <c r="QPK161" s="12"/>
      <c r="QPL161" s="12"/>
      <c r="QPM161" s="12"/>
      <c r="QPN161" s="12"/>
      <c r="QPO161" s="12"/>
      <c r="QPP161" s="12"/>
      <c r="QPQ161" s="12"/>
      <c r="QPR161" s="12"/>
      <c r="QPS161" s="12"/>
      <c r="QPT161" s="12"/>
      <c r="QPU161" s="12"/>
      <c r="QPV161" s="12"/>
      <c r="QPW161" s="12"/>
      <c r="QPX161" s="12"/>
      <c r="QPY161" s="12"/>
      <c r="QPZ161" s="12"/>
      <c r="QQA161" s="12"/>
      <c r="QQB161" s="12"/>
      <c r="QQC161" s="12"/>
      <c r="QQD161" s="12"/>
      <c r="QQE161" s="12"/>
      <c r="QQF161" s="12"/>
      <c r="QQG161" s="12"/>
      <c r="QQH161" s="12"/>
      <c r="QQI161" s="12"/>
      <c r="QQJ161" s="12"/>
      <c r="QQK161" s="12"/>
      <c r="QQL161" s="12"/>
      <c r="QQM161" s="12"/>
      <c r="QQN161" s="12"/>
      <c r="QQO161" s="12"/>
      <c r="QQP161" s="12"/>
      <c r="QQQ161" s="12"/>
      <c r="QQR161" s="12"/>
      <c r="QQS161" s="12"/>
      <c r="QQT161" s="12"/>
      <c r="QQU161" s="12"/>
      <c r="QQV161" s="12"/>
      <c r="QQW161" s="12"/>
      <c r="QQX161" s="12"/>
      <c r="QQY161" s="12"/>
      <c r="QQZ161" s="12"/>
      <c r="QRA161" s="12"/>
      <c r="QRB161" s="12"/>
      <c r="QRC161" s="12"/>
      <c r="QRD161" s="12"/>
      <c r="QRE161" s="12"/>
      <c r="QRF161" s="12"/>
      <c r="QRG161" s="12"/>
      <c r="QRH161" s="12"/>
      <c r="QRI161" s="12"/>
      <c r="QRJ161" s="12"/>
      <c r="QRK161" s="12"/>
      <c r="QRL161" s="12"/>
      <c r="QRM161" s="12"/>
      <c r="QRN161" s="12"/>
      <c r="QRO161" s="12"/>
      <c r="QRP161" s="12"/>
      <c r="QRQ161" s="12"/>
      <c r="QRR161" s="12"/>
      <c r="QRS161" s="12"/>
      <c r="QRT161" s="12"/>
      <c r="QRU161" s="12"/>
      <c r="QRV161" s="12"/>
      <c r="QRW161" s="12"/>
      <c r="QRX161" s="12"/>
      <c r="QRY161" s="12"/>
      <c r="QRZ161" s="12"/>
      <c r="QSA161" s="12"/>
      <c r="QSB161" s="12"/>
      <c r="QSC161" s="12"/>
      <c r="QSD161" s="12"/>
      <c r="QSE161" s="12"/>
      <c r="QSF161" s="12"/>
      <c r="QSG161" s="12"/>
      <c r="QSH161" s="12"/>
      <c r="QSI161" s="12"/>
      <c r="QSJ161" s="12"/>
      <c r="QSK161" s="12"/>
      <c r="QSL161" s="12"/>
      <c r="QSM161" s="12"/>
      <c r="QSN161" s="12"/>
      <c r="QSO161" s="12"/>
      <c r="QSP161" s="12"/>
      <c r="QSQ161" s="12"/>
      <c r="QSR161" s="12"/>
      <c r="QSS161" s="12"/>
      <c r="QST161" s="12"/>
      <c r="QSU161" s="12"/>
      <c r="QSV161" s="12"/>
      <c r="QSW161" s="12"/>
      <c r="QSX161" s="12"/>
      <c r="QSY161" s="12"/>
      <c r="QSZ161" s="12"/>
      <c r="QTA161" s="12"/>
      <c r="QTB161" s="12"/>
      <c r="QTC161" s="12"/>
      <c r="QTD161" s="12"/>
      <c r="QTE161" s="12"/>
      <c r="QTF161" s="12"/>
      <c r="QTG161" s="12"/>
      <c r="QTH161" s="12"/>
      <c r="QTI161" s="12"/>
      <c r="QTJ161" s="12"/>
      <c r="QTK161" s="12"/>
      <c r="QTL161" s="12"/>
      <c r="QTM161" s="12"/>
      <c r="QTN161" s="12"/>
      <c r="QTO161" s="12"/>
      <c r="QTP161" s="12"/>
      <c r="QTQ161" s="12"/>
      <c r="QTR161" s="12"/>
      <c r="QTS161" s="12"/>
      <c r="QTT161" s="12"/>
      <c r="QTU161" s="12"/>
      <c r="QTV161" s="12"/>
      <c r="QTW161" s="12"/>
      <c r="QTX161" s="12"/>
      <c r="QTY161" s="12"/>
      <c r="QTZ161" s="12"/>
      <c r="QUA161" s="12"/>
      <c r="QUB161" s="12"/>
      <c r="QUC161" s="12"/>
      <c r="QUD161" s="12"/>
      <c r="QUE161" s="12"/>
      <c r="QUF161" s="12"/>
      <c r="QUG161" s="12"/>
      <c r="QUH161" s="12"/>
      <c r="QUI161" s="12"/>
      <c r="QUJ161" s="12"/>
      <c r="QUK161" s="12"/>
      <c r="QUL161" s="12"/>
      <c r="QUM161" s="12"/>
      <c r="QUN161" s="12"/>
      <c r="QUO161" s="12"/>
      <c r="QUP161" s="12"/>
      <c r="QUQ161" s="12"/>
      <c r="QUR161" s="12"/>
      <c r="QUS161" s="12"/>
      <c r="QUT161" s="12"/>
      <c r="QUU161" s="12"/>
      <c r="QUV161" s="12"/>
      <c r="QUW161" s="12"/>
      <c r="QUX161" s="12"/>
      <c r="QUY161" s="12"/>
      <c r="QUZ161" s="12"/>
      <c r="QVA161" s="12"/>
      <c r="QVB161" s="12"/>
      <c r="QVC161" s="12"/>
      <c r="QVD161" s="12"/>
      <c r="QVE161" s="12"/>
      <c r="QVF161" s="12"/>
      <c r="QVG161" s="12"/>
      <c r="QVH161" s="12"/>
      <c r="QVI161" s="12"/>
      <c r="QVJ161" s="12"/>
      <c r="QVK161" s="12"/>
      <c r="QVL161" s="12"/>
      <c r="QVM161" s="12"/>
      <c r="QVN161" s="12"/>
      <c r="QVO161" s="12"/>
      <c r="QVP161" s="12"/>
      <c r="QVQ161" s="12"/>
      <c r="QVR161" s="12"/>
      <c r="QVS161" s="12"/>
      <c r="QVT161" s="12"/>
      <c r="QVU161" s="12"/>
      <c r="QVV161" s="12"/>
      <c r="QVW161" s="12"/>
      <c r="QVX161" s="12"/>
      <c r="QVY161" s="12"/>
      <c r="QVZ161" s="12"/>
      <c r="QWA161" s="12"/>
      <c r="QWB161" s="12"/>
      <c r="QWC161" s="12"/>
      <c r="QWD161" s="12"/>
      <c r="QWE161" s="12"/>
      <c r="QWF161" s="12"/>
      <c r="QWG161" s="12"/>
      <c r="QWH161" s="12"/>
      <c r="QWI161" s="12"/>
      <c r="QWJ161" s="12"/>
      <c r="QWK161" s="12"/>
      <c r="QWL161" s="12"/>
      <c r="QWM161" s="12"/>
      <c r="QWN161" s="12"/>
      <c r="QWO161" s="12"/>
      <c r="QWP161" s="12"/>
      <c r="QWQ161" s="12"/>
      <c r="QWR161" s="12"/>
      <c r="QWS161" s="12"/>
      <c r="QWT161" s="12"/>
      <c r="QWU161" s="12"/>
      <c r="QWV161" s="12"/>
      <c r="QWW161" s="12"/>
      <c r="QWX161" s="12"/>
      <c r="QWY161" s="12"/>
      <c r="QWZ161" s="12"/>
      <c r="QXA161" s="12"/>
      <c r="QXB161" s="12"/>
      <c r="QXC161" s="12"/>
      <c r="QXD161" s="12"/>
      <c r="QXE161" s="12"/>
      <c r="QXF161" s="12"/>
      <c r="QXG161" s="12"/>
      <c r="QXH161" s="12"/>
      <c r="QXI161" s="12"/>
      <c r="QXJ161" s="12"/>
      <c r="QXK161" s="12"/>
      <c r="QXL161" s="12"/>
      <c r="QXM161" s="12"/>
      <c r="QXN161" s="12"/>
      <c r="QXO161" s="12"/>
      <c r="QXP161" s="12"/>
      <c r="QXQ161" s="12"/>
      <c r="QXR161" s="12"/>
      <c r="QXS161" s="12"/>
      <c r="QXT161" s="12"/>
      <c r="QXU161" s="12"/>
      <c r="QXV161" s="12"/>
      <c r="QXW161" s="12"/>
      <c r="QXX161" s="12"/>
      <c r="QXY161" s="12"/>
      <c r="QXZ161" s="12"/>
      <c r="QYA161" s="12"/>
      <c r="QYB161" s="12"/>
      <c r="QYC161" s="12"/>
      <c r="QYD161" s="12"/>
      <c r="QYE161" s="12"/>
      <c r="QYF161" s="12"/>
      <c r="QYG161" s="12"/>
      <c r="QYH161" s="12"/>
      <c r="QYI161" s="12"/>
      <c r="QYJ161" s="12"/>
      <c r="QYK161" s="12"/>
      <c r="QYL161" s="12"/>
      <c r="QYM161" s="12"/>
      <c r="QYN161" s="12"/>
      <c r="QYO161" s="12"/>
      <c r="QYP161" s="12"/>
      <c r="QYQ161" s="12"/>
      <c r="QYR161" s="12"/>
      <c r="QYS161" s="12"/>
      <c r="QYT161" s="12"/>
      <c r="QYU161" s="12"/>
      <c r="QYV161" s="12"/>
      <c r="QYW161" s="12"/>
      <c r="QYX161" s="12"/>
      <c r="QYY161" s="12"/>
      <c r="QYZ161" s="12"/>
      <c r="QZA161" s="12"/>
      <c r="QZB161" s="12"/>
      <c r="QZC161" s="12"/>
      <c r="QZD161" s="12"/>
      <c r="QZE161" s="12"/>
      <c r="QZF161" s="12"/>
      <c r="QZG161" s="12"/>
      <c r="QZH161" s="12"/>
      <c r="QZI161" s="12"/>
      <c r="QZJ161" s="12"/>
      <c r="QZK161" s="12"/>
      <c r="QZL161" s="12"/>
      <c r="QZM161" s="12"/>
      <c r="QZN161" s="12"/>
      <c r="QZO161" s="12"/>
      <c r="QZP161" s="12"/>
      <c r="QZQ161" s="12"/>
      <c r="QZR161" s="12"/>
      <c r="QZS161" s="12"/>
      <c r="QZT161" s="12"/>
      <c r="QZU161" s="12"/>
      <c r="QZV161" s="12"/>
      <c r="QZW161" s="12"/>
      <c r="QZX161" s="12"/>
      <c r="QZY161" s="12"/>
      <c r="QZZ161" s="12"/>
      <c r="RAA161" s="12"/>
      <c r="RAB161" s="12"/>
      <c r="RAC161" s="12"/>
      <c r="RAD161" s="12"/>
      <c r="RAE161" s="12"/>
      <c r="RAF161" s="12"/>
      <c r="RAG161" s="12"/>
      <c r="RAH161" s="12"/>
      <c r="RAI161" s="12"/>
      <c r="RAJ161" s="12"/>
      <c r="RAK161" s="12"/>
      <c r="RAL161" s="12"/>
      <c r="RAM161" s="12"/>
      <c r="RAN161" s="12"/>
      <c r="RAO161" s="12"/>
      <c r="RAP161" s="12"/>
      <c r="RAQ161" s="12"/>
      <c r="RAR161" s="12"/>
      <c r="RAS161" s="12"/>
      <c r="RAT161" s="12"/>
      <c r="RAU161" s="12"/>
      <c r="RAV161" s="12"/>
      <c r="RAW161" s="12"/>
      <c r="RAX161" s="12"/>
      <c r="RAY161" s="12"/>
      <c r="RAZ161" s="12"/>
      <c r="RBA161" s="12"/>
      <c r="RBB161" s="12"/>
      <c r="RBC161" s="12"/>
      <c r="RBD161" s="12"/>
      <c r="RBE161" s="12"/>
      <c r="RBF161" s="12"/>
      <c r="RBG161" s="12"/>
      <c r="RBH161" s="12"/>
      <c r="RBI161" s="12"/>
      <c r="RBJ161" s="12"/>
      <c r="RBK161" s="12"/>
      <c r="RBL161" s="12"/>
      <c r="RBM161" s="12"/>
      <c r="RBN161" s="12"/>
      <c r="RBO161" s="12"/>
      <c r="RBP161" s="12"/>
      <c r="RBQ161" s="12"/>
      <c r="RBR161" s="12"/>
      <c r="RBS161" s="12"/>
      <c r="RBT161" s="12"/>
      <c r="RBU161" s="12"/>
      <c r="RBV161" s="12"/>
      <c r="RBW161" s="12"/>
      <c r="RBX161" s="12"/>
      <c r="RBY161" s="12"/>
      <c r="RBZ161" s="12"/>
      <c r="RCA161" s="12"/>
      <c r="RCB161" s="12"/>
      <c r="RCC161" s="12"/>
      <c r="RCD161" s="12"/>
      <c r="RCE161" s="12"/>
      <c r="RCF161" s="12"/>
      <c r="RCG161" s="12"/>
      <c r="RCH161" s="12"/>
      <c r="RCI161" s="12"/>
      <c r="RCJ161" s="12"/>
      <c r="RCK161" s="12"/>
      <c r="RCL161" s="12"/>
      <c r="RCM161" s="12"/>
      <c r="RCN161" s="12"/>
      <c r="RCO161" s="12"/>
      <c r="RCP161" s="12"/>
      <c r="RCQ161" s="12"/>
      <c r="RCR161" s="12"/>
      <c r="RCS161" s="12"/>
      <c r="RCT161" s="12"/>
      <c r="RCU161" s="12"/>
      <c r="RCV161" s="12"/>
      <c r="RCW161" s="12"/>
      <c r="RCX161" s="12"/>
      <c r="RCY161" s="12"/>
      <c r="RCZ161" s="12"/>
      <c r="RDA161" s="12"/>
      <c r="RDB161" s="12"/>
      <c r="RDC161" s="12"/>
      <c r="RDD161" s="12"/>
      <c r="RDE161" s="12"/>
      <c r="RDF161" s="12"/>
      <c r="RDG161" s="12"/>
      <c r="RDH161" s="12"/>
      <c r="RDI161" s="12"/>
      <c r="RDJ161" s="12"/>
      <c r="RDK161" s="12"/>
      <c r="RDL161" s="12"/>
      <c r="RDM161" s="12"/>
      <c r="RDN161" s="12"/>
      <c r="RDO161" s="12"/>
      <c r="RDP161" s="12"/>
      <c r="RDQ161" s="12"/>
      <c r="RDR161" s="12"/>
      <c r="RDS161" s="12"/>
      <c r="RDT161" s="12"/>
      <c r="RDU161" s="12"/>
      <c r="RDV161" s="12"/>
      <c r="RDW161" s="12"/>
      <c r="RDX161" s="12"/>
      <c r="RDY161" s="12"/>
      <c r="RDZ161" s="12"/>
      <c r="REA161" s="12"/>
      <c r="REB161" s="12"/>
      <c r="REC161" s="12"/>
      <c r="RED161" s="12"/>
      <c r="REE161" s="12"/>
      <c r="REF161" s="12"/>
      <c r="REG161" s="12"/>
      <c r="REH161" s="12"/>
      <c r="REI161" s="12"/>
      <c r="REJ161" s="12"/>
      <c r="REK161" s="12"/>
      <c r="REL161" s="12"/>
      <c r="REM161" s="12"/>
      <c r="REN161" s="12"/>
      <c r="REO161" s="12"/>
      <c r="REP161" s="12"/>
      <c r="REQ161" s="12"/>
      <c r="RER161" s="12"/>
      <c r="RES161" s="12"/>
      <c r="RET161" s="12"/>
      <c r="REU161" s="12"/>
      <c r="REV161" s="12"/>
      <c r="REW161" s="12"/>
      <c r="REX161" s="12"/>
      <c r="REY161" s="12"/>
      <c r="REZ161" s="12"/>
      <c r="RFA161" s="12"/>
      <c r="RFB161" s="12"/>
      <c r="RFC161" s="12"/>
      <c r="RFD161" s="12"/>
      <c r="RFE161" s="12"/>
      <c r="RFF161" s="12"/>
      <c r="RFG161" s="12"/>
      <c r="RFH161" s="12"/>
      <c r="RFI161" s="12"/>
      <c r="RFJ161" s="12"/>
      <c r="RFK161" s="12"/>
      <c r="RFL161" s="12"/>
      <c r="RFM161" s="12"/>
      <c r="RFN161" s="12"/>
      <c r="RFO161" s="12"/>
      <c r="RFP161" s="12"/>
      <c r="RFQ161" s="12"/>
      <c r="RFR161" s="12"/>
      <c r="RFS161" s="12"/>
      <c r="RFT161" s="12"/>
      <c r="RFU161" s="12"/>
      <c r="RFV161" s="12"/>
      <c r="RFW161" s="12"/>
      <c r="RFX161" s="12"/>
      <c r="RFY161" s="12"/>
      <c r="RFZ161" s="12"/>
      <c r="RGA161" s="12"/>
      <c r="RGB161" s="12"/>
      <c r="RGC161" s="12"/>
      <c r="RGD161" s="12"/>
      <c r="RGE161" s="12"/>
      <c r="RGF161" s="12"/>
      <c r="RGG161" s="12"/>
      <c r="RGH161" s="12"/>
      <c r="RGI161" s="12"/>
      <c r="RGJ161" s="12"/>
      <c r="RGK161" s="12"/>
      <c r="RGL161" s="12"/>
      <c r="RGM161" s="12"/>
      <c r="RGN161" s="12"/>
      <c r="RGO161" s="12"/>
      <c r="RGP161" s="12"/>
      <c r="RGQ161" s="12"/>
      <c r="RGR161" s="12"/>
      <c r="RGS161" s="12"/>
      <c r="RGT161" s="12"/>
      <c r="RGU161" s="12"/>
      <c r="RGV161" s="12"/>
      <c r="RGW161" s="12"/>
      <c r="RGX161" s="12"/>
      <c r="RGY161" s="12"/>
      <c r="RGZ161" s="12"/>
      <c r="RHA161" s="12"/>
      <c r="RHB161" s="12"/>
      <c r="RHC161" s="12"/>
      <c r="RHD161" s="12"/>
      <c r="RHE161" s="12"/>
      <c r="RHF161" s="12"/>
      <c r="RHG161" s="12"/>
      <c r="RHH161" s="12"/>
      <c r="RHI161" s="12"/>
      <c r="RHJ161" s="12"/>
      <c r="RHK161" s="12"/>
      <c r="RHL161" s="12"/>
      <c r="RHM161" s="12"/>
      <c r="RHN161" s="12"/>
      <c r="RHO161" s="12"/>
      <c r="RHP161" s="12"/>
      <c r="RHQ161" s="12"/>
      <c r="RHR161" s="12"/>
      <c r="RHS161" s="12"/>
      <c r="RHT161" s="12"/>
      <c r="RHU161" s="12"/>
      <c r="RHV161" s="12"/>
      <c r="RHW161" s="12"/>
      <c r="RHX161" s="12"/>
      <c r="RHY161" s="12"/>
      <c r="RHZ161" s="12"/>
      <c r="RIA161" s="12"/>
      <c r="RIB161" s="12"/>
      <c r="RIC161" s="12"/>
      <c r="RID161" s="12"/>
      <c r="RIE161" s="12"/>
      <c r="RIF161" s="12"/>
      <c r="RIG161" s="12"/>
      <c r="RIH161" s="12"/>
      <c r="RII161" s="12"/>
      <c r="RIJ161" s="12"/>
      <c r="RIK161" s="12"/>
      <c r="RIL161" s="12"/>
      <c r="RIM161" s="12"/>
      <c r="RIN161" s="12"/>
      <c r="RIO161" s="12"/>
      <c r="RIP161" s="12"/>
      <c r="RIQ161" s="12"/>
      <c r="RIR161" s="12"/>
      <c r="RIS161" s="12"/>
      <c r="RIT161" s="12"/>
      <c r="RIU161" s="12"/>
      <c r="RIV161" s="12"/>
      <c r="RIW161" s="12"/>
      <c r="RIX161" s="12"/>
      <c r="RIY161" s="12"/>
      <c r="RIZ161" s="12"/>
      <c r="RJA161" s="12"/>
      <c r="RJB161" s="12"/>
      <c r="RJC161" s="12"/>
      <c r="RJD161" s="12"/>
      <c r="RJE161" s="12"/>
      <c r="RJF161" s="12"/>
      <c r="RJG161" s="12"/>
      <c r="RJH161" s="12"/>
      <c r="RJI161" s="12"/>
      <c r="RJJ161" s="12"/>
      <c r="RJK161" s="12"/>
      <c r="RJL161" s="12"/>
      <c r="RJM161" s="12"/>
      <c r="RJN161" s="12"/>
      <c r="RJO161" s="12"/>
      <c r="RJP161" s="12"/>
      <c r="RJQ161" s="12"/>
      <c r="RJR161" s="12"/>
      <c r="RJS161" s="12"/>
      <c r="RJT161" s="12"/>
      <c r="RJU161" s="12"/>
      <c r="RJV161" s="12"/>
      <c r="RJW161" s="12"/>
      <c r="RJX161" s="12"/>
      <c r="RJY161" s="12"/>
      <c r="RJZ161" s="12"/>
      <c r="RKA161" s="12"/>
      <c r="RKB161" s="12"/>
      <c r="RKC161" s="12"/>
      <c r="RKD161" s="12"/>
      <c r="RKE161" s="12"/>
      <c r="RKF161" s="12"/>
      <c r="RKG161" s="12"/>
      <c r="RKH161" s="12"/>
      <c r="RKI161" s="12"/>
      <c r="RKJ161" s="12"/>
      <c r="RKK161" s="12"/>
      <c r="RKL161" s="12"/>
      <c r="RKM161" s="12"/>
      <c r="RKN161" s="12"/>
      <c r="RKO161" s="12"/>
      <c r="RKP161" s="12"/>
      <c r="RKQ161" s="12"/>
      <c r="RKR161" s="12"/>
      <c r="RKS161" s="12"/>
      <c r="RKT161" s="12"/>
      <c r="RKU161" s="12"/>
      <c r="RKV161" s="12"/>
      <c r="RKW161" s="12"/>
      <c r="RKX161" s="12"/>
      <c r="RKY161" s="12"/>
      <c r="RKZ161" s="12"/>
      <c r="RLA161" s="12"/>
      <c r="RLB161" s="12"/>
      <c r="RLC161" s="12"/>
      <c r="RLD161" s="12"/>
      <c r="RLE161" s="12"/>
      <c r="RLF161" s="12"/>
      <c r="RLG161" s="12"/>
      <c r="RLH161" s="12"/>
      <c r="RLI161" s="12"/>
      <c r="RLJ161" s="12"/>
      <c r="RLK161" s="12"/>
      <c r="RLL161" s="12"/>
      <c r="RLM161" s="12"/>
      <c r="RLN161" s="12"/>
      <c r="RLO161" s="12"/>
      <c r="RLP161" s="12"/>
      <c r="RLQ161" s="12"/>
      <c r="RLR161" s="12"/>
      <c r="RLS161" s="12"/>
      <c r="RLT161" s="12"/>
      <c r="RLU161" s="12"/>
      <c r="RLV161" s="12"/>
      <c r="RLW161" s="12"/>
      <c r="RLX161" s="12"/>
      <c r="RLY161" s="12"/>
      <c r="RLZ161" s="12"/>
      <c r="RMA161" s="12"/>
      <c r="RMB161" s="12"/>
      <c r="RMC161" s="12"/>
      <c r="RMD161" s="12"/>
      <c r="RME161" s="12"/>
      <c r="RMF161" s="12"/>
      <c r="RMG161" s="12"/>
      <c r="RMH161" s="12"/>
      <c r="RMI161" s="12"/>
      <c r="RMJ161" s="12"/>
      <c r="RMK161" s="12"/>
      <c r="RML161" s="12"/>
      <c r="RMM161" s="12"/>
      <c r="RMN161" s="12"/>
      <c r="RMO161" s="12"/>
      <c r="RMP161" s="12"/>
      <c r="RMQ161" s="12"/>
      <c r="RMR161" s="12"/>
      <c r="RMS161" s="12"/>
      <c r="RMT161" s="12"/>
      <c r="RMU161" s="12"/>
      <c r="RMV161" s="12"/>
      <c r="RMW161" s="12"/>
      <c r="RMX161" s="12"/>
      <c r="RMY161" s="12"/>
      <c r="RMZ161" s="12"/>
      <c r="RNA161" s="12"/>
      <c r="RNB161" s="12"/>
      <c r="RNC161" s="12"/>
      <c r="RND161" s="12"/>
      <c r="RNE161" s="12"/>
      <c r="RNF161" s="12"/>
      <c r="RNG161" s="12"/>
      <c r="RNH161" s="12"/>
      <c r="RNI161" s="12"/>
      <c r="RNJ161" s="12"/>
      <c r="RNK161" s="12"/>
      <c r="RNL161" s="12"/>
      <c r="RNM161" s="12"/>
      <c r="RNN161" s="12"/>
      <c r="RNO161" s="12"/>
      <c r="RNP161" s="12"/>
      <c r="RNQ161" s="12"/>
      <c r="RNR161" s="12"/>
      <c r="RNS161" s="12"/>
      <c r="RNT161" s="12"/>
      <c r="RNU161" s="12"/>
      <c r="RNV161" s="12"/>
      <c r="RNW161" s="12"/>
      <c r="RNX161" s="12"/>
      <c r="RNY161" s="12"/>
      <c r="RNZ161" s="12"/>
      <c r="ROA161" s="12"/>
      <c r="ROB161" s="12"/>
      <c r="ROC161" s="12"/>
      <c r="ROD161" s="12"/>
      <c r="ROE161" s="12"/>
      <c r="ROF161" s="12"/>
      <c r="ROG161" s="12"/>
      <c r="ROH161" s="12"/>
      <c r="ROI161" s="12"/>
      <c r="ROJ161" s="12"/>
      <c r="ROK161" s="12"/>
      <c r="ROL161" s="12"/>
      <c r="ROM161" s="12"/>
      <c r="RON161" s="12"/>
      <c r="ROO161" s="12"/>
      <c r="ROP161" s="12"/>
      <c r="ROQ161" s="12"/>
      <c r="ROR161" s="12"/>
      <c r="ROS161" s="12"/>
      <c r="ROT161" s="12"/>
      <c r="ROU161" s="12"/>
      <c r="ROV161" s="12"/>
      <c r="ROW161" s="12"/>
      <c r="ROX161" s="12"/>
      <c r="ROY161" s="12"/>
      <c r="ROZ161" s="12"/>
      <c r="RPA161" s="12"/>
      <c r="RPB161" s="12"/>
      <c r="RPC161" s="12"/>
      <c r="RPD161" s="12"/>
      <c r="RPE161" s="12"/>
      <c r="RPF161" s="12"/>
      <c r="RPG161" s="12"/>
      <c r="RPH161" s="12"/>
      <c r="RPI161" s="12"/>
      <c r="RPJ161" s="12"/>
      <c r="RPK161" s="12"/>
      <c r="RPL161" s="12"/>
      <c r="RPM161" s="12"/>
      <c r="RPN161" s="12"/>
      <c r="RPO161" s="12"/>
      <c r="RPP161" s="12"/>
      <c r="RPQ161" s="12"/>
      <c r="RPR161" s="12"/>
      <c r="RPS161" s="12"/>
      <c r="RPT161" s="12"/>
      <c r="RPU161" s="12"/>
      <c r="RPV161" s="12"/>
      <c r="RPW161" s="12"/>
      <c r="RPX161" s="12"/>
      <c r="RPY161" s="12"/>
      <c r="RPZ161" s="12"/>
      <c r="RQA161" s="12"/>
      <c r="RQB161" s="12"/>
      <c r="RQC161" s="12"/>
      <c r="RQD161" s="12"/>
      <c r="RQE161" s="12"/>
      <c r="RQF161" s="12"/>
      <c r="RQG161" s="12"/>
      <c r="RQH161" s="12"/>
      <c r="RQI161" s="12"/>
      <c r="RQJ161" s="12"/>
      <c r="RQK161" s="12"/>
      <c r="RQL161" s="12"/>
      <c r="RQM161" s="12"/>
      <c r="RQN161" s="12"/>
      <c r="RQO161" s="12"/>
      <c r="RQP161" s="12"/>
      <c r="RQQ161" s="12"/>
      <c r="RQR161" s="12"/>
      <c r="RQS161" s="12"/>
      <c r="RQT161" s="12"/>
      <c r="RQU161" s="12"/>
      <c r="RQV161" s="12"/>
      <c r="RQW161" s="12"/>
      <c r="RQX161" s="12"/>
      <c r="RQY161" s="12"/>
      <c r="RQZ161" s="12"/>
      <c r="RRA161" s="12"/>
      <c r="RRB161" s="12"/>
      <c r="RRC161" s="12"/>
      <c r="RRD161" s="12"/>
      <c r="RRE161" s="12"/>
      <c r="RRF161" s="12"/>
      <c r="RRG161" s="12"/>
      <c r="RRH161" s="12"/>
      <c r="RRI161" s="12"/>
      <c r="RRJ161" s="12"/>
      <c r="RRK161" s="12"/>
      <c r="RRL161" s="12"/>
      <c r="RRM161" s="12"/>
      <c r="RRN161" s="12"/>
      <c r="RRO161" s="12"/>
      <c r="RRP161" s="12"/>
      <c r="RRQ161" s="12"/>
      <c r="RRR161" s="12"/>
      <c r="RRS161" s="12"/>
      <c r="RRT161" s="12"/>
      <c r="RRU161" s="12"/>
      <c r="RRV161" s="12"/>
      <c r="RRW161" s="12"/>
      <c r="RRX161" s="12"/>
      <c r="RRY161" s="12"/>
      <c r="RRZ161" s="12"/>
      <c r="RSA161" s="12"/>
      <c r="RSB161" s="12"/>
      <c r="RSC161" s="12"/>
      <c r="RSD161" s="12"/>
      <c r="RSE161" s="12"/>
      <c r="RSF161" s="12"/>
      <c r="RSG161" s="12"/>
      <c r="RSH161" s="12"/>
      <c r="RSI161" s="12"/>
      <c r="RSJ161" s="12"/>
      <c r="RSK161" s="12"/>
      <c r="RSL161" s="12"/>
      <c r="RSM161" s="12"/>
      <c r="RSN161" s="12"/>
      <c r="RSO161" s="12"/>
      <c r="RSP161" s="12"/>
      <c r="RSQ161" s="12"/>
      <c r="RSR161" s="12"/>
      <c r="RSS161" s="12"/>
      <c r="RST161" s="12"/>
      <c r="RSU161" s="12"/>
      <c r="RSV161" s="12"/>
      <c r="RSW161" s="12"/>
      <c r="RSX161" s="12"/>
      <c r="RSY161" s="12"/>
      <c r="RSZ161" s="12"/>
      <c r="RTA161" s="12"/>
      <c r="RTB161" s="12"/>
      <c r="RTC161" s="12"/>
      <c r="RTD161" s="12"/>
      <c r="RTE161" s="12"/>
      <c r="RTF161" s="12"/>
      <c r="RTG161" s="12"/>
      <c r="RTH161" s="12"/>
      <c r="RTI161" s="12"/>
      <c r="RTJ161" s="12"/>
      <c r="RTK161" s="12"/>
      <c r="RTL161" s="12"/>
      <c r="RTM161" s="12"/>
      <c r="RTN161" s="12"/>
      <c r="RTO161" s="12"/>
      <c r="RTP161" s="12"/>
      <c r="RTQ161" s="12"/>
      <c r="RTR161" s="12"/>
      <c r="RTS161" s="12"/>
      <c r="RTT161" s="12"/>
      <c r="RTU161" s="12"/>
      <c r="RTV161" s="12"/>
      <c r="RTW161" s="12"/>
      <c r="RTX161" s="12"/>
      <c r="RTY161" s="12"/>
      <c r="RTZ161" s="12"/>
      <c r="RUA161" s="12"/>
      <c r="RUB161" s="12"/>
      <c r="RUC161" s="12"/>
      <c r="RUD161" s="12"/>
      <c r="RUE161" s="12"/>
      <c r="RUF161" s="12"/>
      <c r="RUG161" s="12"/>
      <c r="RUH161" s="12"/>
      <c r="RUI161" s="12"/>
      <c r="RUJ161" s="12"/>
      <c r="RUK161" s="12"/>
      <c r="RUL161" s="12"/>
      <c r="RUM161" s="12"/>
      <c r="RUN161" s="12"/>
      <c r="RUO161" s="12"/>
      <c r="RUP161" s="12"/>
      <c r="RUQ161" s="12"/>
      <c r="RUR161" s="12"/>
      <c r="RUS161" s="12"/>
      <c r="RUT161" s="12"/>
      <c r="RUU161" s="12"/>
      <c r="RUV161" s="12"/>
      <c r="RUW161" s="12"/>
      <c r="RUX161" s="12"/>
      <c r="RUY161" s="12"/>
      <c r="RUZ161" s="12"/>
      <c r="RVA161" s="12"/>
      <c r="RVB161" s="12"/>
      <c r="RVC161" s="12"/>
      <c r="RVD161" s="12"/>
      <c r="RVE161" s="12"/>
      <c r="RVF161" s="12"/>
      <c r="RVG161" s="12"/>
      <c r="RVH161" s="12"/>
      <c r="RVI161" s="12"/>
      <c r="RVJ161" s="12"/>
      <c r="RVK161" s="12"/>
      <c r="RVL161" s="12"/>
      <c r="RVM161" s="12"/>
      <c r="RVN161" s="12"/>
      <c r="RVO161" s="12"/>
      <c r="RVP161" s="12"/>
      <c r="RVQ161" s="12"/>
      <c r="RVR161" s="12"/>
      <c r="RVS161" s="12"/>
      <c r="RVT161" s="12"/>
      <c r="RVU161" s="12"/>
      <c r="RVV161" s="12"/>
      <c r="RVW161" s="12"/>
      <c r="RVX161" s="12"/>
      <c r="RVY161" s="12"/>
      <c r="RVZ161" s="12"/>
      <c r="RWA161" s="12"/>
      <c r="RWB161" s="12"/>
      <c r="RWC161" s="12"/>
      <c r="RWD161" s="12"/>
      <c r="RWE161" s="12"/>
      <c r="RWF161" s="12"/>
      <c r="RWG161" s="12"/>
      <c r="RWH161" s="12"/>
      <c r="RWI161" s="12"/>
      <c r="RWJ161" s="12"/>
      <c r="RWK161" s="12"/>
      <c r="RWL161" s="12"/>
      <c r="RWM161" s="12"/>
      <c r="RWN161" s="12"/>
      <c r="RWO161" s="12"/>
      <c r="RWP161" s="12"/>
      <c r="RWQ161" s="12"/>
      <c r="RWR161" s="12"/>
      <c r="RWS161" s="12"/>
      <c r="RWT161" s="12"/>
      <c r="RWU161" s="12"/>
      <c r="RWV161" s="12"/>
      <c r="RWW161" s="12"/>
      <c r="RWX161" s="12"/>
      <c r="RWY161" s="12"/>
      <c r="RWZ161" s="12"/>
      <c r="RXA161" s="12"/>
      <c r="RXB161" s="12"/>
      <c r="RXC161" s="12"/>
      <c r="RXD161" s="12"/>
      <c r="RXE161" s="12"/>
      <c r="RXF161" s="12"/>
      <c r="RXG161" s="12"/>
      <c r="RXH161" s="12"/>
      <c r="RXI161" s="12"/>
      <c r="RXJ161" s="12"/>
      <c r="RXK161" s="12"/>
      <c r="RXL161" s="12"/>
      <c r="RXM161" s="12"/>
      <c r="RXN161" s="12"/>
      <c r="RXO161" s="12"/>
      <c r="RXP161" s="12"/>
      <c r="RXQ161" s="12"/>
      <c r="RXR161" s="12"/>
      <c r="RXS161" s="12"/>
      <c r="RXT161" s="12"/>
      <c r="RXU161" s="12"/>
      <c r="RXV161" s="12"/>
      <c r="RXW161" s="12"/>
      <c r="RXX161" s="12"/>
      <c r="RXY161" s="12"/>
      <c r="RXZ161" s="12"/>
      <c r="RYA161" s="12"/>
      <c r="RYB161" s="12"/>
      <c r="RYC161" s="12"/>
      <c r="RYD161" s="12"/>
      <c r="RYE161" s="12"/>
      <c r="RYF161" s="12"/>
      <c r="RYG161" s="12"/>
      <c r="RYH161" s="12"/>
      <c r="RYI161" s="12"/>
      <c r="RYJ161" s="12"/>
      <c r="RYK161" s="12"/>
      <c r="RYL161" s="12"/>
      <c r="RYM161" s="12"/>
      <c r="RYN161" s="12"/>
      <c r="RYO161" s="12"/>
      <c r="RYP161" s="12"/>
      <c r="RYQ161" s="12"/>
      <c r="RYR161" s="12"/>
      <c r="RYS161" s="12"/>
      <c r="RYT161" s="12"/>
      <c r="RYU161" s="12"/>
      <c r="RYV161" s="12"/>
      <c r="RYW161" s="12"/>
      <c r="RYX161" s="12"/>
      <c r="RYY161" s="12"/>
      <c r="RYZ161" s="12"/>
      <c r="RZA161" s="12"/>
      <c r="RZB161" s="12"/>
      <c r="RZC161" s="12"/>
      <c r="RZD161" s="12"/>
      <c r="RZE161" s="12"/>
      <c r="RZF161" s="12"/>
      <c r="RZG161" s="12"/>
      <c r="RZH161" s="12"/>
      <c r="RZI161" s="12"/>
      <c r="RZJ161" s="12"/>
      <c r="RZK161" s="12"/>
      <c r="RZL161" s="12"/>
      <c r="RZM161" s="12"/>
      <c r="RZN161" s="12"/>
      <c r="RZO161" s="12"/>
      <c r="RZP161" s="12"/>
      <c r="RZQ161" s="12"/>
      <c r="RZR161" s="12"/>
      <c r="RZS161" s="12"/>
      <c r="RZT161" s="12"/>
      <c r="RZU161" s="12"/>
      <c r="RZV161" s="12"/>
      <c r="RZW161" s="12"/>
      <c r="RZX161" s="12"/>
      <c r="RZY161" s="12"/>
      <c r="RZZ161" s="12"/>
      <c r="SAA161" s="12"/>
      <c r="SAB161" s="12"/>
      <c r="SAC161" s="12"/>
      <c r="SAD161" s="12"/>
      <c r="SAE161" s="12"/>
      <c r="SAF161" s="12"/>
      <c r="SAG161" s="12"/>
      <c r="SAH161" s="12"/>
      <c r="SAI161" s="12"/>
      <c r="SAJ161" s="12"/>
      <c r="SAK161" s="12"/>
      <c r="SAL161" s="12"/>
      <c r="SAM161" s="12"/>
      <c r="SAN161" s="12"/>
      <c r="SAO161" s="12"/>
      <c r="SAP161" s="12"/>
      <c r="SAQ161" s="12"/>
      <c r="SAR161" s="12"/>
      <c r="SAS161" s="12"/>
      <c r="SAT161" s="12"/>
      <c r="SAU161" s="12"/>
      <c r="SAV161" s="12"/>
      <c r="SAW161" s="12"/>
      <c r="SAX161" s="12"/>
      <c r="SAY161" s="12"/>
      <c r="SAZ161" s="12"/>
      <c r="SBA161" s="12"/>
      <c r="SBB161" s="12"/>
      <c r="SBC161" s="12"/>
      <c r="SBD161" s="12"/>
      <c r="SBE161" s="12"/>
      <c r="SBF161" s="12"/>
      <c r="SBG161" s="12"/>
      <c r="SBH161" s="12"/>
      <c r="SBI161" s="12"/>
      <c r="SBJ161" s="12"/>
      <c r="SBK161" s="12"/>
      <c r="SBL161" s="12"/>
      <c r="SBM161" s="12"/>
      <c r="SBN161" s="12"/>
      <c r="SBO161" s="12"/>
      <c r="SBP161" s="12"/>
      <c r="SBQ161" s="12"/>
      <c r="SBR161" s="12"/>
      <c r="SBS161" s="12"/>
      <c r="SBT161" s="12"/>
      <c r="SBU161" s="12"/>
      <c r="SBV161" s="12"/>
      <c r="SBW161" s="12"/>
      <c r="SBX161" s="12"/>
      <c r="SBY161" s="12"/>
      <c r="SBZ161" s="12"/>
      <c r="SCA161" s="12"/>
      <c r="SCB161" s="12"/>
      <c r="SCC161" s="12"/>
      <c r="SCD161" s="12"/>
      <c r="SCE161" s="12"/>
      <c r="SCF161" s="12"/>
      <c r="SCG161" s="12"/>
      <c r="SCH161" s="12"/>
      <c r="SCI161" s="12"/>
      <c r="SCJ161" s="12"/>
      <c r="SCK161" s="12"/>
      <c r="SCL161" s="12"/>
      <c r="SCM161" s="12"/>
      <c r="SCN161" s="12"/>
      <c r="SCO161" s="12"/>
      <c r="SCP161" s="12"/>
      <c r="SCQ161" s="12"/>
      <c r="SCR161" s="12"/>
      <c r="SCS161" s="12"/>
      <c r="SCT161" s="12"/>
      <c r="SCU161" s="12"/>
      <c r="SCV161" s="12"/>
      <c r="SCW161" s="12"/>
      <c r="SCX161" s="12"/>
      <c r="SCY161" s="12"/>
      <c r="SCZ161" s="12"/>
      <c r="SDA161" s="12"/>
      <c r="SDB161" s="12"/>
      <c r="SDC161" s="12"/>
      <c r="SDD161" s="12"/>
      <c r="SDE161" s="12"/>
      <c r="SDF161" s="12"/>
      <c r="SDG161" s="12"/>
      <c r="SDH161" s="12"/>
      <c r="SDI161" s="12"/>
      <c r="SDJ161" s="12"/>
      <c r="SDK161" s="12"/>
      <c r="SDL161" s="12"/>
      <c r="SDM161" s="12"/>
      <c r="SDN161" s="12"/>
      <c r="SDO161" s="12"/>
      <c r="SDP161" s="12"/>
      <c r="SDQ161" s="12"/>
      <c r="SDR161" s="12"/>
      <c r="SDS161" s="12"/>
      <c r="SDT161" s="12"/>
      <c r="SDU161" s="12"/>
      <c r="SDV161" s="12"/>
      <c r="SDW161" s="12"/>
      <c r="SDX161" s="12"/>
      <c r="SDY161" s="12"/>
      <c r="SDZ161" s="12"/>
      <c r="SEA161" s="12"/>
      <c r="SEB161" s="12"/>
      <c r="SEC161" s="12"/>
      <c r="SED161" s="12"/>
      <c r="SEE161" s="12"/>
      <c r="SEF161" s="12"/>
      <c r="SEG161" s="12"/>
      <c r="SEH161" s="12"/>
      <c r="SEI161" s="12"/>
      <c r="SEJ161" s="12"/>
      <c r="SEK161" s="12"/>
      <c r="SEL161" s="12"/>
      <c r="SEM161" s="12"/>
      <c r="SEN161" s="12"/>
      <c r="SEO161" s="12"/>
      <c r="SEP161" s="12"/>
      <c r="SEQ161" s="12"/>
      <c r="SER161" s="12"/>
      <c r="SES161" s="12"/>
      <c r="SET161" s="12"/>
      <c r="SEU161" s="12"/>
      <c r="SEV161" s="12"/>
      <c r="SEW161" s="12"/>
      <c r="SEX161" s="12"/>
      <c r="SEY161" s="12"/>
      <c r="SEZ161" s="12"/>
      <c r="SFA161" s="12"/>
      <c r="SFB161" s="12"/>
      <c r="SFC161" s="12"/>
      <c r="SFD161" s="12"/>
      <c r="SFE161" s="12"/>
      <c r="SFF161" s="12"/>
      <c r="SFG161" s="12"/>
      <c r="SFH161" s="12"/>
      <c r="SFI161" s="12"/>
      <c r="SFJ161" s="12"/>
      <c r="SFK161" s="12"/>
      <c r="SFL161" s="12"/>
      <c r="SFM161" s="12"/>
      <c r="SFN161" s="12"/>
      <c r="SFO161" s="12"/>
      <c r="SFP161" s="12"/>
      <c r="SFQ161" s="12"/>
      <c r="SFR161" s="12"/>
      <c r="SFS161" s="12"/>
      <c r="SFT161" s="12"/>
      <c r="SFU161" s="12"/>
      <c r="SFV161" s="12"/>
      <c r="SFW161" s="12"/>
      <c r="SFX161" s="12"/>
      <c r="SFY161" s="12"/>
      <c r="SFZ161" s="12"/>
      <c r="SGA161" s="12"/>
      <c r="SGB161" s="12"/>
      <c r="SGC161" s="12"/>
      <c r="SGD161" s="12"/>
      <c r="SGE161" s="12"/>
      <c r="SGF161" s="12"/>
      <c r="SGG161" s="12"/>
      <c r="SGH161" s="12"/>
      <c r="SGI161" s="12"/>
      <c r="SGJ161" s="12"/>
      <c r="SGK161" s="12"/>
      <c r="SGL161" s="12"/>
      <c r="SGM161" s="12"/>
      <c r="SGN161" s="12"/>
      <c r="SGO161" s="12"/>
      <c r="SGP161" s="12"/>
      <c r="SGQ161" s="12"/>
      <c r="SGR161" s="12"/>
      <c r="SGS161" s="12"/>
      <c r="SGT161" s="12"/>
      <c r="SGU161" s="12"/>
      <c r="SGV161" s="12"/>
      <c r="SGW161" s="12"/>
      <c r="SGX161" s="12"/>
      <c r="SGY161" s="12"/>
      <c r="SGZ161" s="12"/>
      <c r="SHA161" s="12"/>
      <c r="SHB161" s="12"/>
      <c r="SHC161" s="12"/>
      <c r="SHD161" s="12"/>
      <c r="SHE161" s="12"/>
      <c r="SHF161" s="12"/>
      <c r="SHG161" s="12"/>
      <c r="SHH161" s="12"/>
      <c r="SHI161" s="12"/>
      <c r="SHJ161" s="12"/>
      <c r="SHK161" s="12"/>
      <c r="SHL161" s="12"/>
      <c r="SHM161" s="12"/>
      <c r="SHN161" s="12"/>
      <c r="SHO161" s="12"/>
      <c r="SHP161" s="12"/>
      <c r="SHQ161" s="12"/>
      <c r="SHR161" s="12"/>
      <c r="SHS161" s="12"/>
      <c r="SHT161" s="12"/>
      <c r="SHU161" s="12"/>
      <c r="SHV161" s="12"/>
      <c r="SHW161" s="12"/>
      <c r="SHX161" s="12"/>
      <c r="SHY161" s="12"/>
      <c r="SHZ161" s="12"/>
      <c r="SIA161" s="12"/>
      <c r="SIB161" s="12"/>
      <c r="SIC161" s="12"/>
      <c r="SID161" s="12"/>
      <c r="SIE161" s="12"/>
      <c r="SIF161" s="12"/>
      <c r="SIG161" s="12"/>
      <c r="SIH161" s="12"/>
      <c r="SII161" s="12"/>
      <c r="SIJ161" s="12"/>
      <c r="SIK161" s="12"/>
      <c r="SIL161" s="12"/>
      <c r="SIM161" s="12"/>
      <c r="SIN161" s="12"/>
      <c r="SIO161" s="12"/>
      <c r="SIP161" s="12"/>
      <c r="SIQ161" s="12"/>
      <c r="SIR161" s="12"/>
      <c r="SIS161" s="12"/>
      <c r="SIT161" s="12"/>
      <c r="SIU161" s="12"/>
      <c r="SIV161" s="12"/>
      <c r="SIW161" s="12"/>
      <c r="SIX161" s="12"/>
      <c r="SIY161" s="12"/>
      <c r="SIZ161" s="12"/>
      <c r="SJA161" s="12"/>
      <c r="SJB161" s="12"/>
      <c r="SJC161" s="12"/>
      <c r="SJD161" s="12"/>
      <c r="SJE161" s="12"/>
      <c r="SJF161" s="12"/>
      <c r="SJG161" s="12"/>
      <c r="SJH161" s="12"/>
      <c r="SJI161" s="12"/>
      <c r="SJJ161" s="12"/>
      <c r="SJK161" s="12"/>
      <c r="SJL161" s="12"/>
      <c r="SJM161" s="12"/>
      <c r="SJN161" s="12"/>
      <c r="SJO161" s="12"/>
      <c r="SJP161" s="12"/>
      <c r="SJQ161" s="12"/>
      <c r="SJR161" s="12"/>
      <c r="SJS161" s="12"/>
      <c r="SJT161" s="12"/>
      <c r="SJU161" s="12"/>
      <c r="SJV161" s="12"/>
      <c r="SJW161" s="12"/>
      <c r="SJX161" s="12"/>
      <c r="SJY161" s="12"/>
      <c r="SJZ161" s="12"/>
      <c r="SKA161" s="12"/>
      <c r="SKB161" s="12"/>
      <c r="SKC161" s="12"/>
      <c r="SKD161" s="12"/>
      <c r="SKE161" s="12"/>
      <c r="SKF161" s="12"/>
      <c r="SKG161" s="12"/>
      <c r="SKH161" s="12"/>
      <c r="SKI161" s="12"/>
      <c r="SKJ161" s="12"/>
      <c r="SKK161" s="12"/>
      <c r="SKL161" s="12"/>
      <c r="SKM161" s="12"/>
      <c r="SKN161" s="12"/>
      <c r="SKO161" s="12"/>
      <c r="SKP161" s="12"/>
      <c r="SKQ161" s="12"/>
      <c r="SKR161" s="12"/>
      <c r="SKS161" s="12"/>
      <c r="SKT161" s="12"/>
      <c r="SKU161" s="12"/>
      <c r="SKV161" s="12"/>
      <c r="SKW161" s="12"/>
      <c r="SKX161" s="12"/>
      <c r="SKY161" s="12"/>
      <c r="SKZ161" s="12"/>
      <c r="SLA161" s="12"/>
      <c r="SLB161" s="12"/>
      <c r="SLC161" s="12"/>
      <c r="SLD161" s="12"/>
      <c r="SLE161" s="12"/>
      <c r="SLF161" s="12"/>
      <c r="SLG161" s="12"/>
      <c r="SLH161" s="12"/>
      <c r="SLI161" s="12"/>
      <c r="SLJ161" s="12"/>
      <c r="SLK161" s="12"/>
      <c r="SLL161" s="12"/>
      <c r="SLM161" s="12"/>
      <c r="SLN161" s="12"/>
      <c r="SLO161" s="12"/>
      <c r="SLP161" s="12"/>
      <c r="SLQ161" s="12"/>
      <c r="SLR161" s="12"/>
      <c r="SLS161" s="12"/>
      <c r="SLT161" s="12"/>
      <c r="SLU161" s="12"/>
      <c r="SLV161" s="12"/>
      <c r="SLW161" s="12"/>
      <c r="SLX161" s="12"/>
      <c r="SLY161" s="12"/>
      <c r="SLZ161" s="12"/>
      <c r="SMA161" s="12"/>
      <c r="SMB161" s="12"/>
      <c r="SMC161" s="12"/>
      <c r="SMD161" s="12"/>
      <c r="SME161" s="12"/>
      <c r="SMF161" s="12"/>
      <c r="SMG161" s="12"/>
      <c r="SMH161" s="12"/>
      <c r="SMI161" s="12"/>
      <c r="SMJ161" s="12"/>
      <c r="SMK161" s="12"/>
      <c r="SML161" s="12"/>
      <c r="SMM161" s="12"/>
      <c r="SMN161" s="12"/>
      <c r="SMO161" s="12"/>
      <c r="SMP161" s="12"/>
      <c r="SMQ161" s="12"/>
      <c r="SMR161" s="12"/>
      <c r="SMS161" s="12"/>
      <c r="SMT161" s="12"/>
      <c r="SMU161" s="12"/>
      <c r="SMV161" s="12"/>
      <c r="SMW161" s="12"/>
      <c r="SMX161" s="12"/>
      <c r="SMY161" s="12"/>
      <c r="SMZ161" s="12"/>
      <c r="SNA161" s="12"/>
      <c r="SNB161" s="12"/>
      <c r="SNC161" s="12"/>
      <c r="SND161" s="12"/>
      <c r="SNE161" s="12"/>
      <c r="SNF161" s="12"/>
      <c r="SNG161" s="12"/>
      <c r="SNH161" s="12"/>
      <c r="SNI161" s="12"/>
      <c r="SNJ161" s="12"/>
      <c r="SNK161" s="12"/>
      <c r="SNL161" s="12"/>
      <c r="SNM161" s="12"/>
      <c r="SNN161" s="12"/>
      <c r="SNO161" s="12"/>
      <c r="SNP161" s="12"/>
      <c r="SNQ161" s="12"/>
      <c r="SNR161" s="12"/>
      <c r="SNS161" s="12"/>
      <c r="SNT161" s="12"/>
      <c r="SNU161" s="12"/>
      <c r="SNV161" s="12"/>
      <c r="SNW161" s="12"/>
      <c r="SNX161" s="12"/>
      <c r="SNY161" s="12"/>
      <c r="SNZ161" s="12"/>
      <c r="SOA161" s="12"/>
      <c r="SOB161" s="12"/>
      <c r="SOC161" s="12"/>
      <c r="SOD161" s="12"/>
      <c r="SOE161" s="12"/>
      <c r="SOF161" s="12"/>
      <c r="SOG161" s="12"/>
      <c r="SOH161" s="12"/>
      <c r="SOI161" s="12"/>
      <c r="SOJ161" s="12"/>
      <c r="SOK161" s="12"/>
      <c r="SOL161" s="12"/>
      <c r="SOM161" s="12"/>
      <c r="SON161" s="12"/>
      <c r="SOO161" s="12"/>
      <c r="SOP161" s="12"/>
      <c r="SOQ161" s="12"/>
      <c r="SOR161" s="12"/>
      <c r="SOS161" s="12"/>
      <c r="SOT161" s="12"/>
      <c r="SOU161" s="12"/>
      <c r="SOV161" s="12"/>
      <c r="SOW161" s="12"/>
      <c r="SOX161" s="12"/>
      <c r="SOY161" s="12"/>
      <c r="SOZ161" s="12"/>
      <c r="SPA161" s="12"/>
      <c r="SPB161" s="12"/>
      <c r="SPC161" s="12"/>
      <c r="SPD161" s="12"/>
      <c r="SPE161" s="12"/>
      <c r="SPF161" s="12"/>
      <c r="SPG161" s="12"/>
      <c r="SPH161" s="12"/>
      <c r="SPI161" s="12"/>
      <c r="SPJ161" s="12"/>
      <c r="SPK161" s="12"/>
      <c r="SPL161" s="12"/>
      <c r="SPM161" s="12"/>
      <c r="SPN161" s="12"/>
      <c r="SPO161" s="12"/>
      <c r="SPP161" s="12"/>
      <c r="SPQ161" s="12"/>
      <c r="SPR161" s="12"/>
      <c r="SPS161" s="12"/>
      <c r="SPT161" s="12"/>
      <c r="SPU161" s="12"/>
      <c r="SPV161" s="12"/>
      <c r="SPW161" s="12"/>
      <c r="SPX161" s="12"/>
      <c r="SPY161" s="12"/>
      <c r="SPZ161" s="12"/>
      <c r="SQA161" s="12"/>
      <c r="SQB161" s="12"/>
      <c r="SQC161" s="12"/>
      <c r="SQD161" s="12"/>
      <c r="SQE161" s="12"/>
      <c r="SQF161" s="12"/>
      <c r="SQG161" s="12"/>
      <c r="SQH161" s="12"/>
      <c r="SQI161" s="12"/>
      <c r="SQJ161" s="12"/>
      <c r="SQK161" s="12"/>
      <c r="SQL161" s="12"/>
      <c r="SQM161" s="12"/>
      <c r="SQN161" s="12"/>
      <c r="SQO161" s="12"/>
      <c r="SQP161" s="12"/>
      <c r="SQQ161" s="12"/>
      <c r="SQR161" s="12"/>
      <c r="SQS161" s="12"/>
      <c r="SQT161" s="12"/>
      <c r="SQU161" s="12"/>
      <c r="SQV161" s="12"/>
      <c r="SQW161" s="12"/>
      <c r="SQX161" s="12"/>
      <c r="SQY161" s="12"/>
      <c r="SQZ161" s="12"/>
      <c r="SRA161" s="12"/>
      <c r="SRB161" s="12"/>
      <c r="SRC161" s="12"/>
      <c r="SRD161" s="12"/>
      <c r="SRE161" s="12"/>
      <c r="SRF161" s="12"/>
      <c r="SRG161" s="12"/>
      <c r="SRH161" s="12"/>
      <c r="SRI161" s="12"/>
      <c r="SRJ161" s="12"/>
      <c r="SRK161" s="12"/>
      <c r="SRL161" s="12"/>
      <c r="SRM161" s="12"/>
      <c r="SRN161" s="12"/>
      <c r="SRO161" s="12"/>
      <c r="SRP161" s="12"/>
      <c r="SRQ161" s="12"/>
      <c r="SRR161" s="12"/>
      <c r="SRS161" s="12"/>
      <c r="SRT161" s="12"/>
      <c r="SRU161" s="12"/>
      <c r="SRV161" s="12"/>
      <c r="SRW161" s="12"/>
      <c r="SRX161" s="12"/>
      <c r="SRY161" s="12"/>
      <c r="SRZ161" s="12"/>
      <c r="SSA161" s="12"/>
      <c r="SSB161" s="12"/>
      <c r="SSC161" s="12"/>
      <c r="SSD161" s="12"/>
      <c r="SSE161" s="12"/>
      <c r="SSF161" s="12"/>
      <c r="SSG161" s="12"/>
      <c r="SSH161" s="12"/>
      <c r="SSI161" s="12"/>
      <c r="SSJ161" s="12"/>
      <c r="SSK161" s="12"/>
      <c r="SSL161" s="12"/>
      <c r="SSM161" s="12"/>
      <c r="SSN161" s="12"/>
      <c r="SSO161" s="12"/>
      <c r="SSP161" s="12"/>
      <c r="SSQ161" s="12"/>
      <c r="SSR161" s="12"/>
      <c r="SSS161" s="12"/>
      <c r="SST161" s="12"/>
      <c r="SSU161" s="12"/>
      <c r="SSV161" s="12"/>
      <c r="SSW161" s="12"/>
      <c r="SSX161" s="12"/>
      <c r="SSY161" s="12"/>
      <c r="SSZ161" s="12"/>
      <c r="STA161" s="12"/>
      <c r="STB161" s="12"/>
      <c r="STC161" s="12"/>
      <c r="STD161" s="12"/>
      <c r="STE161" s="12"/>
      <c r="STF161" s="12"/>
      <c r="STG161" s="12"/>
      <c r="STH161" s="12"/>
      <c r="STI161" s="12"/>
      <c r="STJ161" s="12"/>
      <c r="STK161" s="12"/>
      <c r="STL161" s="12"/>
      <c r="STM161" s="12"/>
      <c r="STN161" s="12"/>
      <c r="STO161" s="12"/>
      <c r="STP161" s="12"/>
      <c r="STQ161" s="12"/>
      <c r="STR161" s="12"/>
      <c r="STS161" s="12"/>
      <c r="STT161" s="12"/>
      <c r="STU161" s="12"/>
      <c r="STV161" s="12"/>
      <c r="STW161" s="12"/>
      <c r="STX161" s="12"/>
      <c r="STY161" s="12"/>
      <c r="STZ161" s="12"/>
      <c r="SUA161" s="12"/>
      <c r="SUB161" s="12"/>
      <c r="SUC161" s="12"/>
      <c r="SUD161" s="12"/>
      <c r="SUE161" s="12"/>
      <c r="SUF161" s="12"/>
      <c r="SUG161" s="12"/>
      <c r="SUH161" s="12"/>
      <c r="SUI161" s="12"/>
      <c r="SUJ161" s="12"/>
      <c r="SUK161" s="12"/>
      <c r="SUL161" s="12"/>
      <c r="SUM161" s="12"/>
      <c r="SUN161" s="12"/>
      <c r="SUO161" s="12"/>
      <c r="SUP161" s="12"/>
      <c r="SUQ161" s="12"/>
      <c r="SUR161" s="12"/>
      <c r="SUS161" s="12"/>
      <c r="SUT161" s="12"/>
      <c r="SUU161" s="12"/>
      <c r="SUV161" s="12"/>
      <c r="SUW161" s="12"/>
      <c r="SUX161" s="12"/>
      <c r="SUY161" s="12"/>
      <c r="SUZ161" s="12"/>
      <c r="SVA161" s="12"/>
      <c r="SVB161" s="12"/>
      <c r="SVC161" s="12"/>
      <c r="SVD161" s="12"/>
      <c r="SVE161" s="12"/>
      <c r="SVF161" s="12"/>
      <c r="SVG161" s="12"/>
      <c r="SVH161" s="12"/>
      <c r="SVI161" s="12"/>
      <c r="SVJ161" s="12"/>
      <c r="SVK161" s="12"/>
      <c r="SVL161" s="12"/>
      <c r="SVM161" s="12"/>
      <c r="SVN161" s="12"/>
      <c r="SVO161" s="12"/>
      <c r="SVP161" s="12"/>
      <c r="SVQ161" s="12"/>
      <c r="SVR161" s="12"/>
      <c r="SVS161" s="12"/>
      <c r="SVT161" s="12"/>
      <c r="SVU161" s="12"/>
      <c r="SVV161" s="12"/>
      <c r="SVW161" s="12"/>
      <c r="SVX161" s="12"/>
      <c r="SVY161" s="12"/>
      <c r="SVZ161" s="12"/>
      <c r="SWA161" s="12"/>
      <c r="SWB161" s="12"/>
      <c r="SWC161" s="12"/>
      <c r="SWD161" s="12"/>
      <c r="SWE161" s="12"/>
      <c r="SWF161" s="12"/>
      <c r="SWG161" s="12"/>
      <c r="SWH161" s="12"/>
      <c r="SWI161" s="12"/>
      <c r="SWJ161" s="12"/>
      <c r="SWK161" s="12"/>
      <c r="SWL161" s="12"/>
      <c r="SWM161" s="12"/>
      <c r="SWN161" s="12"/>
      <c r="SWO161" s="12"/>
      <c r="SWP161" s="12"/>
      <c r="SWQ161" s="12"/>
      <c r="SWR161" s="12"/>
      <c r="SWS161" s="12"/>
      <c r="SWT161" s="12"/>
      <c r="SWU161" s="12"/>
      <c r="SWV161" s="12"/>
      <c r="SWW161" s="12"/>
      <c r="SWX161" s="12"/>
      <c r="SWY161" s="12"/>
      <c r="SWZ161" s="12"/>
      <c r="SXA161" s="12"/>
      <c r="SXB161" s="12"/>
      <c r="SXC161" s="12"/>
      <c r="SXD161" s="12"/>
      <c r="SXE161" s="12"/>
      <c r="SXF161" s="12"/>
      <c r="SXG161" s="12"/>
      <c r="SXH161" s="12"/>
      <c r="SXI161" s="12"/>
      <c r="SXJ161" s="12"/>
      <c r="SXK161" s="12"/>
      <c r="SXL161" s="12"/>
      <c r="SXM161" s="12"/>
      <c r="SXN161" s="12"/>
      <c r="SXO161" s="12"/>
      <c r="SXP161" s="12"/>
      <c r="SXQ161" s="12"/>
      <c r="SXR161" s="12"/>
      <c r="SXS161" s="12"/>
      <c r="SXT161" s="12"/>
      <c r="SXU161" s="12"/>
      <c r="SXV161" s="12"/>
      <c r="SXW161" s="12"/>
      <c r="SXX161" s="12"/>
      <c r="SXY161" s="12"/>
      <c r="SXZ161" s="12"/>
      <c r="SYA161" s="12"/>
      <c r="SYB161" s="12"/>
      <c r="SYC161" s="12"/>
      <c r="SYD161" s="12"/>
      <c r="SYE161" s="12"/>
      <c r="SYF161" s="12"/>
      <c r="SYG161" s="12"/>
      <c r="SYH161" s="12"/>
      <c r="SYI161" s="12"/>
      <c r="SYJ161" s="12"/>
      <c r="SYK161" s="12"/>
      <c r="SYL161" s="12"/>
      <c r="SYM161" s="12"/>
      <c r="SYN161" s="12"/>
      <c r="SYO161" s="12"/>
      <c r="SYP161" s="12"/>
      <c r="SYQ161" s="12"/>
      <c r="SYR161" s="12"/>
      <c r="SYS161" s="12"/>
      <c r="SYT161" s="12"/>
      <c r="SYU161" s="12"/>
      <c r="SYV161" s="12"/>
      <c r="SYW161" s="12"/>
      <c r="SYX161" s="12"/>
      <c r="SYY161" s="12"/>
      <c r="SYZ161" s="12"/>
      <c r="SZA161" s="12"/>
      <c r="SZB161" s="12"/>
      <c r="SZC161" s="12"/>
      <c r="SZD161" s="12"/>
      <c r="SZE161" s="12"/>
      <c r="SZF161" s="12"/>
      <c r="SZG161" s="12"/>
      <c r="SZH161" s="12"/>
      <c r="SZI161" s="12"/>
      <c r="SZJ161" s="12"/>
      <c r="SZK161" s="12"/>
      <c r="SZL161" s="12"/>
      <c r="SZM161" s="12"/>
      <c r="SZN161" s="12"/>
      <c r="SZO161" s="12"/>
      <c r="SZP161" s="12"/>
      <c r="SZQ161" s="12"/>
      <c r="SZR161" s="12"/>
      <c r="SZS161" s="12"/>
      <c r="SZT161" s="12"/>
      <c r="SZU161" s="12"/>
      <c r="SZV161" s="12"/>
      <c r="SZW161" s="12"/>
      <c r="SZX161" s="12"/>
      <c r="SZY161" s="12"/>
      <c r="SZZ161" s="12"/>
      <c r="TAA161" s="12"/>
      <c r="TAB161" s="12"/>
      <c r="TAC161" s="12"/>
      <c r="TAD161" s="12"/>
      <c r="TAE161" s="12"/>
      <c r="TAF161" s="12"/>
      <c r="TAG161" s="12"/>
      <c r="TAH161" s="12"/>
      <c r="TAI161" s="12"/>
      <c r="TAJ161" s="12"/>
      <c r="TAK161" s="12"/>
      <c r="TAL161" s="12"/>
      <c r="TAM161" s="12"/>
      <c r="TAN161" s="12"/>
      <c r="TAO161" s="12"/>
      <c r="TAP161" s="12"/>
      <c r="TAQ161" s="12"/>
      <c r="TAR161" s="12"/>
      <c r="TAS161" s="12"/>
      <c r="TAT161" s="12"/>
      <c r="TAU161" s="12"/>
      <c r="TAV161" s="12"/>
      <c r="TAW161" s="12"/>
      <c r="TAX161" s="12"/>
      <c r="TAY161" s="12"/>
      <c r="TAZ161" s="12"/>
      <c r="TBA161" s="12"/>
      <c r="TBB161" s="12"/>
      <c r="TBC161" s="12"/>
      <c r="TBD161" s="12"/>
      <c r="TBE161" s="12"/>
      <c r="TBF161" s="12"/>
      <c r="TBG161" s="12"/>
      <c r="TBH161" s="12"/>
      <c r="TBI161" s="12"/>
      <c r="TBJ161" s="12"/>
      <c r="TBK161" s="12"/>
      <c r="TBL161" s="12"/>
      <c r="TBM161" s="12"/>
      <c r="TBN161" s="12"/>
      <c r="TBO161" s="12"/>
      <c r="TBP161" s="12"/>
      <c r="TBQ161" s="12"/>
      <c r="TBR161" s="12"/>
      <c r="TBS161" s="12"/>
      <c r="TBT161" s="12"/>
      <c r="TBU161" s="12"/>
      <c r="TBV161" s="12"/>
      <c r="TBW161" s="12"/>
      <c r="TBX161" s="12"/>
      <c r="TBY161" s="12"/>
      <c r="TBZ161" s="12"/>
      <c r="TCA161" s="12"/>
      <c r="TCB161" s="12"/>
      <c r="TCC161" s="12"/>
      <c r="TCD161" s="12"/>
      <c r="TCE161" s="12"/>
      <c r="TCF161" s="12"/>
      <c r="TCG161" s="12"/>
      <c r="TCH161" s="12"/>
      <c r="TCI161" s="12"/>
      <c r="TCJ161" s="12"/>
      <c r="TCK161" s="12"/>
      <c r="TCL161" s="12"/>
      <c r="TCM161" s="12"/>
      <c r="TCN161" s="12"/>
      <c r="TCO161" s="12"/>
      <c r="TCP161" s="12"/>
      <c r="TCQ161" s="12"/>
      <c r="TCR161" s="12"/>
      <c r="TCS161" s="12"/>
      <c r="TCT161" s="12"/>
      <c r="TCU161" s="12"/>
      <c r="TCV161" s="12"/>
      <c r="TCW161" s="12"/>
      <c r="TCX161" s="12"/>
      <c r="TCY161" s="12"/>
      <c r="TCZ161" s="12"/>
      <c r="TDA161" s="12"/>
      <c r="TDB161" s="12"/>
      <c r="TDC161" s="12"/>
      <c r="TDD161" s="12"/>
      <c r="TDE161" s="12"/>
      <c r="TDF161" s="12"/>
      <c r="TDG161" s="12"/>
      <c r="TDH161" s="12"/>
      <c r="TDI161" s="12"/>
      <c r="TDJ161" s="12"/>
      <c r="TDK161" s="12"/>
      <c r="TDL161" s="12"/>
      <c r="TDM161" s="12"/>
      <c r="TDN161" s="12"/>
      <c r="TDO161" s="12"/>
      <c r="TDP161" s="12"/>
      <c r="TDQ161" s="12"/>
      <c r="TDR161" s="12"/>
      <c r="TDS161" s="12"/>
      <c r="TDT161" s="12"/>
      <c r="TDU161" s="12"/>
      <c r="TDV161" s="12"/>
      <c r="TDW161" s="12"/>
      <c r="TDX161" s="12"/>
      <c r="TDY161" s="12"/>
      <c r="TDZ161" s="12"/>
      <c r="TEA161" s="12"/>
      <c r="TEB161" s="12"/>
      <c r="TEC161" s="12"/>
      <c r="TED161" s="12"/>
      <c r="TEE161" s="12"/>
      <c r="TEF161" s="12"/>
      <c r="TEG161" s="12"/>
      <c r="TEH161" s="12"/>
      <c r="TEI161" s="12"/>
      <c r="TEJ161" s="12"/>
      <c r="TEK161" s="12"/>
      <c r="TEL161" s="12"/>
      <c r="TEM161" s="12"/>
      <c r="TEN161" s="12"/>
      <c r="TEO161" s="12"/>
      <c r="TEP161" s="12"/>
      <c r="TEQ161" s="12"/>
      <c r="TER161" s="12"/>
      <c r="TES161" s="12"/>
      <c r="TET161" s="12"/>
      <c r="TEU161" s="12"/>
      <c r="TEV161" s="12"/>
      <c r="TEW161" s="12"/>
      <c r="TEX161" s="12"/>
      <c r="TEY161" s="12"/>
      <c r="TEZ161" s="12"/>
      <c r="TFA161" s="12"/>
      <c r="TFB161" s="12"/>
      <c r="TFC161" s="12"/>
      <c r="TFD161" s="12"/>
      <c r="TFE161" s="12"/>
      <c r="TFF161" s="12"/>
      <c r="TFG161" s="12"/>
      <c r="TFH161" s="12"/>
      <c r="TFI161" s="12"/>
      <c r="TFJ161" s="12"/>
      <c r="TFK161" s="12"/>
      <c r="TFL161" s="12"/>
      <c r="TFM161" s="12"/>
      <c r="TFN161" s="12"/>
      <c r="TFO161" s="12"/>
      <c r="TFP161" s="12"/>
      <c r="TFQ161" s="12"/>
      <c r="TFR161" s="12"/>
      <c r="TFS161" s="12"/>
      <c r="TFT161" s="12"/>
      <c r="TFU161" s="12"/>
      <c r="TFV161" s="12"/>
      <c r="TFW161" s="12"/>
      <c r="TFX161" s="12"/>
      <c r="TFY161" s="12"/>
      <c r="TFZ161" s="12"/>
      <c r="TGA161" s="12"/>
      <c r="TGB161" s="12"/>
      <c r="TGC161" s="12"/>
      <c r="TGD161" s="12"/>
      <c r="TGE161" s="12"/>
      <c r="TGF161" s="12"/>
      <c r="TGG161" s="12"/>
      <c r="TGH161" s="12"/>
      <c r="TGI161" s="12"/>
      <c r="TGJ161" s="12"/>
      <c r="TGK161" s="12"/>
      <c r="TGL161" s="12"/>
      <c r="TGM161" s="12"/>
      <c r="TGN161" s="12"/>
      <c r="TGO161" s="12"/>
      <c r="TGP161" s="12"/>
      <c r="TGQ161" s="12"/>
      <c r="TGR161" s="12"/>
      <c r="TGS161" s="12"/>
      <c r="TGT161" s="12"/>
      <c r="TGU161" s="12"/>
      <c r="TGV161" s="12"/>
      <c r="TGW161" s="12"/>
      <c r="TGX161" s="12"/>
      <c r="TGY161" s="12"/>
      <c r="TGZ161" s="12"/>
      <c r="THA161" s="12"/>
      <c r="THB161" s="12"/>
      <c r="THC161" s="12"/>
      <c r="THD161" s="12"/>
      <c r="THE161" s="12"/>
      <c r="THF161" s="12"/>
      <c r="THG161" s="12"/>
      <c r="THH161" s="12"/>
      <c r="THI161" s="12"/>
      <c r="THJ161" s="12"/>
      <c r="THK161" s="12"/>
      <c r="THL161" s="12"/>
      <c r="THM161" s="12"/>
      <c r="THN161" s="12"/>
      <c r="THO161" s="12"/>
      <c r="THP161" s="12"/>
      <c r="THQ161" s="12"/>
      <c r="THR161" s="12"/>
      <c r="THS161" s="12"/>
      <c r="THT161" s="12"/>
      <c r="THU161" s="12"/>
      <c r="THV161" s="12"/>
      <c r="THW161" s="12"/>
      <c r="THX161" s="12"/>
      <c r="THY161" s="12"/>
      <c r="THZ161" s="12"/>
      <c r="TIA161" s="12"/>
      <c r="TIB161" s="12"/>
      <c r="TIC161" s="12"/>
      <c r="TID161" s="12"/>
      <c r="TIE161" s="12"/>
      <c r="TIF161" s="12"/>
      <c r="TIG161" s="12"/>
      <c r="TIH161" s="12"/>
      <c r="TII161" s="12"/>
      <c r="TIJ161" s="12"/>
      <c r="TIK161" s="12"/>
      <c r="TIL161" s="12"/>
      <c r="TIM161" s="12"/>
      <c r="TIN161" s="12"/>
      <c r="TIO161" s="12"/>
      <c r="TIP161" s="12"/>
      <c r="TIQ161" s="12"/>
      <c r="TIR161" s="12"/>
      <c r="TIS161" s="12"/>
      <c r="TIT161" s="12"/>
      <c r="TIU161" s="12"/>
      <c r="TIV161" s="12"/>
      <c r="TIW161" s="12"/>
      <c r="TIX161" s="12"/>
      <c r="TIY161" s="12"/>
      <c r="TIZ161" s="12"/>
      <c r="TJA161" s="12"/>
      <c r="TJB161" s="12"/>
      <c r="TJC161" s="12"/>
      <c r="TJD161" s="12"/>
      <c r="TJE161" s="12"/>
      <c r="TJF161" s="12"/>
      <c r="TJG161" s="12"/>
      <c r="TJH161" s="12"/>
      <c r="TJI161" s="12"/>
      <c r="TJJ161" s="12"/>
      <c r="TJK161" s="12"/>
      <c r="TJL161" s="12"/>
      <c r="TJM161" s="12"/>
      <c r="TJN161" s="12"/>
      <c r="TJO161" s="12"/>
      <c r="TJP161" s="12"/>
      <c r="TJQ161" s="12"/>
      <c r="TJR161" s="12"/>
      <c r="TJS161" s="12"/>
      <c r="TJT161" s="12"/>
      <c r="TJU161" s="12"/>
      <c r="TJV161" s="12"/>
      <c r="TJW161" s="12"/>
      <c r="TJX161" s="12"/>
      <c r="TJY161" s="12"/>
      <c r="TJZ161" s="12"/>
      <c r="TKA161" s="12"/>
      <c r="TKB161" s="12"/>
      <c r="TKC161" s="12"/>
      <c r="TKD161" s="12"/>
      <c r="TKE161" s="12"/>
      <c r="TKF161" s="12"/>
      <c r="TKG161" s="12"/>
      <c r="TKH161" s="12"/>
      <c r="TKI161" s="12"/>
      <c r="TKJ161" s="12"/>
      <c r="TKK161" s="12"/>
      <c r="TKL161" s="12"/>
      <c r="TKM161" s="12"/>
      <c r="TKN161" s="12"/>
      <c r="TKO161" s="12"/>
      <c r="TKP161" s="12"/>
      <c r="TKQ161" s="12"/>
      <c r="TKR161" s="12"/>
      <c r="TKS161" s="12"/>
      <c r="TKT161" s="12"/>
      <c r="TKU161" s="12"/>
      <c r="TKV161" s="12"/>
      <c r="TKW161" s="12"/>
      <c r="TKX161" s="12"/>
      <c r="TKY161" s="12"/>
      <c r="TKZ161" s="12"/>
      <c r="TLA161" s="12"/>
      <c r="TLB161" s="12"/>
      <c r="TLC161" s="12"/>
      <c r="TLD161" s="12"/>
      <c r="TLE161" s="12"/>
      <c r="TLF161" s="12"/>
      <c r="TLG161" s="12"/>
      <c r="TLH161" s="12"/>
      <c r="TLI161" s="12"/>
      <c r="TLJ161" s="12"/>
      <c r="TLK161" s="12"/>
      <c r="TLL161" s="12"/>
      <c r="TLM161" s="12"/>
      <c r="TLN161" s="12"/>
      <c r="TLO161" s="12"/>
      <c r="TLP161" s="12"/>
      <c r="TLQ161" s="12"/>
      <c r="TLR161" s="12"/>
      <c r="TLS161" s="12"/>
      <c r="TLT161" s="12"/>
      <c r="TLU161" s="12"/>
      <c r="TLV161" s="12"/>
      <c r="TLW161" s="12"/>
      <c r="TLX161" s="12"/>
      <c r="TLY161" s="12"/>
      <c r="TLZ161" s="12"/>
      <c r="TMA161" s="12"/>
      <c r="TMB161" s="12"/>
      <c r="TMC161" s="12"/>
      <c r="TMD161" s="12"/>
      <c r="TME161" s="12"/>
      <c r="TMF161" s="12"/>
      <c r="TMG161" s="12"/>
      <c r="TMH161" s="12"/>
      <c r="TMI161" s="12"/>
      <c r="TMJ161" s="12"/>
      <c r="TMK161" s="12"/>
      <c r="TML161" s="12"/>
      <c r="TMM161" s="12"/>
      <c r="TMN161" s="12"/>
      <c r="TMO161" s="12"/>
      <c r="TMP161" s="12"/>
      <c r="TMQ161" s="12"/>
      <c r="TMR161" s="12"/>
      <c r="TMS161" s="12"/>
      <c r="TMT161" s="12"/>
      <c r="TMU161" s="12"/>
      <c r="TMV161" s="12"/>
      <c r="TMW161" s="12"/>
      <c r="TMX161" s="12"/>
      <c r="TMY161" s="12"/>
      <c r="TMZ161" s="12"/>
      <c r="TNA161" s="12"/>
      <c r="TNB161" s="12"/>
      <c r="TNC161" s="12"/>
      <c r="TND161" s="12"/>
      <c r="TNE161" s="12"/>
      <c r="TNF161" s="12"/>
      <c r="TNG161" s="12"/>
      <c r="TNH161" s="12"/>
      <c r="TNI161" s="12"/>
      <c r="TNJ161" s="12"/>
      <c r="TNK161" s="12"/>
      <c r="TNL161" s="12"/>
      <c r="TNM161" s="12"/>
      <c r="TNN161" s="12"/>
      <c r="TNO161" s="12"/>
      <c r="TNP161" s="12"/>
      <c r="TNQ161" s="12"/>
      <c r="TNR161" s="12"/>
      <c r="TNS161" s="12"/>
      <c r="TNT161" s="12"/>
      <c r="TNU161" s="12"/>
      <c r="TNV161" s="12"/>
      <c r="TNW161" s="12"/>
      <c r="TNX161" s="12"/>
      <c r="TNY161" s="12"/>
      <c r="TNZ161" s="12"/>
      <c r="TOA161" s="12"/>
      <c r="TOB161" s="12"/>
      <c r="TOC161" s="12"/>
      <c r="TOD161" s="12"/>
      <c r="TOE161" s="12"/>
      <c r="TOF161" s="12"/>
      <c r="TOG161" s="12"/>
      <c r="TOH161" s="12"/>
      <c r="TOI161" s="12"/>
      <c r="TOJ161" s="12"/>
      <c r="TOK161" s="12"/>
      <c r="TOL161" s="12"/>
      <c r="TOM161" s="12"/>
      <c r="TON161" s="12"/>
      <c r="TOO161" s="12"/>
      <c r="TOP161" s="12"/>
      <c r="TOQ161" s="12"/>
      <c r="TOR161" s="12"/>
      <c r="TOS161" s="12"/>
      <c r="TOT161" s="12"/>
      <c r="TOU161" s="12"/>
      <c r="TOV161" s="12"/>
      <c r="TOW161" s="12"/>
      <c r="TOX161" s="12"/>
      <c r="TOY161" s="12"/>
      <c r="TOZ161" s="12"/>
      <c r="TPA161" s="12"/>
      <c r="TPB161" s="12"/>
      <c r="TPC161" s="12"/>
      <c r="TPD161" s="12"/>
      <c r="TPE161" s="12"/>
      <c r="TPF161" s="12"/>
      <c r="TPG161" s="12"/>
      <c r="TPH161" s="12"/>
      <c r="TPI161" s="12"/>
      <c r="TPJ161" s="12"/>
      <c r="TPK161" s="12"/>
      <c r="TPL161" s="12"/>
      <c r="TPM161" s="12"/>
      <c r="TPN161" s="12"/>
      <c r="TPO161" s="12"/>
      <c r="TPP161" s="12"/>
      <c r="TPQ161" s="12"/>
      <c r="TPR161" s="12"/>
      <c r="TPS161" s="12"/>
      <c r="TPT161" s="12"/>
      <c r="TPU161" s="12"/>
      <c r="TPV161" s="12"/>
      <c r="TPW161" s="12"/>
      <c r="TPX161" s="12"/>
      <c r="TPY161" s="12"/>
      <c r="TPZ161" s="12"/>
      <c r="TQA161" s="12"/>
      <c r="TQB161" s="12"/>
      <c r="TQC161" s="12"/>
      <c r="TQD161" s="12"/>
      <c r="TQE161" s="12"/>
      <c r="TQF161" s="12"/>
      <c r="TQG161" s="12"/>
      <c r="TQH161" s="12"/>
      <c r="TQI161" s="12"/>
      <c r="TQJ161" s="12"/>
      <c r="TQK161" s="12"/>
      <c r="TQL161" s="12"/>
      <c r="TQM161" s="12"/>
      <c r="TQN161" s="12"/>
      <c r="TQO161" s="12"/>
      <c r="TQP161" s="12"/>
      <c r="TQQ161" s="12"/>
      <c r="TQR161" s="12"/>
      <c r="TQS161" s="12"/>
      <c r="TQT161" s="12"/>
      <c r="TQU161" s="12"/>
      <c r="TQV161" s="12"/>
      <c r="TQW161" s="12"/>
      <c r="TQX161" s="12"/>
      <c r="TQY161" s="12"/>
      <c r="TQZ161" s="12"/>
      <c r="TRA161" s="12"/>
      <c r="TRB161" s="12"/>
      <c r="TRC161" s="12"/>
      <c r="TRD161" s="12"/>
      <c r="TRE161" s="12"/>
      <c r="TRF161" s="12"/>
      <c r="TRG161" s="12"/>
      <c r="TRH161" s="12"/>
      <c r="TRI161" s="12"/>
      <c r="TRJ161" s="12"/>
      <c r="TRK161" s="12"/>
      <c r="TRL161" s="12"/>
      <c r="TRM161" s="12"/>
      <c r="TRN161" s="12"/>
      <c r="TRO161" s="12"/>
      <c r="TRP161" s="12"/>
      <c r="TRQ161" s="12"/>
      <c r="TRR161" s="12"/>
      <c r="TRS161" s="12"/>
      <c r="TRT161" s="12"/>
      <c r="TRU161" s="12"/>
      <c r="TRV161" s="12"/>
      <c r="TRW161" s="12"/>
      <c r="TRX161" s="12"/>
      <c r="TRY161" s="12"/>
      <c r="TRZ161" s="12"/>
      <c r="TSA161" s="12"/>
      <c r="TSB161" s="12"/>
      <c r="TSC161" s="12"/>
      <c r="TSD161" s="12"/>
      <c r="TSE161" s="12"/>
      <c r="TSF161" s="12"/>
      <c r="TSG161" s="12"/>
      <c r="TSH161" s="12"/>
      <c r="TSI161" s="12"/>
      <c r="TSJ161" s="12"/>
      <c r="TSK161" s="12"/>
      <c r="TSL161" s="12"/>
      <c r="TSM161" s="12"/>
      <c r="TSN161" s="12"/>
      <c r="TSO161" s="12"/>
      <c r="TSP161" s="12"/>
      <c r="TSQ161" s="12"/>
      <c r="TSR161" s="12"/>
      <c r="TSS161" s="12"/>
      <c r="TST161" s="12"/>
      <c r="TSU161" s="12"/>
      <c r="TSV161" s="12"/>
      <c r="TSW161" s="12"/>
      <c r="TSX161" s="12"/>
      <c r="TSY161" s="12"/>
      <c r="TSZ161" s="12"/>
      <c r="TTA161" s="12"/>
      <c r="TTB161" s="12"/>
      <c r="TTC161" s="12"/>
      <c r="TTD161" s="12"/>
      <c r="TTE161" s="12"/>
      <c r="TTF161" s="12"/>
      <c r="TTG161" s="12"/>
      <c r="TTH161" s="12"/>
      <c r="TTI161" s="12"/>
      <c r="TTJ161" s="12"/>
      <c r="TTK161" s="12"/>
      <c r="TTL161" s="12"/>
      <c r="TTM161" s="12"/>
      <c r="TTN161" s="12"/>
      <c r="TTO161" s="12"/>
      <c r="TTP161" s="12"/>
      <c r="TTQ161" s="12"/>
      <c r="TTR161" s="12"/>
      <c r="TTS161" s="12"/>
      <c r="TTT161" s="12"/>
      <c r="TTU161" s="12"/>
      <c r="TTV161" s="12"/>
      <c r="TTW161" s="12"/>
      <c r="TTX161" s="12"/>
      <c r="TTY161" s="12"/>
      <c r="TTZ161" s="12"/>
      <c r="TUA161" s="12"/>
      <c r="TUB161" s="12"/>
      <c r="TUC161" s="12"/>
      <c r="TUD161" s="12"/>
      <c r="TUE161" s="12"/>
      <c r="TUF161" s="12"/>
      <c r="TUG161" s="12"/>
      <c r="TUH161" s="12"/>
      <c r="TUI161" s="12"/>
      <c r="TUJ161" s="12"/>
      <c r="TUK161" s="12"/>
      <c r="TUL161" s="12"/>
      <c r="TUM161" s="12"/>
      <c r="TUN161" s="12"/>
      <c r="TUO161" s="12"/>
      <c r="TUP161" s="12"/>
      <c r="TUQ161" s="12"/>
      <c r="TUR161" s="12"/>
      <c r="TUS161" s="12"/>
      <c r="TUT161" s="12"/>
      <c r="TUU161" s="12"/>
      <c r="TUV161" s="12"/>
      <c r="TUW161" s="12"/>
      <c r="TUX161" s="12"/>
      <c r="TUY161" s="12"/>
      <c r="TUZ161" s="12"/>
      <c r="TVA161" s="12"/>
      <c r="TVB161" s="12"/>
      <c r="TVC161" s="12"/>
      <c r="TVD161" s="12"/>
      <c r="TVE161" s="12"/>
      <c r="TVF161" s="12"/>
      <c r="TVG161" s="12"/>
      <c r="TVH161" s="12"/>
      <c r="TVI161" s="12"/>
      <c r="TVJ161" s="12"/>
      <c r="TVK161" s="12"/>
      <c r="TVL161" s="12"/>
      <c r="TVM161" s="12"/>
      <c r="TVN161" s="12"/>
      <c r="TVO161" s="12"/>
      <c r="TVP161" s="12"/>
      <c r="TVQ161" s="12"/>
      <c r="TVR161" s="12"/>
      <c r="TVS161" s="12"/>
      <c r="TVT161" s="12"/>
      <c r="TVU161" s="12"/>
      <c r="TVV161" s="12"/>
      <c r="TVW161" s="12"/>
      <c r="TVX161" s="12"/>
      <c r="TVY161" s="12"/>
      <c r="TVZ161" s="12"/>
      <c r="TWA161" s="12"/>
      <c r="TWB161" s="12"/>
      <c r="TWC161" s="12"/>
      <c r="TWD161" s="12"/>
      <c r="TWE161" s="12"/>
      <c r="TWF161" s="12"/>
      <c r="TWG161" s="12"/>
      <c r="TWH161" s="12"/>
      <c r="TWI161" s="12"/>
      <c r="TWJ161" s="12"/>
      <c r="TWK161" s="12"/>
      <c r="TWL161" s="12"/>
      <c r="TWM161" s="12"/>
      <c r="TWN161" s="12"/>
      <c r="TWO161" s="12"/>
      <c r="TWP161" s="12"/>
      <c r="TWQ161" s="12"/>
      <c r="TWR161" s="12"/>
      <c r="TWS161" s="12"/>
      <c r="TWT161" s="12"/>
      <c r="TWU161" s="12"/>
      <c r="TWV161" s="12"/>
      <c r="TWW161" s="12"/>
      <c r="TWX161" s="12"/>
      <c r="TWY161" s="12"/>
      <c r="TWZ161" s="12"/>
      <c r="TXA161" s="12"/>
      <c r="TXB161" s="12"/>
      <c r="TXC161" s="12"/>
      <c r="TXD161" s="12"/>
      <c r="TXE161" s="12"/>
      <c r="TXF161" s="12"/>
      <c r="TXG161" s="12"/>
      <c r="TXH161" s="12"/>
      <c r="TXI161" s="12"/>
      <c r="TXJ161" s="12"/>
      <c r="TXK161" s="12"/>
      <c r="TXL161" s="12"/>
      <c r="TXM161" s="12"/>
      <c r="TXN161" s="12"/>
      <c r="TXO161" s="12"/>
      <c r="TXP161" s="12"/>
      <c r="TXQ161" s="12"/>
      <c r="TXR161" s="12"/>
      <c r="TXS161" s="12"/>
      <c r="TXT161" s="12"/>
      <c r="TXU161" s="12"/>
      <c r="TXV161" s="12"/>
      <c r="TXW161" s="12"/>
      <c r="TXX161" s="12"/>
      <c r="TXY161" s="12"/>
      <c r="TXZ161" s="12"/>
      <c r="TYA161" s="12"/>
      <c r="TYB161" s="12"/>
      <c r="TYC161" s="12"/>
      <c r="TYD161" s="12"/>
      <c r="TYE161" s="12"/>
      <c r="TYF161" s="12"/>
      <c r="TYG161" s="12"/>
      <c r="TYH161" s="12"/>
      <c r="TYI161" s="12"/>
      <c r="TYJ161" s="12"/>
      <c r="TYK161" s="12"/>
      <c r="TYL161" s="12"/>
      <c r="TYM161" s="12"/>
      <c r="TYN161" s="12"/>
      <c r="TYO161" s="12"/>
      <c r="TYP161" s="12"/>
      <c r="TYQ161" s="12"/>
      <c r="TYR161" s="12"/>
      <c r="TYS161" s="12"/>
      <c r="TYT161" s="12"/>
      <c r="TYU161" s="12"/>
      <c r="TYV161" s="12"/>
      <c r="TYW161" s="12"/>
      <c r="TYX161" s="12"/>
      <c r="TYY161" s="12"/>
      <c r="TYZ161" s="12"/>
      <c r="TZA161" s="12"/>
      <c r="TZB161" s="12"/>
      <c r="TZC161" s="12"/>
      <c r="TZD161" s="12"/>
      <c r="TZE161" s="12"/>
      <c r="TZF161" s="12"/>
      <c r="TZG161" s="12"/>
      <c r="TZH161" s="12"/>
      <c r="TZI161" s="12"/>
      <c r="TZJ161" s="12"/>
      <c r="TZK161" s="12"/>
      <c r="TZL161" s="12"/>
      <c r="TZM161" s="12"/>
      <c r="TZN161" s="12"/>
      <c r="TZO161" s="12"/>
      <c r="TZP161" s="12"/>
      <c r="TZQ161" s="12"/>
      <c r="TZR161" s="12"/>
      <c r="TZS161" s="12"/>
      <c r="TZT161" s="12"/>
      <c r="TZU161" s="12"/>
      <c r="TZV161" s="12"/>
      <c r="TZW161" s="12"/>
      <c r="TZX161" s="12"/>
      <c r="TZY161" s="12"/>
      <c r="TZZ161" s="12"/>
      <c r="UAA161" s="12"/>
      <c r="UAB161" s="12"/>
      <c r="UAC161" s="12"/>
      <c r="UAD161" s="12"/>
      <c r="UAE161" s="12"/>
      <c r="UAF161" s="12"/>
      <c r="UAG161" s="12"/>
      <c r="UAH161" s="12"/>
      <c r="UAI161" s="12"/>
      <c r="UAJ161" s="12"/>
      <c r="UAK161" s="12"/>
      <c r="UAL161" s="12"/>
      <c r="UAM161" s="12"/>
      <c r="UAN161" s="12"/>
      <c r="UAO161" s="12"/>
      <c r="UAP161" s="12"/>
      <c r="UAQ161" s="12"/>
      <c r="UAR161" s="12"/>
      <c r="UAS161" s="12"/>
      <c r="UAT161" s="12"/>
      <c r="UAU161" s="12"/>
      <c r="UAV161" s="12"/>
      <c r="UAW161" s="12"/>
      <c r="UAX161" s="12"/>
      <c r="UAY161" s="12"/>
      <c r="UAZ161" s="12"/>
      <c r="UBA161" s="12"/>
      <c r="UBB161" s="12"/>
      <c r="UBC161" s="12"/>
      <c r="UBD161" s="12"/>
      <c r="UBE161" s="12"/>
      <c r="UBF161" s="12"/>
      <c r="UBG161" s="12"/>
      <c r="UBH161" s="12"/>
      <c r="UBI161" s="12"/>
      <c r="UBJ161" s="12"/>
      <c r="UBK161" s="12"/>
      <c r="UBL161" s="12"/>
      <c r="UBM161" s="12"/>
      <c r="UBN161" s="12"/>
      <c r="UBO161" s="12"/>
      <c r="UBP161" s="12"/>
      <c r="UBQ161" s="12"/>
      <c r="UBR161" s="12"/>
      <c r="UBS161" s="12"/>
      <c r="UBT161" s="12"/>
      <c r="UBU161" s="12"/>
      <c r="UBV161" s="12"/>
      <c r="UBW161" s="12"/>
      <c r="UBX161" s="12"/>
      <c r="UBY161" s="12"/>
      <c r="UBZ161" s="12"/>
      <c r="UCA161" s="12"/>
      <c r="UCB161" s="12"/>
      <c r="UCC161" s="12"/>
      <c r="UCD161" s="12"/>
      <c r="UCE161" s="12"/>
      <c r="UCF161" s="12"/>
      <c r="UCG161" s="12"/>
      <c r="UCH161" s="12"/>
      <c r="UCI161" s="12"/>
      <c r="UCJ161" s="12"/>
      <c r="UCK161" s="12"/>
      <c r="UCL161" s="12"/>
      <c r="UCM161" s="12"/>
      <c r="UCN161" s="12"/>
      <c r="UCO161" s="12"/>
      <c r="UCP161" s="12"/>
      <c r="UCQ161" s="12"/>
      <c r="UCR161" s="12"/>
      <c r="UCS161" s="12"/>
      <c r="UCT161" s="12"/>
      <c r="UCU161" s="12"/>
      <c r="UCV161" s="12"/>
      <c r="UCW161" s="12"/>
      <c r="UCX161" s="12"/>
      <c r="UCY161" s="12"/>
      <c r="UCZ161" s="12"/>
      <c r="UDA161" s="12"/>
      <c r="UDB161" s="12"/>
      <c r="UDC161" s="12"/>
      <c r="UDD161" s="12"/>
      <c r="UDE161" s="12"/>
      <c r="UDF161" s="12"/>
      <c r="UDG161" s="12"/>
      <c r="UDH161" s="12"/>
      <c r="UDI161" s="12"/>
      <c r="UDJ161" s="12"/>
      <c r="UDK161" s="12"/>
      <c r="UDL161" s="12"/>
      <c r="UDM161" s="12"/>
      <c r="UDN161" s="12"/>
      <c r="UDO161" s="12"/>
      <c r="UDP161" s="12"/>
      <c r="UDQ161" s="12"/>
      <c r="UDR161" s="12"/>
      <c r="UDS161" s="12"/>
      <c r="UDT161" s="12"/>
      <c r="UDU161" s="12"/>
      <c r="UDV161" s="12"/>
      <c r="UDW161" s="12"/>
      <c r="UDX161" s="12"/>
      <c r="UDY161" s="12"/>
      <c r="UDZ161" s="12"/>
      <c r="UEA161" s="12"/>
      <c r="UEB161" s="12"/>
      <c r="UEC161" s="12"/>
      <c r="UED161" s="12"/>
      <c r="UEE161" s="12"/>
      <c r="UEF161" s="12"/>
      <c r="UEG161" s="12"/>
      <c r="UEH161" s="12"/>
      <c r="UEI161" s="12"/>
      <c r="UEJ161" s="12"/>
      <c r="UEK161" s="12"/>
      <c r="UEL161" s="12"/>
      <c r="UEM161" s="12"/>
      <c r="UEN161" s="12"/>
      <c r="UEO161" s="12"/>
      <c r="UEP161" s="12"/>
      <c r="UEQ161" s="12"/>
      <c r="UER161" s="12"/>
      <c r="UES161" s="12"/>
      <c r="UET161" s="12"/>
      <c r="UEU161" s="12"/>
      <c r="UEV161" s="12"/>
      <c r="UEW161" s="12"/>
      <c r="UEX161" s="12"/>
      <c r="UEY161" s="12"/>
      <c r="UEZ161" s="12"/>
      <c r="UFA161" s="12"/>
      <c r="UFB161" s="12"/>
      <c r="UFC161" s="12"/>
      <c r="UFD161" s="12"/>
      <c r="UFE161" s="12"/>
      <c r="UFF161" s="12"/>
      <c r="UFG161" s="12"/>
      <c r="UFH161" s="12"/>
      <c r="UFI161" s="12"/>
      <c r="UFJ161" s="12"/>
      <c r="UFK161" s="12"/>
      <c r="UFL161" s="12"/>
      <c r="UFM161" s="12"/>
      <c r="UFN161" s="12"/>
      <c r="UFO161" s="12"/>
      <c r="UFP161" s="12"/>
      <c r="UFQ161" s="12"/>
      <c r="UFR161" s="12"/>
      <c r="UFS161" s="12"/>
      <c r="UFT161" s="12"/>
      <c r="UFU161" s="12"/>
      <c r="UFV161" s="12"/>
      <c r="UFW161" s="12"/>
      <c r="UFX161" s="12"/>
      <c r="UFY161" s="12"/>
      <c r="UFZ161" s="12"/>
      <c r="UGA161" s="12"/>
      <c r="UGB161" s="12"/>
      <c r="UGC161" s="12"/>
      <c r="UGD161" s="12"/>
      <c r="UGE161" s="12"/>
      <c r="UGF161" s="12"/>
      <c r="UGG161" s="12"/>
      <c r="UGH161" s="12"/>
      <c r="UGI161" s="12"/>
      <c r="UGJ161" s="12"/>
      <c r="UGK161" s="12"/>
      <c r="UGL161" s="12"/>
      <c r="UGM161" s="12"/>
      <c r="UGN161" s="12"/>
      <c r="UGO161" s="12"/>
      <c r="UGP161" s="12"/>
      <c r="UGQ161" s="12"/>
      <c r="UGR161" s="12"/>
      <c r="UGS161" s="12"/>
      <c r="UGT161" s="12"/>
      <c r="UGU161" s="12"/>
      <c r="UGV161" s="12"/>
      <c r="UGW161" s="12"/>
      <c r="UGX161" s="12"/>
      <c r="UGY161" s="12"/>
      <c r="UGZ161" s="12"/>
      <c r="UHA161" s="12"/>
      <c r="UHB161" s="12"/>
      <c r="UHC161" s="12"/>
      <c r="UHD161" s="12"/>
      <c r="UHE161" s="12"/>
      <c r="UHF161" s="12"/>
      <c r="UHG161" s="12"/>
      <c r="UHH161" s="12"/>
      <c r="UHI161" s="12"/>
      <c r="UHJ161" s="12"/>
      <c r="UHK161" s="12"/>
      <c r="UHL161" s="12"/>
      <c r="UHM161" s="12"/>
      <c r="UHN161" s="12"/>
      <c r="UHO161" s="12"/>
      <c r="UHP161" s="12"/>
      <c r="UHQ161" s="12"/>
      <c r="UHR161" s="12"/>
      <c r="UHS161" s="12"/>
      <c r="UHT161" s="12"/>
      <c r="UHU161" s="12"/>
      <c r="UHV161" s="12"/>
      <c r="UHW161" s="12"/>
      <c r="UHX161" s="12"/>
      <c r="UHY161" s="12"/>
      <c r="UHZ161" s="12"/>
      <c r="UIA161" s="12"/>
      <c r="UIB161" s="12"/>
      <c r="UIC161" s="12"/>
      <c r="UID161" s="12"/>
      <c r="UIE161" s="12"/>
      <c r="UIF161" s="12"/>
      <c r="UIG161" s="12"/>
      <c r="UIH161" s="12"/>
      <c r="UII161" s="12"/>
      <c r="UIJ161" s="12"/>
      <c r="UIK161" s="12"/>
      <c r="UIL161" s="12"/>
      <c r="UIM161" s="12"/>
      <c r="UIN161" s="12"/>
      <c r="UIO161" s="12"/>
      <c r="UIP161" s="12"/>
      <c r="UIQ161" s="12"/>
      <c r="UIR161" s="12"/>
      <c r="UIS161" s="12"/>
      <c r="UIT161" s="12"/>
      <c r="UIU161" s="12"/>
      <c r="UIV161" s="12"/>
      <c r="UIW161" s="12"/>
      <c r="UIX161" s="12"/>
      <c r="UIY161" s="12"/>
      <c r="UIZ161" s="12"/>
      <c r="UJA161" s="12"/>
      <c r="UJB161" s="12"/>
      <c r="UJC161" s="12"/>
      <c r="UJD161" s="12"/>
      <c r="UJE161" s="12"/>
      <c r="UJF161" s="12"/>
      <c r="UJG161" s="12"/>
      <c r="UJH161" s="12"/>
      <c r="UJI161" s="12"/>
      <c r="UJJ161" s="12"/>
      <c r="UJK161" s="12"/>
      <c r="UJL161" s="12"/>
      <c r="UJM161" s="12"/>
      <c r="UJN161" s="12"/>
      <c r="UJO161" s="12"/>
      <c r="UJP161" s="12"/>
      <c r="UJQ161" s="12"/>
      <c r="UJR161" s="12"/>
      <c r="UJS161" s="12"/>
      <c r="UJT161" s="12"/>
      <c r="UJU161" s="12"/>
      <c r="UJV161" s="12"/>
      <c r="UJW161" s="12"/>
      <c r="UJX161" s="12"/>
      <c r="UJY161" s="12"/>
      <c r="UJZ161" s="12"/>
      <c r="UKA161" s="12"/>
      <c r="UKB161" s="12"/>
      <c r="UKC161" s="12"/>
      <c r="UKD161" s="12"/>
      <c r="UKE161" s="12"/>
      <c r="UKF161" s="12"/>
      <c r="UKG161" s="12"/>
      <c r="UKH161" s="12"/>
      <c r="UKI161" s="12"/>
      <c r="UKJ161" s="12"/>
      <c r="UKK161" s="12"/>
      <c r="UKL161" s="12"/>
      <c r="UKM161" s="12"/>
      <c r="UKN161" s="12"/>
      <c r="UKO161" s="12"/>
      <c r="UKP161" s="12"/>
      <c r="UKQ161" s="12"/>
      <c r="UKR161" s="12"/>
      <c r="UKS161" s="12"/>
      <c r="UKT161" s="12"/>
      <c r="UKU161" s="12"/>
      <c r="UKV161" s="12"/>
      <c r="UKW161" s="12"/>
      <c r="UKX161" s="12"/>
      <c r="UKY161" s="12"/>
      <c r="UKZ161" s="12"/>
      <c r="ULA161" s="12"/>
      <c r="ULB161" s="12"/>
      <c r="ULC161" s="12"/>
      <c r="ULD161" s="12"/>
      <c r="ULE161" s="12"/>
      <c r="ULF161" s="12"/>
      <c r="ULG161" s="12"/>
      <c r="ULH161" s="12"/>
      <c r="ULI161" s="12"/>
      <c r="ULJ161" s="12"/>
      <c r="ULK161" s="12"/>
      <c r="ULL161" s="12"/>
      <c r="ULM161" s="12"/>
      <c r="ULN161" s="12"/>
      <c r="ULO161" s="12"/>
      <c r="ULP161" s="12"/>
      <c r="ULQ161" s="12"/>
      <c r="ULR161" s="12"/>
      <c r="ULS161" s="12"/>
      <c r="ULT161" s="12"/>
      <c r="ULU161" s="12"/>
      <c r="ULV161" s="12"/>
      <c r="ULW161" s="12"/>
      <c r="ULX161" s="12"/>
      <c r="ULY161" s="12"/>
      <c r="ULZ161" s="12"/>
      <c r="UMA161" s="12"/>
      <c r="UMB161" s="12"/>
      <c r="UMC161" s="12"/>
      <c r="UMD161" s="12"/>
      <c r="UME161" s="12"/>
      <c r="UMF161" s="12"/>
      <c r="UMG161" s="12"/>
      <c r="UMH161" s="12"/>
      <c r="UMI161" s="12"/>
      <c r="UMJ161" s="12"/>
      <c r="UMK161" s="12"/>
      <c r="UML161" s="12"/>
      <c r="UMM161" s="12"/>
      <c r="UMN161" s="12"/>
      <c r="UMO161" s="12"/>
      <c r="UMP161" s="12"/>
      <c r="UMQ161" s="12"/>
      <c r="UMR161" s="12"/>
      <c r="UMS161" s="12"/>
      <c r="UMT161" s="12"/>
      <c r="UMU161" s="12"/>
      <c r="UMV161" s="12"/>
      <c r="UMW161" s="12"/>
      <c r="UMX161" s="12"/>
      <c r="UMY161" s="12"/>
      <c r="UMZ161" s="12"/>
      <c r="UNA161" s="12"/>
      <c r="UNB161" s="12"/>
      <c r="UNC161" s="12"/>
      <c r="UND161" s="12"/>
      <c r="UNE161" s="12"/>
      <c r="UNF161" s="12"/>
      <c r="UNG161" s="12"/>
      <c r="UNH161" s="12"/>
      <c r="UNI161" s="12"/>
      <c r="UNJ161" s="12"/>
      <c r="UNK161" s="12"/>
      <c r="UNL161" s="12"/>
      <c r="UNM161" s="12"/>
      <c r="UNN161" s="12"/>
      <c r="UNO161" s="12"/>
      <c r="UNP161" s="12"/>
      <c r="UNQ161" s="12"/>
      <c r="UNR161" s="12"/>
      <c r="UNS161" s="12"/>
      <c r="UNT161" s="12"/>
      <c r="UNU161" s="12"/>
      <c r="UNV161" s="12"/>
      <c r="UNW161" s="12"/>
      <c r="UNX161" s="12"/>
      <c r="UNY161" s="12"/>
      <c r="UNZ161" s="12"/>
      <c r="UOA161" s="12"/>
      <c r="UOB161" s="12"/>
      <c r="UOC161" s="12"/>
      <c r="UOD161" s="12"/>
      <c r="UOE161" s="12"/>
      <c r="UOF161" s="12"/>
      <c r="UOG161" s="12"/>
      <c r="UOH161" s="12"/>
      <c r="UOI161" s="12"/>
      <c r="UOJ161" s="12"/>
      <c r="UOK161" s="12"/>
      <c r="UOL161" s="12"/>
      <c r="UOM161" s="12"/>
      <c r="UON161" s="12"/>
      <c r="UOO161" s="12"/>
      <c r="UOP161" s="12"/>
      <c r="UOQ161" s="12"/>
      <c r="UOR161" s="12"/>
      <c r="UOS161" s="12"/>
      <c r="UOT161" s="12"/>
      <c r="UOU161" s="12"/>
      <c r="UOV161" s="12"/>
      <c r="UOW161" s="12"/>
      <c r="UOX161" s="12"/>
      <c r="UOY161" s="12"/>
      <c r="UOZ161" s="12"/>
      <c r="UPA161" s="12"/>
      <c r="UPB161" s="12"/>
      <c r="UPC161" s="12"/>
      <c r="UPD161" s="12"/>
      <c r="UPE161" s="12"/>
      <c r="UPF161" s="12"/>
      <c r="UPG161" s="12"/>
      <c r="UPH161" s="12"/>
      <c r="UPI161" s="12"/>
      <c r="UPJ161" s="12"/>
      <c r="UPK161" s="12"/>
      <c r="UPL161" s="12"/>
      <c r="UPM161" s="12"/>
      <c r="UPN161" s="12"/>
      <c r="UPO161" s="12"/>
      <c r="UPP161" s="12"/>
      <c r="UPQ161" s="12"/>
      <c r="UPR161" s="12"/>
      <c r="UPS161" s="12"/>
      <c r="UPT161" s="12"/>
      <c r="UPU161" s="12"/>
      <c r="UPV161" s="12"/>
      <c r="UPW161" s="12"/>
      <c r="UPX161" s="12"/>
      <c r="UPY161" s="12"/>
      <c r="UPZ161" s="12"/>
      <c r="UQA161" s="12"/>
      <c r="UQB161" s="12"/>
      <c r="UQC161" s="12"/>
      <c r="UQD161" s="12"/>
      <c r="UQE161" s="12"/>
      <c r="UQF161" s="12"/>
      <c r="UQG161" s="12"/>
      <c r="UQH161" s="12"/>
      <c r="UQI161" s="12"/>
      <c r="UQJ161" s="12"/>
      <c r="UQK161" s="12"/>
      <c r="UQL161" s="12"/>
      <c r="UQM161" s="12"/>
      <c r="UQN161" s="12"/>
      <c r="UQO161" s="12"/>
      <c r="UQP161" s="12"/>
      <c r="UQQ161" s="12"/>
      <c r="UQR161" s="12"/>
      <c r="UQS161" s="12"/>
      <c r="UQT161" s="12"/>
      <c r="UQU161" s="12"/>
      <c r="UQV161" s="12"/>
      <c r="UQW161" s="12"/>
      <c r="UQX161" s="12"/>
      <c r="UQY161" s="12"/>
      <c r="UQZ161" s="12"/>
      <c r="URA161" s="12"/>
      <c r="URB161" s="12"/>
      <c r="URC161" s="12"/>
      <c r="URD161" s="12"/>
      <c r="URE161" s="12"/>
      <c r="URF161" s="12"/>
      <c r="URG161" s="12"/>
      <c r="URH161" s="12"/>
      <c r="URI161" s="12"/>
      <c r="URJ161" s="12"/>
      <c r="URK161" s="12"/>
      <c r="URL161" s="12"/>
      <c r="URM161" s="12"/>
      <c r="URN161" s="12"/>
      <c r="URO161" s="12"/>
      <c r="URP161" s="12"/>
      <c r="URQ161" s="12"/>
      <c r="URR161" s="12"/>
      <c r="URS161" s="12"/>
      <c r="URT161" s="12"/>
      <c r="URU161" s="12"/>
      <c r="URV161" s="12"/>
      <c r="URW161" s="12"/>
      <c r="URX161" s="12"/>
      <c r="URY161" s="12"/>
      <c r="URZ161" s="12"/>
      <c r="USA161" s="12"/>
      <c r="USB161" s="12"/>
      <c r="USC161" s="12"/>
      <c r="USD161" s="12"/>
      <c r="USE161" s="12"/>
      <c r="USF161" s="12"/>
      <c r="USG161" s="12"/>
      <c r="USH161" s="12"/>
      <c r="USI161" s="12"/>
      <c r="USJ161" s="12"/>
      <c r="USK161" s="12"/>
      <c r="USL161" s="12"/>
      <c r="USM161" s="12"/>
      <c r="USN161" s="12"/>
      <c r="USO161" s="12"/>
      <c r="USP161" s="12"/>
      <c r="USQ161" s="12"/>
      <c r="USR161" s="12"/>
      <c r="USS161" s="12"/>
      <c r="UST161" s="12"/>
      <c r="USU161" s="12"/>
      <c r="USV161" s="12"/>
      <c r="USW161" s="12"/>
      <c r="USX161" s="12"/>
      <c r="USY161" s="12"/>
      <c r="USZ161" s="12"/>
      <c r="UTA161" s="12"/>
      <c r="UTB161" s="12"/>
      <c r="UTC161" s="12"/>
      <c r="UTD161" s="12"/>
      <c r="UTE161" s="12"/>
      <c r="UTF161" s="12"/>
      <c r="UTG161" s="12"/>
      <c r="UTH161" s="12"/>
      <c r="UTI161" s="12"/>
      <c r="UTJ161" s="12"/>
      <c r="UTK161" s="12"/>
      <c r="UTL161" s="12"/>
      <c r="UTM161" s="12"/>
      <c r="UTN161" s="12"/>
      <c r="UTO161" s="12"/>
      <c r="UTP161" s="12"/>
      <c r="UTQ161" s="12"/>
      <c r="UTR161" s="12"/>
      <c r="UTS161" s="12"/>
      <c r="UTT161" s="12"/>
      <c r="UTU161" s="12"/>
      <c r="UTV161" s="12"/>
      <c r="UTW161" s="12"/>
      <c r="UTX161" s="12"/>
      <c r="UTY161" s="12"/>
      <c r="UTZ161" s="12"/>
      <c r="UUA161" s="12"/>
      <c r="UUB161" s="12"/>
      <c r="UUC161" s="12"/>
      <c r="UUD161" s="12"/>
      <c r="UUE161" s="12"/>
      <c r="UUF161" s="12"/>
      <c r="UUG161" s="12"/>
      <c r="UUH161" s="12"/>
      <c r="UUI161" s="12"/>
      <c r="UUJ161" s="12"/>
      <c r="UUK161" s="12"/>
      <c r="UUL161" s="12"/>
      <c r="UUM161" s="12"/>
      <c r="UUN161" s="12"/>
      <c r="UUO161" s="12"/>
      <c r="UUP161" s="12"/>
      <c r="UUQ161" s="12"/>
      <c r="UUR161" s="12"/>
      <c r="UUS161" s="12"/>
      <c r="UUT161" s="12"/>
      <c r="UUU161" s="12"/>
      <c r="UUV161" s="12"/>
      <c r="UUW161" s="12"/>
      <c r="UUX161" s="12"/>
      <c r="UUY161" s="12"/>
      <c r="UUZ161" s="12"/>
      <c r="UVA161" s="12"/>
      <c r="UVB161" s="12"/>
      <c r="UVC161" s="12"/>
      <c r="UVD161" s="12"/>
      <c r="UVE161" s="12"/>
      <c r="UVF161" s="12"/>
      <c r="UVG161" s="12"/>
      <c r="UVH161" s="12"/>
      <c r="UVI161" s="12"/>
      <c r="UVJ161" s="12"/>
      <c r="UVK161" s="12"/>
      <c r="UVL161" s="12"/>
      <c r="UVM161" s="12"/>
      <c r="UVN161" s="12"/>
      <c r="UVO161" s="12"/>
      <c r="UVP161" s="12"/>
      <c r="UVQ161" s="12"/>
      <c r="UVR161" s="12"/>
      <c r="UVS161" s="12"/>
      <c r="UVT161" s="12"/>
      <c r="UVU161" s="12"/>
      <c r="UVV161" s="12"/>
      <c r="UVW161" s="12"/>
      <c r="UVX161" s="12"/>
      <c r="UVY161" s="12"/>
      <c r="UVZ161" s="12"/>
      <c r="UWA161" s="12"/>
      <c r="UWB161" s="12"/>
      <c r="UWC161" s="12"/>
      <c r="UWD161" s="12"/>
      <c r="UWE161" s="12"/>
      <c r="UWF161" s="12"/>
      <c r="UWG161" s="12"/>
      <c r="UWH161" s="12"/>
      <c r="UWI161" s="12"/>
      <c r="UWJ161" s="12"/>
      <c r="UWK161" s="12"/>
      <c r="UWL161" s="12"/>
      <c r="UWM161" s="12"/>
      <c r="UWN161" s="12"/>
      <c r="UWO161" s="12"/>
      <c r="UWP161" s="12"/>
      <c r="UWQ161" s="12"/>
      <c r="UWR161" s="12"/>
      <c r="UWS161" s="12"/>
      <c r="UWT161" s="12"/>
      <c r="UWU161" s="12"/>
      <c r="UWV161" s="12"/>
      <c r="UWW161" s="12"/>
      <c r="UWX161" s="12"/>
      <c r="UWY161" s="12"/>
      <c r="UWZ161" s="12"/>
      <c r="UXA161" s="12"/>
      <c r="UXB161" s="12"/>
      <c r="UXC161" s="12"/>
      <c r="UXD161" s="12"/>
      <c r="UXE161" s="12"/>
      <c r="UXF161" s="12"/>
      <c r="UXG161" s="12"/>
      <c r="UXH161" s="12"/>
      <c r="UXI161" s="12"/>
      <c r="UXJ161" s="12"/>
      <c r="UXK161" s="12"/>
      <c r="UXL161" s="12"/>
      <c r="UXM161" s="12"/>
      <c r="UXN161" s="12"/>
      <c r="UXO161" s="12"/>
      <c r="UXP161" s="12"/>
      <c r="UXQ161" s="12"/>
      <c r="UXR161" s="12"/>
      <c r="UXS161" s="12"/>
      <c r="UXT161" s="12"/>
      <c r="UXU161" s="12"/>
      <c r="UXV161" s="12"/>
      <c r="UXW161" s="12"/>
      <c r="UXX161" s="12"/>
      <c r="UXY161" s="12"/>
      <c r="UXZ161" s="12"/>
      <c r="UYA161" s="12"/>
      <c r="UYB161" s="12"/>
      <c r="UYC161" s="12"/>
      <c r="UYD161" s="12"/>
      <c r="UYE161" s="12"/>
      <c r="UYF161" s="12"/>
      <c r="UYG161" s="12"/>
      <c r="UYH161" s="12"/>
      <c r="UYI161" s="12"/>
      <c r="UYJ161" s="12"/>
      <c r="UYK161" s="12"/>
      <c r="UYL161" s="12"/>
      <c r="UYM161" s="12"/>
      <c r="UYN161" s="12"/>
      <c r="UYO161" s="12"/>
      <c r="UYP161" s="12"/>
      <c r="UYQ161" s="12"/>
      <c r="UYR161" s="12"/>
      <c r="UYS161" s="12"/>
      <c r="UYT161" s="12"/>
      <c r="UYU161" s="12"/>
      <c r="UYV161" s="12"/>
      <c r="UYW161" s="12"/>
      <c r="UYX161" s="12"/>
      <c r="UYY161" s="12"/>
      <c r="UYZ161" s="12"/>
      <c r="UZA161" s="12"/>
      <c r="UZB161" s="12"/>
      <c r="UZC161" s="12"/>
      <c r="UZD161" s="12"/>
      <c r="UZE161" s="12"/>
      <c r="UZF161" s="12"/>
      <c r="UZG161" s="12"/>
      <c r="UZH161" s="12"/>
      <c r="UZI161" s="12"/>
      <c r="UZJ161" s="12"/>
      <c r="UZK161" s="12"/>
      <c r="UZL161" s="12"/>
      <c r="UZM161" s="12"/>
      <c r="UZN161" s="12"/>
      <c r="UZO161" s="12"/>
      <c r="UZP161" s="12"/>
      <c r="UZQ161" s="12"/>
      <c r="UZR161" s="12"/>
      <c r="UZS161" s="12"/>
      <c r="UZT161" s="12"/>
      <c r="UZU161" s="12"/>
      <c r="UZV161" s="12"/>
      <c r="UZW161" s="12"/>
      <c r="UZX161" s="12"/>
      <c r="UZY161" s="12"/>
      <c r="UZZ161" s="12"/>
      <c r="VAA161" s="12"/>
      <c r="VAB161" s="12"/>
      <c r="VAC161" s="12"/>
      <c r="VAD161" s="12"/>
      <c r="VAE161" s="12"/>
      <c r="VAF161" s="12"/>
      <c r="VAG161" s="12"/>
      <c r="VAH161" s="12"/>
      <c r="VAI161" s="12"/>
      <c r="VAJ161" s="12"/>
      <c r="VAK161" s="12"/>
      <c r="VAL161" s="12"/>
      <c r="VAM161" s="12"/>
      <c r="VAN161" s="12"/>
      <c r="VAO161" s="12"/>
      <c r="VAP161" s="12"/>
      <c r="VAQ161" s="12"/>
      <c r="VAR161" s="12"/>
      <c r="VAS161" s="12"/>
      <c r="VAT161" s="12"/>
      <c r="VAU161" s="12"/>
      <c r="VAV161" s="12"/>
      <c r="VAW161" s="12"/>
      <c r="VAX161" s="12"/>
      <c r="VAY161" s="12"/>
      <c r="VAZ161" s="12"/>
      <c r="VBA161" s="12"/>
      <c r="VBB161" s="12"/>
      <c r="VBC161" s="12"/>
      <c r="VBD161" s="12"/>
      <c r="VBE161" s="12"/>
      <c r="VBF161" s="12"/>
      <c r="VBG161" s="12"/>
      <c r="VBH161" s="12"/>
      <c r="VBI161" s="12"/>
      <c r="VBJ161" s="12"/>
      <c r="VBK161" s="12"/>
      <c r="VBL161" s="12"/>
      <c r="VBM161" s="12"/>
      <c r="VBN161" s="12"/>
      <c r="VBO161" s="12"/>
      <c r="VBP161" s="12"/>
      <c r="VBQ161" s="12"/>
      <c r="VBR161" s="12"/>
      <c r="VBS161" s="12"/>
      <c r="VBT161" s="12"/>
      <c r="VBU161" s="12"/>
      <c r="VBV161" s="12"/>
      <c r="VBW161" s="12"/>
      <c r="VBX161" s="12"/>
      <c r="VBY161" s="12"/>
      <c r="VBZ161" s="12"/>
      <c r="VCA161" s="12"/>
      <c r="VCB161" s="12"/>
      <c r="VCC161" s="12"/>
      <c r="VCD161" s="12"/>
      <c r="VCE161" s="12"/>
      <c r="VCF161" s="12"/>
      <c r="VCG161" s="12"/>
      <c r="VCH161" s="12"/>
      <c r="VCI161" s="12"/>
      <c r="VCJ161" s="12"/>
      <c r="VCK161" s="12"/>
      <c r="VCL161" s="12"/>
      <c r="VCM161" s="12"/>
      <c r="VCN161" s="12"/>
      <c r="VCO161" s="12"/>
      <c r="VCP161" s="12"/>
      <c r="VCQ161" s="12"/>
      <c r="VCR161" s="12"/>
      <c r="VCS161" s="12"/>
      <c r="VCT161" s="12"/>
      <c r="VCU161" s="12"/>
      <c r="VCV161" s="12"/>
      <c r="VCW161" s="12"/>
      <c r="VCX161" s="12"/>
      <c r="VCY161" s="12"/>
      <c r="VCZ161" s="12"/>
      <c r="VDA161" s="12"/>
      <c r="VDB161" s="12"/>
      <c r="VDC161" s="12"/>
      <c r="VDD161" s="12"/>
      <c r="VDE161" s="12"/>
      <c r="VDF161" s="12"/>
      <c r="VDG161" s="12"/>
      <c r="VDH161" s="12"/>
      <c r="VDI161" s="12"/>
      <c r="VDJ161" s="12"/>
      <c r="VDK161" s="12"/>
      <c r="VDL161" s="12"/>
      <c r="VDM161" s="12"/>
      <c r="VDN161" s="12"/>
      <c r="VDO161" s="12"/>
      <c r="VDP161" s="12"/>
      <c r="VDQ161" s="12"/>
      <c r="VDR161" s="12"/>
      <c r="VDS161" s="12"/>
      <c r="VDT161" s="12"/>
      <c r="VDU161" s="12"/>
      <c r="VDV161" s="12"/>
      <c r="VDW161" s="12"/>
      <c r="VDX161" s="12"/>
      <c r="VDY161" s="12"/>
      <c r="VDZ161" s="12"/>
      <c r="VEA161" s="12"/>
      <c r="VEB161" s="12"/>
      <c r="VEC161" s="12"/>
      <c r="VED161" s="12"/>
      <c r="VEE161" s="12"/>
      <c r="VEF161" s="12"/>
      <c r="VEG161" s="12"/>
      <c r="VEH161" s="12"/>
      <c r="VEI161" s="12"/>
      <c r="VEJ161" s="12"/>
      <c r="VEK161" s="12"/>
      <c r="VEL161" s="12"/>
      <c r="VEM161" s="12"/>
      <c r="VEN161" s="12"/>
      <c r="VEO161" s="12"/>
      <c r="VEP161" s="12"/>
      <c r="VEQ161" s="12"/>
      <c r="VER161" s="12"/>
      <c r="VES161" s="12"/>
      <c r="VET161" s="12"/>
      <c r="VEU161" s="12"/>
      <c r="VEV161" s="12"/>
      <c r="VEW161" s="12"/>
      <c r="VEX161" s="12"/>
      <c r="VEY161" s="12"/>
      <c r="VEZ161" s="12"/>
      <c r="VFA161" s="12"/>
      <c r="VFB161" s="12"/>
      <c r="VFC161" s="12"/>
      <c r="VFD161" s="12"/>
      <c r="VFE161" s="12"/>
      <c r="VFF161" s="12"/>
      <c r="VFG161" s="12"/>
      <c r="VFH161" s="12"/>
      <c r="VFI161" s="12"/>
      <c r="VFJ161" s="12"/>
      <c r="VFK161" s="12"/>
      <c r="VFL161" s="12"/>
      <c r="VFM161" s="12"/>
      <c r="VFN161" s="12"/>
      <c r="VFO161" s="12"/>
      <c r="VFP161" s="12"/>
      <c r="VFQ161" s="12"/>
      <c r="VFR161" s="12"/>
      <c r="VFS161" s="12"/>
      <c r="VFT161" s="12"/>
      <c r="VFU161" s="12"/>
      <c r="VFV161" s="12"/>
      <c r="VFW161" s="12"/>
      <c r="VFX161" s="12"/>
      <c r="VFY161" s="12"/>
      <c r="VFZ161" s="12"/>
      <c r="VGA161" s="12"/>
      <c r="VGB161" s="12"/>
      <c r="VGC161" s="12"/>
      <c r="VGD161" s="12"/>
      <c r="VGE161" s="12"/>
      <c r="VGF161" s="12"/>
      <c r="VGG161" s="12"/>
      <c r="VGH161" s="12"/>
      <c r="VGI161" s="12"/>
      <c r="VGJ161" s="12"/>
      <c r="VGK161" s="12"/>
      <c r="VGL161" s="12"/>
      <c r="VGM161" s="12"/>
      <c r="VGN161" s="12"/>
      <c r="VGO161" s="12"/>
      <c r="VGP161" s="12"/>
      <c r="VGQ161" s="12"/>
      <c r="VGR161" s="12"/>
      <c r="VGS161" s="12"/>
      <c r="VGT161" s="12"/>
      <c r="VGU161" s="12"/>
      <c r="VGV161" s="12"/>
      <c r="VGW161" s="12"/>
      <c r="VGX161" s="12"/>
      <c r="VGY161" s="12"/>
      <c r="VGZ161" s="12"/>
      <c r="VHA161" s="12"/>
      <c r="VHB161" s="12"/>
      <c r="VHC161" s="12"/>
      <c r="VHD161" s="12"/>
      <c r="VHE161" s="12"/>
      <c r="VHF161" s="12"/>
      <c r="VHG161" s="12"/>
      <c r="VHH161" s="12"/>
      <c r="VHI161" s="12"/>
      <c r="VHJ161" s="12"/>
      <c r="VHK161" s="12"/>
      <c r="VHL161" s="12"/>
      <c r="VHM161" s="12"/>
      <c r="VHN161" s="12"/>
      <c r="VHO161" s="12"/>
      <c r="VHP161" s="12"/>
      <c r="VHQ161" s="12"/>
      <c r="VHR161" s="12"/>
      <c r="VHS161" s="12"/>
      <c r="VHT161" s="12"/>
      <c r="VHU161" s="12"/>
      <c r="VHV161" s="12"/>
      <c r="VHW161" s="12"/>
      <c r="VHX161" s="12"/>
      <c r="VHY161" s="12"/>
      <c r="VHZ161" s="12"/>
      <c r="VIA161" s="12"/>
      <c r="VIB161" s="12"/>
      <c r="VIC161" s="12"/>
      <c r="VID161" s="12"/>
      <c r="VIE161" s="12"/>
      <c r="VIF161" s="12"/>
      <c r="VIG161" s="12"/>
      <c r="VIH161" s="12"/>
      <c r="VII161" s="12"/>
      <c r="VIJ161" s="12"/>
      <c r="VIK161" s="12"/>
      <c r="VIL161" s="12"/>
      <c r="VIM161" s="12"/>
      <c r="VIN161" s="12"/>
      <c r="VIO161" s="12"/>
      <c r="VIP161" s="12"/>
      <c r="VIQ161" s="12"/>
      <c r="VIR161" s="12"/>
      <c r="VIS161" s="12"/>
      <c r="VIT161" s="12"/>
      <c r="VIU161" s="12"/>
      <c r="VIV161" s="12"/>
      <c r="VIW161" s="12"/>
      <c r="VIX161" s="12"/>
      <c r="VIY161" s="12"/>
      <c r="VIZ161" s="12"/>
      <c r="VJA161" s="12"/>
      <c r="VJB161" s="12"/>
      <c r="VJC161" s="12"/>
      <c r="VJD161" s="12"/>
      <c r="VJE161" s="12"/>
      <c r="VJF161" s="12"/>
      <c r="VJG161" s="12"/>
      <c r="VJH161" s="12"/>
      <c r="VJI161" s="12"/>
      <c r="VJJ161" s="12"/>
      <c r="VJK161" s="12"/>
      <c r="VJL161" s="12"/>
      <c r="VJM161" s="12"/>
      <c r="VJN161" s="12"/>
      <c r="VJO161" s="12"/>
      <c r="VJP161" s="12"/>
      <c r="VJQ161" s="12"/>
      <c r="VJR161" s="12"/>
      <c r="VJS161" s="12"/>
      <c r="VJT161" s="12"/>
      <c r="VJU161" s="12"/>
      <c r="VJV161" s="12"/>
      <c r="VJW161" s="12"/>
      <c r="VJX161" s="12"/>
      <c r="VJY161" s="12"/>
      <c r="VJZ161" s="12"/>
      <c r="VKA161" s="12"/>
      <c r="VKB161" s="12"/>
      <c r="VKC161" s="12"/>
      <c r="VKD161" s="12"/>
      <c r="VKE161" s="12"/>
      <c r="VKF161" s="12"/>
      <c r="VKG161" s="12"/>
      <c r="VKH161" s="12"/>
      <c r="VKI161" s="12"/>
      <c r="VKJ161" s="12"/>
      <c r="VKK161" s="12"/>
      <c r="VKL161" s="12"/>
      <c r="VKM161" s="12"/>
      <c r="VKN161" s="12"/>
      <c r="VKO161" s="12"/>
      <c r="VKP161" s="12"/>
      <c r="VKQ161" s="12"/>
      <c r="VKR161" s="12"/>
      <c r="VKS161" s="12"/>
      <c r="VKT161" s="12"/>
      <c r="VKU161" s="12"/>
      <c r="VKV161" s="12"/>
      <c r="VKW161" s="12"/>
      <c r="VKX161" s="12"/>
      <c r="VKY161" s="12"/>
      <c r="VKZ161" s="12"/>
      <c r="VLA161" s="12"/>
      <c r="VLB161" s="12"/>
      <c r="VLC161" s="12"/>
      <c r="VLD161" s="12"/>
      <c r="VLE161" s="12"/>
      <c r="VLF161" s="12"/>
      <c r="VLG161" s="12"/>
      <c r="VLH161" s="12"/>
      <c r="VLI161" s="12"/>
      <c r="VLJ161" s="12"/>
      <c r="VLK161" s="12"/>
      <c r="VLL161" s="12"/>
      <c r="VLM161" s="12"/>
      <c r="VLN161" s="12"/>
      <c r="VLO161" s="12"/>
      <c r="VLP161" s="12"/>
      <c r="VLQ161" s="12"/>
      <c r="VLR161" s="12"/>
      <c r="VLS161" s="12"/>
      <c r="VLT161" s="12"/>
      <c r="VLU161" s="12"/>
      <c r="VLV161" s="12"/>
      <c r="VLW161" s="12"/>
      <c r="VLX161" s="12"/>
      <c r="VLY161" s="12"/>
      <c r="VLZ161" s="12"/>
      <c r="VMA161" s="12"/>
      <c r="VMB161" s="12"/>
      <c r="VMC161" s="12"/>
      <c r="VMD161" s="12"/>
      <c r="VME161" s="12"/>
      <c r="VMF161" s="12"/>
      <c r="VMG161" s="12"/>
      <c r="VMH161" s="12"/>
      <c r="VMI161" s="12"/>
      <c r="VMJ161" s="12"/>
      <c r="VMK161" s="12"/>
      <c r="VML161" s="12"/>
      <c r="VMM161" s="12"/>
      <c r="VMN161" s="12"/>
      <c r="VMO161" s="12"/>
      <c r="VMP161" s="12"/>
      <c r="VMQ161" s="12"/>
      <c r="VMR161" s="12"/>
      <c r="VMS161" s="12"/>
      <c r="VMT161" s="12"/>
      <c r="VMU161" s="12"/>
      <c r="VMV161" s="12"/>
      <c r="VMW161" s="12"/>
      <c r="VMX161" s="12"/>
      <c r="VMY161" s="12"/>
      <c r="VMZ161" s="12"/>
      <c r="VNA161" s="12"/>
      <c r="VNB161" s="12"/>
      <c r="VNC161" s="12"/>
      <c r="VND161" s="12"/>
      <c r="VNE161" s="12"/>
      <c r="VNF161" s="12"/>
      <c r="VNG161" s="12"/>
      <c r="VNH161" s="12"/>
      <c r="VNI161" s="12"/>
      <c r="VNJ161" s="12"/>
      <c r="VNK161" s="12"/>
      <c r="VNL161" s="12"/>
      <c r="VNM161" s="12"/>
      <c r="VNN161" s="12"/>
      <c r="VNO161" s="12"/>
      <c r="VNP161" s="12"/>
      <c r="VNQ161" s="12"/>
      <c r="VNR161" s="12"/>
      <c r="VNS161" s="12"/>
      <c r="VNT161" s="12"/>
      <c r="VNU161" s="12"/>
      <c r="VNV161" s="12"/>
      <c r="VNW161" s="12"/>
      <c r="VNX161" s="12"/>
      <c r="VNY161" s="12"/>
      <c r="VNZ161" s="12"/>
      <c r="VOA161" s="12"/>
      <c r="VOB161" s="12"/>
      <c r="VOC161" s="12"/>
      <c r="VOD161" s="12"/>
      <c r="VOE161" s="12"/>
      <c r="VOF161" s="12"/>
      <c r="VOG161" s="12"/>
      <c r="VOH161" s="12"/>
      <c r="VOI161" s="12"/>
      <c r="VOJ161" s="12"/>
      <c r="VOK161" s="12"/>
      <c r="VOL161" s="12"/>
      <c r="VOM161" s="12"/>
      <c r="VON161" s="12"/>
      <c r="VOO161" s="12"/>
      <c r="VOP161" s="12"/>
      <c r="VOQ161" s="12"/>
      <c r="VOR161" s="12"/>
      <c r="VOS161" s="12"/>
      <c r="VOT161" s="12"/>
      <c r="VOU161" s="12"/>
      <c r="VOV161" s="12"/>
      <c r="VOW161" s="12"/>
      <c r="VOX161" s="12"/>
      <c r="VOY161" s="12"/>
      <c r="VOZ161" s="12"/>
      <c r="VPA161" s="12"/>
      <c r="VPB161" s="12"/>
      <c r="VPC161" s="12"/>
      <c r="VPD161" s="12"/>
      <c r="VPE161" s="12"/>
      <c r="VPF161" s="12"/>
      <c r="VPG161" s="12"/>
      <c r="VPH161" s="12"/>
      <c r="VPI161" s="12"/>
      <c r="VPJ161" s="12"/>
      <c r="VPK161" s="12"/>
      <c r="VPL161" s="12"/>
      <c r="VPM161" s="12"/>
      <c r="VPN161" s="12"/>
      <c r="VPO161" s="12"/>
      <c r="VPP161" s="12"/>
      <c r="VPQ161" s="12"/>
      <c r="VPR161" s="12"/>
      <c r="VPS161" s="12"/>
      <c r="VPT161" s="12"/>
      <c r="VPU161" s="12"/>
      <c r="VPV161" s="12"/>
      <c r="VPW161" s="12"/>
      <c r="VPX161" s="12"/>
      <c r="VPY161" s="12"/>
      <c r="VPZ161" s="12"/>
      <c r="VQA161" s="12"/>
      <c r="VQB161" s="12"/>
      <c r="VQC161" s="12"/>
      <c r="VQD161" s="12"/>
      <c r="VQE161" s="12"/>
      <c r="VQF161" s="12"/>
      <c r="VQG161" s="12"/>
      <c r="VQH161" s="12"/>
      <c r="VQI161" s="12"/>
      <c r="VQJ161" s="12"/>
      <c r="VQK161" s="12"/>
      <c r="VQL161" s="12"/>
      <c r="VQM161" s="12"/>
      <c r="VQN161" s="12"/>
      <c r="VQO161" s="12"/>
      <c r="VQP161" s="12"/>
      <c r="VQQ161" s="12"/>
      <c r="VQR161" s="12"/>
      <c r="VQS161" s="12"/>
      <c r="VQT161" s="12"/>
      <c r="VQU161" s="12"/>
      <c r="VQV161" s="12"/>
      <c r="VQW161" s="12"/>
      <c r="VQX161" s="12"/>
      <c r="VQY161" s="12"/>
      <c r="VQZ161" s="12"/>
      <c r="VRA161" s="12"/>
      <c r="VRB161" s="12"/>
      <c r="VRC161" s="12"/>
      <c r="VRD161" s="12"/>
      <c r="VRE161" s="12"/>
      <c r="VRF161" s="12"/>
      <c r="VRG161" s="12"/>
      <c r="VRH161" s="12"/>
      <c r="VRI161" s="12"/>
      <c r="VRJ161" s="12"/>
      <c r="VRK161" s="12"/>
      <c r="VRL161" s="12"/>
      <c r="VRM161" s="12"/>
      <c r="VRN161" s="12"/>
      <c r="VRO161" s="12"/>
      <c r="VRP161" s="12"/>
      <c r="VRQ161" s="12"/>
      <c r="VRR161" s="12"/>
      <c r="VRS161" s="12"/>
      <c r="VRT161" s="12"/>
      <c r="VRU161" s="12"/>
      <c r="VRV161" s="12"/>
      <c r="VRW161" s="12"/>
      <c r="VRX161" s="12"/>
      <c r="VRY161" s="12"/>
      <c r="VRZ161" s="12"/>
      <c r="VSA161" s="12"/>
      <c r="VSB161" s="12"/>
      <c r="VSC161" s="12"/>
      <c r="VSD161" s="12"/>
      <c r="VSE161" s="12"/>
      <c r="VSF161" s="12"/>
      <c r="VSG161" s="12"/>
      <c r="VSH161" s="12"/>
      <c r="VSI161" s="12"/>
      <c r="VSJ161" s="12"/>
      <c r="VSK161" s="12"/>
      <c r="VSL161" s="12"/>
      <c r="VSM161" s="12"/>
      <c r="VSN161" s="12"/>
      <c r="VSO161" s="12"/>
      <c r="VSP161" s="12"/>
      <c r="VSQ161" s="12"/>
      <c r="VSR161" s="12"/>
      <c r="VSS161" s="12"/>
      <c r="VST161" s="12"/>
      <c r="VSU161" s="12"/>
      <c r="VSV161" s="12"/>
      <c r="VSW161" s="12"/>
      <c r="VSX161" s="12"/>
      <c r="VSY161" s="12"/>
      <c r="VSZ161" s="12"/>
      <c r="VTA161" s="12"/>
      <c r="VTB161" s="12"/>
      <c r="VTC161" s="12"/>
      <c r="VTD161" s="12"/>
      <c r="VTE161" s="12"/>
      <c r="VTF161" s="12"/>
      <c r="VTG161" s="12"/>
      <c r="VTH161" s="12"/>
      <c r="VTI161" s="12"/>
      <c r="VTJ161" s="12"/>
      <c r="VTK161" s="12"/>
      <c r="VTL161" s="12"/>
      <c r="VTM161" s="12"/>
      <c r="VTN161" s="12"/>
      <c r="VTO161" s="12"/>
      <c r="VTP161" s="12"/>
      <c r="VTQ161" s="12"/>
      <c r="VTR161" s="12"/>
      <c r="VTS161" s="12"/>
      <c r="VTT161" s="12"/>
      <c r="VTU161" s="12"/>
      <c r="VTV161" s="12"/>
      <c r="VTW161" s="12"/>
      <c r="VTX161" s="12"/>
      <c r="VTY161" s="12"/>
      <c r="VTZ161" s="12"/>
      <c r="VUA161" s="12"/>
      <c r="VUB161" s="12"/>
      <c r="VUC161" s="12"/>
      <c r="VUD161" s="12"/>
      <c r="VUE161" s="12"/>
      <c r="VUF161" s="12"/>
      <c r="VUG161" s="12"/>
      <c r="VUH161" s="12"/>
      <c r="VUI161" s="12"/>
      <c r="VUJ161" s="12"/>
      <c r="VUK161" s="12"/>
      <c r="VUL161" s="12"/>
      <c r="VUM161" s="12"/>
      <c r="VUN161" s="12"/>
      <c r="VUO161" s="12"/>
      <c r="VUP161" s="12"/>
      <c r="VUQ161" s="12"/>
      <c r="VUR161" s="12"/>
      <c r="VUS161" s="12"/>
      <c r="VUT161" s="12"/>
      <c r="VUU161" s="12"/>
      <c r="VUV161" s="12"/>
      <c r="VUW161" s="12"/>
      <c r="VUX161" s="12"/>
      <c r="VUY161" s="12"/>
      <c r="VUZ161" s="12"/>
      <c r="VVA161" s="12"/>
      <c r="VVB161" s="12"/>
      <c r="VVC161" s="12"/>
      <c r="VVD161" s="12"/>
      <c r="VVE161" s="12"/>
      <c r="VVF161" s="12"/>
      <c r="VVG161" s="12"/>
      <c r="VVH161" s="12"/>
      <c r="VVI161" s="12"/>
      <c r="VVJ161" s="12"/>
      <c r="VVK161" s="12"/>
      <c r="VVL161" s="12"/>
      <c r="VVM161" s="12"/>
      <c r="VVN161" s="12"/>
      <c r="VVO161" s="12"/>
      <c r="VVP161" s="12"/>
      <c r="VVQ161" s="12"/>
      <c r="VVR161" s="12"/>
      <c r="VVS161" s="12"/>
      <c r="VVT161" s="12"/>
      <c r="VVU161" s="12"/>
      <c r="VVV161" s="12"/>
      <c r="VVW161" s="12"/>
      <c r="VVX161" s="12"/>
      <c r="VVY161" s="12"/>
      <c r="VVZ161" s="12"/>
      <c r="VWA161" s="12"/>
      <c r="VWB161" s="12"/>
      <c r="VWC161" s="12"/>
      <c r="VWD161" s="12"/>
      <c r="VWE161" s="12"/>
      <c r="VWF161" s="12"/>
      <c r="VWG161" s="12"/>
      <c r="VWH161" s="12"/>
      <c r="VWI161" s="12"/>
      <c r="VWJ161" s="12"/>
      <c r="VWK161" s="12"/>
      <c r="VWL161" s="12"/>
      <c r="VWM161" s="12"/>
      <c r="VWN161" s="12"/>
      <c r="VWO161" s="12"/>
      <c r="VWP161" s="12"/>
      <c r="VWQ161" s="12"/>
      <c r="VWR161" s="12"/>
      <c r="VWS161" s="12"/>
      <c r="VWT161" s="12"/>
      <c r="VWU161" s="12"/>
      <c r="VWV161" s="12"/>
      <c r="VWW161" s="12"/>
      <c r="VWX161" s="12"/>
      <c r="VWY161" s="12"/>
      <c r="VWZ161" s="12"/>
      <c r="VXA161" s="12"/>
      <c r="VXB161" s="12"/>
      <c r="VXC161" s="12"/>
      <c r="VXD161" s="12"/>
      <c r="VXE161" s="12"/>
      <c r="VXF161" s="12"/>
      <c r="VXG161" s="12"/>
      <c r="VXH161" s="12"/>
      <c r="VXI161" s="12"/>
      <c r="VXJ161" s="12"/>
      <c r="VXK161" s="12"/>
      <c r="VXL161" s="12"/>
      <c r="VXM161" s="12"/>
      <c r="VXN161" s="12"/>
      <c r="VXO161" s="12"/>
      <c r="VXP161" s="12"/>
      <c r="VXQ161" s="12"/>
      <c r="VXR161" s="12"/>
      <c r="VXS161" s="12"/>
      <c r="VXT161" s="12"/>
      <c r="VXU161" s="12"/>
      <c r="VXV161" s="12"/>
      <c r="VXW161" s="12"/>
      <c r="VXX161" s="12"/>
      <c r="VXY161" s="12"/>
      <c r="VXZ161" s="12"/>
      <c r="VYA161" s="12"/>
      <c r="VYB161" s="12"/>
      <c r="VYC161" s="12"/>
      <c r="VYD161" s="12"/>
      <c r="VYE161" s="12"/>
      <c r="VYF161" s="12"/>
      <c r="VYG161" s="12"/>
      <c r="VYH161" s="12"/>
      <c r="VYI161" s="12"/>
      <c r="VYJ161" s="12"/>
      <c r="VYK161" s="12"/>
      <c r="VYL161" s="12"/>
      <c r="VYM161" s="12"/>
      <c r="VYN161" s="12"/>
      <c r="VYO161" s="12"/>
      <c r="VYP161" s="12"/>
      <c r="VYQ161" s="12"/>
      <c r="VYR161" s="12"/>
      <c r="VYS161" s="12"/>
      <c r="VYT161" s="12"/>
      <c r="VYU161" s="12"/>
      <c r="VYV161" s="12"/>
      <c r="VYW161" s="12"/>
      <c r="VYX161" s="12"/>
      <c r="VYY161" s="12"/>
      <c r="VYZ161" s="12"/>
      <c r="VZA161" s="12"/>
      <c r="VZB161" s="12"/>
      <c r="VZC161" s="12"/>
      <c r="VZD161" s="12"/>
      <c r="VZE161" s="12"/>
      <c r="VZF161" s="12"/>
      <c r="VZG161" s="12"/>
      <c r="VZH161" s="12"/>
      <c r="VZI161" s="12"/>
      <c r="VZJ161" s="12"/>
      <c r="VZK161" s="12"/>
      <c r="VZL161" s="12"/>
      <c r="VZM161" s="12"/>
      <c r="VZN161" s="12"/>
      <c r="VZO161" s="12"/>
      <c r="VZP161" s="12"/>
      <c r="VZQ161" s="12"/>
      <c r="VZR161" s="12"/>
      <c r="VZS161" s="12"/>
      <c r="VZT161" s="12"/>
      <c r="VZU161" s="12"/>
      <c r="VZV161" s="12"/>
      <c r="VZW161" s="12"/>
      <c r="VZX161" s="12"/>
      <c r="VZY161" s="12"/>
      <c r="VZZ161" s="12"/>
      <c r="WAA161" s="12"/>
      <c r="WAB161" s="12"/>
      <c r="WAC161" s="12"/>
      <c r="WAD161" s="12"/>
      <c r="WAE161" s="12"/>
      <c r="WAF161" s="12"/>
      <c r="WAG161" s="12"/>
      <c r="WAH161" s="12"/>
      <c r="WAI161" s="12"/>
      <c r="WAJ161" s="12"/>
      <c r="WAK161" s="12"/>
      <c r="WAL161" s="12"/>
      <c r="WAM161" s="12"/>
      <c r="WAN161" s="12"/>
      <c r="WAO161" s="12"/>
      <c r="WAP161" s="12"/>
      <c r="WAQ161" s="12"/>
      <c r="WAR161" s="12"/>
      <c r="WAS161" s="12"/>
      <c r="WAT161" s="12"/>
      <c r="WAU161" s="12"/>
      <c r="WAV161" s="12"/>
      <c r="WAW161" s="12"/>
      <c r="WAX161" s="12"/>
      <c r="WAY161" s="12"/>
      <c r="WAZ161" s="12"/>
      <c r="WBA161" s="12"/>
      <c r="WBB161" s="12"/>
      <c r="WBC161" s="12"/>
      <c r="WBD161" s="12"/>
      <c r="WBE161" s="12"/>
      <c r="WBF161" s="12"/>
      <c r="WBG161" s="12"/>
      <c r="WBH161" s="12"/>
      <c r="WBI161" s="12"/>
      <c r="WBJ161" s="12"/>
      <c r="WBK161" s="12"/>
      <c r="WBL161" s="12"/>
      <c r="WBM161" s="12"/>
      <c r="WBN161" s="12"/>
      <c r="WBO161" s="12"/>
      <c r="WBP161" s="12"/>
      <c r="WBQ161" s="12"/>
      <c r="WBR161" s="12"/>
      <c r="WBS161" s="12"/>
      <c r="WBT161" s="12"/>
      <c r="WBU161" s="12"/>
      <c r="WBV161" s="12"/>
      <c r="WBW161" s="12"/>
      <c r="WBX161" s="12"/>
      <c r="WBY161" s="12"/>
      <c r="WBZ161" s="12"/>
      <c r="WCA161" s="12"/>
      <c r="WCB161" s="12"/>
      <c r="WCC161" s="12"/>
      <c r="WCD161" s="12"/>
      <c r="WCE161" s="12"/>
      <c r="WCF161" s="12"/>
      <c r="WCG161" s="12"/>
      <c r="WCH161" s="12"/>
      <c r="WCI161" s="12"/>
      <c r="WCJ161" s="12"/>
      <c r="WCK161" s="12"/>
      <c r="WCL161" s="12"/>
      <c r="WCM161" s="12"/>
      <c r="WCN161" s="12"/>
      <c r="WCO161" s="12"/>
      <c r="WCP161" s="12"/>
      <c r="WCQ161" s="12"/>
      <c r="WCR161" s="12"/>
      <c r="WCS161" s="12"/>
      <c r="WCT161" s="12"/>
      <c r="WCU161" s="12"/>
      <c r="WCV161" s="12"/>
      <c r="WCW161" s="12"/>
      <c r="WCX161" s="12"/>
      <c r="WCY161" s="12"/>
      <c r="WCZ161" s="12"/>
      <c r="WDA161" s="12"/>
      <c r="WDB161" s="12"/>
      <c r="WDC161" s="12"/>
      <c r="WDD161" s="12"/>
      <c r="WDE161" s="12"/>
      <c r="WDF161" s="12"/>
      <c r="WDG161" s="12"/>
      <c r="WDH161" s="12"/>
      <c r="WDI161" s="12"/>
      <c r="WDJ161" s="12"/>
      <c r="WDK161" s="12"/>
      <c r="WDL161" s="12"/>
      <c r="WDM161" s="12"/>
      <c r="WDN161" s="12"/>
      <c r="WDO161" s="12"/>
      <c r="WDP161" s="12"/>
      <c r="WDQ161" s="12"/>
      <c r="WDR161" s="12"/>
      <c r="WDS161" s="12"/>
      <c r="WDT161" s="12"/>
      <c r="WDU161" s="12"/>
      <c r="WDV161" s="12"/>
      <c r="WDW161" s="12"/>
      <c r="WDX161" s="12"/>
      <c r="WDY161" s="12"/>
      <c r="WDZ161" s="12"/>
      <c r="WEA161" s="12"/>
      <c r="WEB161" s="12"/>
      <c r="WEC161" s="12"/>
      <c r="WED161" s="12"/>
      <c r="WEE161" s="12"/>
      <c r="WEF161" s="12"/>
      <c r="WEG161" s="12"/>
      <c r="WEH161" s="12"/>
      <c r="WEI161" s="12"/>
      <c r="WEJ161" s="12"/>
      <c r="WEK161" s="12"/>
      <c r="WEL161" s="12"/>
      <c r="WEM161" s="12"/>
      <c r="WEN161" s="12"/>
      <c r="WEO161" s="12"/>
      <c r="WEP161" s="12"/>
      <c r="WEQ161" s="12"/>
      <c r="WER161" s="12"/>
      <c r="WES161" s="12"/>
      <c r="WET161" s="12"/>
      <c r="WEU161" s="12"/>
      <c r="WEV161" s="12"/>
      <c r="WEW161" s="12"/>
      <c r="WEX161" s="12"/>
      <c r="WEY161" s="12"/>
      <c r="WEZ161" s="12"/>
      <c r="WFA161" s="12"/>
      <c r="WFB161" s="12"/>
      <c r="WFC161" s="12"/>
      <c r="WFD161" s="12"/>
      <c r="WFE161" s="12"/>
      <c r="WFF161" s="12"/>
      <c r="WFG161" s="12"/>
      <c r="WFH161" s="12"/>
      <c r="WFI161" s="12"/>
      <c r="WFJ161" s="12"/>
      <c r="WFK161" s="12"/>
      <c r="WFL161" s="12"/>
      <c r="WFM161" s="12"/>
      <c r="WFN161" s="12"/>
      <c r="WFO161" s="12"/>
      <c r="WFP161" s="12"/>
      <c r="WFQ161" s="12"/>
      <c r="WFR161" s="12"/>
      <c r="WFS161" s="12"/>
      <c r="WFT161" s="12"/>
      <c r="WFU161" s="12"/>
      <c r="WFV161" s="12"/>
      <c r="WFW161" s="12"/>
      <c r="WFX161" s="12"/>
      <c r="WFY161" s="12"/>
      <c r="WFZ161" s="12"/>
      <c r="WGA161" s="12"/>
      <c r="WGB161" s="12"/>
      <c r="WGC161" s="12"/>
      <c r="WGD161" s="12"/>
      <c r="WGE161" s="12"/>
      <c r="WGF161" s="12"/>
      <c r="WGG161" s="12"/>
      <c r="WGH161" s="12"/>
      <c r="WGI161" s="12"/>
      <c r="WGJ161" s="12"/>
      <c r="WGK161" s="12"/>
      <c r="WGL161" s="12"/>
      <c r="WGM161" s="12"/>
      <c r="WGN161" s="12"/>
      <c r="WGO161" s="12"/>
      <c r="WGP161" s="12"/>
      <c r="WGQ161" s="12"/>
      <c r="WGR161" s="12"/>
      <c r="WGS161" s="12"/>
      <c r="WGT161" s="12"/>
      <c r="WGU161" s="12"/>
      <c r="WGV161" s="12"/>
      <c r="WGW161" s="12"/>
      <c r="WGX161" s="12"/>
      <c r="WGY161" s="12"/>
      <c r="WGZ161" s="12"/>
      <c r="WHA161" s="12"/>
      <c r="WHB161" s="12"/>
      <c r="WHC161" s="12"/>
      <c r="WHD161" s="12"/>
      <c r="WHE161" s="12"/>
      <c r="WHF161" s="12"/>
      <c r="WHG161" s="12"/>
      <c r="WHH161" s="12"/>
      <c r="WHI161" s="12"/>
      <c r="WHJ161" s="12"/>
      <c r="WHK161" s="12"/>
      <c r="WHL161" s="12"/>
      <c r="WHM161" s="12"/>
      <c r="WHN161" s="12"/>
      <c r="WHO161" s="12"/>
      <c r="WHP161" s="12"/>
      <c r="WHQ161" s="12"/>
      <c r="WHR161" s="12"/>
      <c r="WHS161" s="12"/>
      <c r="WHT161" s="12"/>
      <c r="WHU161" s="12"/>
      <c r="WHV161" s="12"/>
      <c r="WHW161" s="12"/>
      <c r="WHX161" s="12"/>
      <c r="WHY161" s="12"/>
      <c r="WHZ161" s="12"/>
      <c r="WIA161" s="12"/>
      <c r="WIB161" s="12"/>
      <c r="WIC161" s="12"/>
      <c r="WID161" s="12"/>
      <c r="WIE161" s="12"/>
      <c r="WIF161" s="12"/>
      <c r="WIG161" s="12"/>
      <c r="WIH161" s="12"/>
      <c r="WII161" s="12"/>
      <c r="WIJ161" s="12"/>
      <c r="WIK161" s="12"/>
      <c r="WIL161" s="12"/>
      <c r="WIM161" s="12"/>
      <c r="WIN161" s="12"/>
      <c r="WIO161" s="12"/>
      <c r="WIP161" s="12"/>
      <c r="WIQ161" s="12"/>
      <c r="WIR161" s="12"/>
      <c r="WIS161" s="12"/>
      <c r="WIT161" s="12"/>
      <c r="WIU161" s="12"/>
      <c r="WIV161" s="12"/>
      <c r="WIW161" s="12"/>
      <c r="WIX161" s="12"/>
      <c r="WIY161" s="12"/>
      <c r="WIZ161" s="12"/>
      <c r="WJA161" s="12"/>
      <c r="WJB161" s="12"/>
      <c r="WJC161" s="12"/>
      <c r="WJD161" s="12"/>
      <c r="WJE161" s="12"/>
      <c r="WJF161" s="12"/>
      <c r="WJG161" s="12"/>
      <c r="WJH161" s="12"/>
      <c r="WJI161" s="12"/>
      <c r="WJJ161" s="12"/>
      <c r="WJK161" s="12"/>
      <c r="WJL161" s="12"/>
      <c r="WJM161" s="12"/>
      <c r="WJN161" s="12"/>
      <c r="WJO161" s="12"/>
      <c r="WJP161" s="12"/>
      <c r="WJQ161" s="12"/>
      <c r="WJR161" s="12"/>
      <c r="WJS161" s="12"/>
      <c r="WJT161" s="12"/>
      <c r="WJU161" s="12"/>
      <c r="WJV161" s="12"/>
      <c r="WJW161" s="12"/>
      <c r="WJX161" s="12"/>
      <c r="WJY161" s="12"/>
      <c r="WJZ161" s="12"/>
      <c r="WKA161" s="12"/>
      <c r="WKB161" s="12"/>
      <c r="WKC161" s="12"/>
      <c r="WKD161" s="12"/>
      <c r="WKE161" s="12"/>
      <c r="WKF161" s="12"/>
      <c r="WKG161" s="12"/>
      <c r="WKH161" s="12"/>
      <c r="WKI161" s="12"/>
      <c r="WKJ161" s="12"/>
      <c r="WKK161" s="12"/>
      <c r="WKL161" s="12"/>
      <c r="WKM161" s="12"/>
      <c r="WKN161" s="12"/>
      <c r="WKO161" s="12"/>
      <c r="WKP161" s="12"/>
      <c r="WKQ161" s="12"/>
      <c r="WKR161" s="12"/>
      <c r="WKS161" s="12"/>
      <c r="WKT161" s="12"/>
      <c r="WKU161" s="12"/>
      <c r="WKV161" s="12"/>
      <c r="WKW161" s="12"/>
      <c r="WKX161" s="12"/>
      <c r="WKY161" s="12"/>
      <c r="WKZ161" s="12"/>
      <c r="WLA161" s="12"/>
      <c r="WLB161" s="12"/>
      <c r="WLC161" s="12"/>
      <c r="WLD161" s="12"/>
      <c r="WLE161" s="12"/>
      <c r="WLF161" s="12"/>
      <c r="WLG161" s="12"/>
      <c r="WLH161" s="12"/>
      <c r="WLI161" s="12"/>
      <c r="WLJ161" s="12"/>
      <c r="WLK161" s="12"/>
      <c r="WLL161" s="12"/>
      <c r="WLM161" s="12"/>
      <c r="WLN161" s="12"/>
      <c r="WLO161" s="12"/>
      <c r="WLP161" s="12"/>
      <c r="WLQ161" s="12"/>
      <c r="WLR161" s="12"/>
      <c r="WLS161" s="12"/>
      <c r="WLT161" s="12"/>
      <c r="WLU161" s="12"/>
      <c r="WLV161" s="12"/>
      <c r="WLW161" s="12"/>
      <c r="WLX161" s="12"/>
      <c r="WLY161" s="12"/>
      <c r="WLZ161" s="12"/>
      <c r="WMA161" s="12"/>
      <c r="WMB161" s="12"/>
      <c r="WMC161" s="12"/>
      <c r="WMD161" s="12"/>
      <c r="WME161" s="12"/>
      <c r="WMF161" s="12"/>
      <c r="WMG161" s="12"/>
      <c r="WMH161" s="12"/>
      <c r="WMI161" s="12"/>
      <c r="WMJ161" s="12"/>
      <c r="WMK161" s="12"/>
      <c r="WML161" s="12"/>
      <c r="WMM161" s="12"/>
      <c r="WMN161" s="12"/>
      <c r="WMO161" s="12"/>
      <c r="WMP161" s="12"/>
      <c r="WMQ161" s="12"/>
      <c r="WMR161" s="12"/>
      <c r="WMS161" s="12"/>
      <c r="WMT161" s="12"/>
      <c r="WMU161" s="12"/>
      <c r="WMV161" s="12"/>
      <c r="WMW161" s="12"/>
      <c r="WMX161" s="12"/>
      <c r="WMY161" s="12"/>
      <c r="WMZ161" s="12"/>
      <c r="WNA161" s="12"/>
      <c r="WNB161" s="12"/>
      <c r="WNC161" s="12"/>
      <c r="WND161" s="12"/>
      <c r="WNE161" s="12"/>
      <c r="WNF161" s="12"/>
      <c r="WNG161" s="12"/>
      <c r="WNH161" s="12"/>
      <c r="WNI161" s="12"/>
      <c r="WNJ161" s="12"/>
      <c r="WNK161" s="12"/>
      <c r="WNL161" s="12"/>
      <c r="WNM161" s="12"/>
      <c r="WNN161" s="12"/>
      <c r="WNO161" s="12"/>
      <c r="WNP161" s="12"/>
      <c r="WNQ161" s="12"/>
      <c r="WNR161" s="12"/>
      <c r="WNS161" s="12"/>
      <c r="WNT161" s="12"/>
      <c r="WNU161" s="12"/>
      <c r="WNV161" s="12"/>
      <c r="WNW161" s="12"/>
      <c r="WNX161" s="12"/>
      <c r="WNY161" s="12"/>
      <c r="WNZ161" s="12"/>
      <c r="WOA161" s="12"/>
      <c r="WOB161" s="12"/>
      <c r="WOC161" s="12"/>
      <c r="WOD161" s="12"/>
      <c r="WOE161" s="12"/>
      <c r="WOF161" s="12"/>
      <c r="WOG161" s="12"/>
      <c r="WOH161" s="12"/>
      <c r="WOI161" s="12"/>
      <c r="WOJ161" s="12"/>
      <c r="WOK161" s="12"/>
      <c r="WOL161" s="12"/>
      <c r="WOM161" s="12"/>
      <c r="WON161" s="12"/>
      <c r="WOO161" s="12"/>
      <c r="WOP161" s="12"/>
      <c r="WOQ161" s="12"/>
      <c r="WOR161" s="12"/>
      <c r="WOS161" s="12"/>
      <c r="WOT161" s="12"/>
      <c r="WOU161" s="12"/>
      <c r="WOV161" s="12"/>
      <c r="WOW161" s="12"/>
      <c r="WOX161" s="12"/>
      <c r="WOY161" s="12"/>
      <c r="WOZ161" s="12"/>
      <c r="WPA161" s="12"/>
      <c r="WPB161" s="12"/>
      <c r="WPC161" s="12"/>
      <c r="WPD161" s="12"/>
      <c r="WPE161" s="12"/>
      <c r="WPF161" s="12"/>
      <c r="WPG161" s="12"/>
      <c r="WPH161" s="12"/>
      <c r="WPI161" s="12"/>
      <c r="WPJ161" s="12"/>
      <c r="WPK161" s="12"/>
      <c r="WPL161" s="12"/>
      <c r="WPM161" s="12"/>
      <c r="WPN161" s="12"/>
      <c r="WPO161" s="12"/>
      <c r="WPP161" s="12"/>
      <c r="WPQ161" s="12"/>
      <c r="WPR161" s="12"/>
      <c r="WPS161" s="12"/>
      <c r="WPT161" s="12"/>
      <c r="WPU161" s="12"/>
      <c r="WPV161" s="12"/>
      <c r="WPW161" s="12"/>
      <c r="WPX161" s="12"/>
      <c r="WPY161" s="12"/>
      <c r="WPZ161" s="12"/>
      <c r="WQA161" s="12"/>
      <c r="WQB161" s="12"/>
      <c r="WQC161" s="12"/>
      <c r="WQD161" s="12"/>
      <c r="WQE161" s="12"/>
      <c r="WQF161" s="12"/>
      <c r="WQG161" s="12"/>
      <c r="WQH161" s="12"/>
      <c r="WQI161" s="12"/>
      <c r="WQJ161" s="12"/>
      <c r="WQK161" s="12"/>
      <c r="WQL161" s="12"/>
      <c r="WQM161" s="12"/>
      <c r="WQN161" s="12"/>
      <c r="WQO161" s="12"/>
      <c r="WQP161" s="12"/>
      <c r="WQQ161" s="12"/>
      <c r="WQR161" s="12"/>
      <c r="WQS161" s="12"/>
      <c r="WQT161" s="12"/>
      <c r="WQU161" s="12"/>
      <c r="WQV161" s="12"/>
      <c r="WQW161" s="12"/>
      <c r="WQX161" s="12"/>
      <c r="WQY161" s="12"/>
      <c r="WQZ161" s="12"/>
      <c r="WRA161" s="12"/>
      <c r="WRB161" s="12"/>
      <c r="WRC161" s="12"/>
      <c r="WRD161" s="12"/>
      <c r="WRE161" s="12"/>
      <c r="WRF161" s="12"/>
      <c r="WRG161" s="12"/>
      <c r="WRH161" s="12"/>
      <c r="WRI161" s="12"/>
      <c r="WRJ161" s="12"/>
      <c r="WRK161" s="12"/>
      <c r="WRL161" s="12"/>
      <c r="WRM161" s="12"/>
      <c r="WRN161" s="12"/>
      <c r="WRO161" s="12"/>
      <c r="WRP161" s="12"/>
      <c r="WRQ161" s="12"/>
      <c r="WRR161" s="12"/>
      <c r="WRS161" s="12"/>
      <c r="WRT161" s="12"/>
      <c r="WRU161" s="12"/>
      <c r="WRV161" s="12"/>
      <c r="WRW161" s="12"/>
      <c r="WRX161" s="12"/>
      <c r="WRY161" s="12"/>
      <c r="WRZ161" s="12"/>
      <c r="WSA161" s="12"/>
      <c r="WSB161" s="12"/>
      <c r="WSC161" s="12"/>
      <c r="WSD161" s="12"/>
      <c r="WSE161" s="12"/>
      <c r="WSF161" s="12"/>
      <c r="WSG161" s="12"/>
      <c r="WSH161" s="12"/>
      <c r="WSI161" s="12"/>
      <c r="WSJ161" s="12"/>
      <c r="WSK161" s="12"/>
      <c r="WSL161" s="12"/>
      <c r="WSM161" s="12"/>
      <c r="WSN161" s="12"/>
      <c r="WSO161" s="12"/>
      <c r="WSP161" s="12"/>
      <c r="WSQ161" s="12"/>
      <c r="WSR161" s="12"/>
      <c r="WSS161" s="12"/>
      <c r="WST161" s="12"/>
      <c r="WSU161" s="12"/>
      <c r="WSV161" s="12"/>
      <c r="WSW161" s="12"/>
      <c r="WSX161" s="12"/>
      <c r="WSY161" s="12"/>
      <c r="WSZ161" s="12"/>
      <c r="WTA161" s="12"/>
      <c r="WTB161" s="12"/>
      <c r="WTC161" s="12"/>
      <c r="WTD161" s="12"/>
      <c r="WTE161" s="12"/>
      <c r="WTF161" s="12"/>
      <c r="WTG161" s="12"/>
      <c r="WTH161" s="12"/>
      <c r="WTI161" s="12"/>
      <c r="WTJ161" s="12"/>
      <c r="WTK161" s="12"/>
      <c r="WTL161" s="12"/>
      <c r="WTM161" s="12"/>
      <c r="WTN161" s="12"/>
      <c r="WTO161" s="12"/>
      <c r="WTP161" s="12"/>
      <c r="WTQ161" s="12"/>
      <c r="WTR161" s="12"/>
      <c r="WTS161" s="12"/>
      <c r="WTT161" s="12"/>
      <c r="WTU161" s="12"/>
      <c r="WTV161" s="12"/>
      <c r="WTW161" s="12"/>
      <c r="WTX161" s="12"/>
      <c r="WTY161" s="12"/>
      <c r="WTZ161" s="12"/>
      <c r="WUA161" s="12"/>
      <c r="WUB161" s="12"/>
      <c r="WUC161" s="12"/>
      <c r="WUD161" s="12"/>
      <c r="WUE161" s="12"/>
      <c r="WUF161" s="12"/>
      <c r="WUG161" s="12"/>
      <c r="WUH161" s="12"/>
      <c r="WUI161" s="12"/>
      <c r="WUJ161" s="12"/>
      <c r="WUK161" s="12"/>
      <c r="WUL161" s="12"/>
      <c r="WUM161" s="12"/>
      <c r="WUN161" s="12"/>
      <c r="WUO161" s="12"/>
      <c r="WUP161" s="12"/>
      <c r="WUQ161" s="12"/>
      <c r="WUR161" s="12"/>
      <c r="WUS161" s="12"/>
      <c r="WUT161" s="12"/>
      <c r="WUU161" s="12"/>
      <c r="WUV161" s="12"/>
      <c r="WUW161" s="12"/>
      <c r="WUX161" s="12"/>
      <c r="WUY161" s="12"/>
      <c r="WUZ161" s="12"/>
      <c r="WVA161" s="12"/>
      <c r="WVB161" s="12"/>
      <c r="WVC161" s="12"/>
      <c r="WVD161" s="12"/>
      <c r="WVE161" s="12"/>
      <c r="WVF161" s="12"/>
      <c r="WVG161" s="12"/>
      <c r="WVH161" s="12"/>
      <c r="WVI161" s="12"/>
      <c r="WVJ161" s="12"/>
      <c r="WVK161" s="12"/>
      <c r="WVL161" s="12"/>
      <c r="WVM161" s="12"/>
      <c r="WVN161" s="12"/>
      <c r="WVO161" s="12"/>
      <c r="WVP161" s="12"/>
      <c r="WVQ161" s="12"/>
      <c r="WVR161" s="12"/>
      <c r="WVS161" s="12"/>
      <c r="WVT161" s="12"/>
      <c r="WVU161" s="12"/>
      <c r="WVV161" s="12"/>
      <c r="WVW161" s="12"/>
      <c r="WVX161" s="12"/>
      <c r="WVY161" s="12"/>
      <c r="WVZ161" s="12"/>
      <c r="WWA161" s="12"/>
      <c r="WWB161" s="12"/>
      <c r="WWC161" s="12"/>
      <c r="WWD161" s="12"/>
      <c r="WWE161" s="12"/>
      <c r="WWF161" s="12"/>
      <c r="WWG161" s="12"/>
      <c r="WWH161" s="12"/>
      <c r="WWI161" s="12"/>
      <c r="WWJ161" s="12"/>
      <c r="WWK161" s="12"/>
      <c r="WWL161" s="12"/>
      <c r="WWM161" s="12"/>
      <c r="WWN161" s="12"/>
      <c r="WWO161" s="12"/>
      <c r="WWP161" s="12"/>
      <c r="WWQ161" s="12"/>
      <c r="WWR161" s="12"/>
      <c r="WWS161" s="12"/>
      <c r="WWT161" s="12"/>
      <c r="WWU161" s="12"/>
      <c r="WWV161" s="12"/>
      <c r="WWW161" s="12"/>
      <c r="WWX161" s="12"/>
      <c r="WWY161" s="12"/>
      <c r="WWZ161" s="12"/>
      <c r="WXA161" s="12"/>
      <c r="WXB161" s="12"/>
      <c r="WXC161" s="12"/>
      <c r="WXD161" s="12"/>
      <c r="WXE161" s="12"/>
      <c r="WXF161" s="12"/>
      <c r="WXG161" s="12"/>
      <c r="WXH161" s="12"/>
      <c r="WXI161" s="12"/>
      <c r="WXJ161" s="12"/>
      <c r="WXK161" s="12"/>
      <c r="WXL161" s="12"/>
      <c r="WXM161" s="12"/>
      <c r="WXN161" s="12"/>
      <c r="WXO161" s="12"/>
      <c r="WXP161" s="12"/>
      <c r="WXQ161" s="12"/>
      <c r="WXR161" s="12"/>
      <c r="WXS161" s="12"/>
      <c r="WXT161" s="12"/>
      <c r="WXU161" s="12"/>
      <c r="WXV161" s="12"/>
      <c r="WXW161" s="12"/>
      <c r="WXX161" s="12"/>
      <c r="WXY161" s="12"/>
      <c r="WXZ161" s="12"/>
      <c r="WYA161" s="12"/>
      <c r="WYB161" s="12"/>
      <c r="WYC161" s="12"/>
      <c r="WYD161" s="12"/>
      <c r="WYE161" s="12"/>
      <c r="WYF161" s="12"/>
      <c r="WYG161" s="12"/>
      <c r="WYH161" s="12"/>
      <c r="WYI161" s="12"/>
      <c r="WYJ161" s="12"/>
      <c r="WYK161" s="12"/>
      <c r="WYL161" s="12"/>
      <c r="WYM161" s="12"/>
      <c r="WYN161" s="12"/>
      <c r="WYO161" s="12"/>
      <c r="WYP161" s="12"/>
      <c r="WYQ161" s="12"/>
      <c r="WYR161" s="12"/>
      <c r="WYS161" s="12"/>
      <c r="WYT161" s="12"/>
      <c r="WYU161" s="12"/>
      <c r="WYV161" s="12"/>
      <c r="WYW161" s="12"/>
      <c r="WYX161" s="12"/>
      <c r="WYY161" s="12"/>
      <c r="WYZ161" s="12"/>
      <c r="WZA161" s="12"/>
      <c r="WZB161" s="12"/>
      <c r="WZC161" s="12"/>
      <c r="WZD161" s="12"/>
      <c r="WZE161" s="12"/>
      <c r="WZF161" s="12"/>
      <c r="WZG161" s="12"/>
      <c r="WZH161" s="12"/>
      <c r="WZI161" s="12"/>
      <c r="WZJ161" s="12"/>
      <c r="WZK161" s="12"/>
      <c r="WZL161" s="12"/>
      <c r="WZM161" s="12"/>
      <c r="WZN161" s="12"/>
      <c r="WZO161" s="12"/>
      <c r="WZP161" s="12"/>
      <c r="WZQ161" s="12"/>
      <c r="WZR161" s="12"/>
      <c r="WZS161" s="12"/>
      <c r="WZT161" s="12"/>
      <c r="WZU161" s="12"/>
      <c r="WZV161" s="12"/>
      <c r="WZW161" s="12"/>
      <c r="WZX161" s="12"/>
      <c r="WZY161" s="12"/>
      <c r="WZZ161" s="12"/>
      <c r="XAA161" s="12"/>
      <c r="XAB161" s="12"/>
      <c r="XAC161" s="12"/>
      <c r="XAD161" s="12"/>
      <c r="XAE161" s="12"/>
      <c r="XAF161" s="12"/>
      <c r="XAG161" s="12"/>
      <c r="XAH161" s="12"/>
      <c r="XAI161" s="12"/>
      <c r="XAJ161" s="12"/>
      <c r="XAK161" s="12"/>
      <c r="XAL161" s="12"/>
      <c r="XAM161" s="12"/>
      <c r="XAN161" s="12"/>
      <c r="XAO161" s="12"/>
      <c r="XAP161" s="12"/>
      <c r="XAQ161" s="12"/>
      <c r="XAR161" s="12"/>
      <c r="XAS161" s="12"/>
      <c r="XAT161" s="12"/>
      <c r="XAU161" s="12"/>
      <c r="XAV161" s="12"/>
      <c r="XAW161" s="12"/>
      <c r="XAX161" s="12"/>
      <c r="XAY161" s="12"/>
      <c r="XAZ161" s="12"/>
      <c r="XBA161" s="12"/>
      <c r="XBB161" s="12"/>
      <c r="XBC161" s="12"/>
      <c r="XBD161" s="12"/>
      <c r="XBE161" s="12"/>
      <c r="XBF161" s="12"/>
      <c r="XBG161" s="12"/>
      <c r="XBH161" s="12"/>
      <c r="XBI161" s="12"/>
      <c r="XBJ161" s="12"/>
      <c r="XBK161" s="12"/>
      <c r="XBL161" s="12"/>
      <c r="XBM161" s="12"/>
      <c r="XBN161" s="12"/>
      <c r="XBO161" s="12"/>
      <c r="XBP161" s="12"/>
      <c r="XBQ161" s="12"/>
      <c r="XBR161" s="12"/>
      <c r="XBS161" s="12"/>
      <c r="XBT161" s="12"/>
      <c r="XBU161" s="12"/>
      <c r="XBV161" s="12"/>
      <c r="XBW161" s="12"/>
      <c r="XBX161" s="12"/>
      <c r="XBY161" s="12"/>
      <c r="XBZ161" s="12"/>
      <c r="XCA161" s="12"/>
      <c r="XCB161" s="12"/>
      <c r="XCC161" s="12"/>
      <c r="XCD161" s="12"/>
      <c r="XCE161" s="12"/>
      <c r="XCF161" s="12"/>
      <c r="XCG161" s="12"/>
      <c r="XCH161" s="12"/>
      <c r="XCI161" s="12"/>
      <c r="XCJ161" s="12"/>
      <c r="XCK161" s="12"/>
      <c r="XCL161" s="12"/>
      <c r="XCM161" s="12"/>
      <c r="XCN161" s="12"/>
      <c r="XCO161" s="12"/>
      <c r="XCP161" s="12"/>
      <c r="XCQ161" s="12"/>
      <c r="XCR161" s="12"/>
      <c r="XCS161" s="12"/>
      <c r="XCT161" s="12"/>
      <c r="XCU161" s="12"/>
      <c r="XCV161" s="12"/>
      <c r="XCW161" s="12"/>
      <c r="XCX161" s="12"/>
      <c r="XCY161" s="12"/>
      <c r="XCZ161" s="12"/>
      <c r="XDA161" s="12"/>
      <c r="XDB161" s="12"/>
      <c r="XDC161" s="12"/>
      <c r="XDD161" s="12"/>
    </row>
    <row r="162" spans="1:16332" s="19" customFormat="1" ht="29" hidden="1" x14ac:dyDescent="0.2">
      <c r="A162" s="54" t="s">
        <v>98</v>
      </c>
      <c r="B162" s="12" t="s">
        <v>281</v>
      </c>
      <c r="C162" s="16">
        <v>1.86</v>
      </c>
      <c r="D162" s="16">
        <v>279</v>
      </c>
      <c r="E162" s="16">
        <v>1.97</v>
      </c>
      <c r="F162" s="16">
        <v>295.5</v>
      </c>
      <c r="G162" s="16"/>
      <c r="H162" s="16"/>
      <c r="I162" s="16"/>
      <c r="J162" s="17"/>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c r="AJ162" s="18"/>
      <c r="AK162" s="18"/>
      <c r="AL162" s="18"/>
      <c r="AM162" s="18"/>
    </row>
    <row r="163" spans="1:16332" s="19" customFormat="1" ht="29" hidden="1" x14ac:dyDescent="0.2">
      <c r="A163" s="54" t="s">
        <v>98</v>
      </c>
      <c r="B163" s="12" t="s">
        <v>282</v>
      </c>
      <c r="C163" s="16">
        <v>1.68</v>
      </c>
      <c r="D163" s="16">
        <v>252</v>
      </c>
      <c r="E163" s="16">
        <v>1.78</v>
      </c>
      <c r="F163" s="16">
        <v>267</v>
      </c>
      <c r="G163" s="16"/>
      <c r="H163" s="16"/>
      <c r="I163" s="16"/>
      <c r="J163" s="17"/>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8"/>
      <c r="AK163" s="18"/>
      <c r="AL163" s="18"/>
      <c r="AM163" s="18"/>
    </row>
    <row r="164" spans="1:16332" s="19" customFormat="1" ht="29" hidden="1" x14ac:dyDescent="0.2">
      <c r="A164" s="54" t="s">
        <v>98</v>
      </c>
      <c r="B164" s="12" t="s">
        <v>283</v>
      </c>
      <c r="C164" s="16">
        <v>1.77</v>
      </c>
      <c r="D164" s="16">
        <v>265.5</v>
      </c>
      <c r="E164" s="16">
        <v>1.88</v>
      </c>
      <c r="F164" s="16">
        <v>282</v>
      </c>
      <c r="G164" s="16"/>
      <c r="H164" s="16"/>
      <c r="I164" s="16"/>
      <c r="J164" s="17"/>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8"/>
      <c r="AK164" s="18"/>
      <c r="AL164" s="18"/>
      <c r="AM164" s="18"/>
    </row>
    <row r="165" spans="1:16332" s="19" customFormat="1" ht="29" hidden="1" x14ac:dyDescent="0.2">
      <c r="A165" s="54" t="s">
        <v>284</v>
      </c>
      <c r="B165" s="12" t="s">
        <v>285</v>
      </c>
      <c r="C165" s="16">
        <v>2.2000000000000002</v>
      </c>
      <c r="D165" s="16">
        <v>371.25</v>
      </c>
      <c r="E165" s="16">
        <v>1.65</v>
      </c>
      <c r="F165" s="16">
        <v>371.25</v>
      </c>
      <c r="G165" s="16"/>
      <c r="H165" s="16"/>
      <c r="I165" s="16"/>
      <c r="J165" s="17"/>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8"/>
      <c r="AK165" s="18"/>
      <c r="AL165" s="18"/>
      <c r="AM165" s="18"/>
    </row>
    <row r="166" spans="1:16332" s="19" customFormat="1" ht="29" hidden="1" x14ac:dyDescent="0.2">
      <c r="A166" s="54" t="s">
        <v>284</v>
      </c>
      <c r="B166" s="12" t="s">
        <v>286</v>
      </c>
      <c r="C166" s="16">
        <v>1.8</v>
      </c>
      <c r="D166" s="16">
        <v>292.5</v>
      </c>
      <c r="E166" s="16">
        <v>1.3</v>
      </c>
      <c r="F166" s="16">
        <v>292.5</v>
      </c>
      <c r="G166" s="16"/>
      <c r="H166" s="16"/>
      <c r="I166" s="16"/>
      <c r="J166" s="17"/>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8"/>
      <c r="AK166" s="18"/>
      <c r="AL166" s="18"/>
      <c r="AM166" s="18"/>
    </row>
    <row r="167" spans="1:16332" s="19" customFormat="1" ht="29" hidden="1" x14ac:dyDescent="0.2">
      <c r="A167" s="54" t="s">
        <v>284</v>
      </c>
      <c r="B167" s="12" t="s">
        <v>287</v>
      </c>
      <c r="C167" s="16">
        <v>1.5</v>
      </c>
      <c r="D167" s="16">
        <v>286.87</v>
      </c>
      <c r="E167" s="16">
        <v>1.2749999999999999</v>
      </c>
      <c r="F167" s="16">
        <v>286.87</v>
      </c>
      <c r="G167" s="16"/>
      <c r="H167" s="16"/>
      <c r="I167" s="16"/>
      <c r="J167" s="17"/>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8"/>
      <c r="AK167" s="18"/>
      <c r="AL167" s="18"/>
      <c r="AM167" s="18"/>
    </row>
    <row r="168" spans="1:16332" s="11" customFormat="1" ht="15" hidden="1" x14ac:dyDescent="0.2">
      <c r="A168" s="54" t="s">
        <v>17</v>
      </c>
      <c r="B168" s="12"/>
      <c r="C168" s="8">
        <f>1.94+0.42</f>
        <v>2.36</v>
      </c>
      <c r="D168" s="8">
        <v>205</v>
      </c>
      <c r="E168" s="8">
        <f>2.09+0.47</f>
        <v>2.5599999999999996</v>
      </c>
      <c r="F168" s="8">
        <v>270</v>
      </c>
      <c r="G168" s="8"/>
      <c r="H168" s="8"/>
      <c r="I168" s="8"/>
      <c r="J168" s="9"/>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row>
    <row r="169" spans="1:16332" s="11" customFormat="1" ht="15" hidden="1" x14ac:dyDescent="0.2">
      <c r="A169" s="54" t="s">
        <v>87</v>
      </c>
      <c r="B169" s="12"/>
      <c r="C169" s="8">
        <v>1.4</v>
      </c>
      <c r="D169" s="8"/>
      <c r="E169" s="8">
        <v>1.9</v>
      </c>
      <c r="F169" s="8"/>
      <c r="G169" s="8"/>
      <c r="H169" s="8"/>
      <c r="I169" s="8"/>
      <c r="J169" s="9"/>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row>
    <row r="170" spans="1:16332" s="11" customFormat="1" ht="15" hidden="1" x14ac:dyDescent="0.2">
      <c r="A170" s="54" t="s">
        <v>88</v>
      </c>
      <c r="B170" s="12"/>
      <c r="C170" s="8">
        <v>1.8480000000000001</v>
      </c>
      <c r="D170" s="8">
        <v>388.2</v>
      </c>
      <c r="E170" s="8">
        <v>1.8480000000000001</v>
      </c>
      <c r="F170" s="8">
        <v>554.52</v>
      </c>
      <c r="G170" s="8"/>
      <c r="H170" s="8"/>
      <c r="I170" s="8"/>
      <c r="J170" s="9"/>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row>
    <row r="171" spans="1:16332" s="11" customFormat="1" ht="15" hidden="1" x14ac:dyDescent="0.2">
      <c r="A171" s="54" t="s">
        <v>288</v>
      </c>
      <c r="B171" s="12" t="s">
        <v>289</v>
      </c>
      <c r="C171" s="8">
        <v>2.02</v>
      </c>
      <c r="D171" s="8">
        <v>319.16000000000003</v>
      </c>
      <c r="E171" s="8">
        <v>1.86</v>
      </c>
      <c r="F171" s="8">
        <v>299.45999999999998</v>
      </c>
      <c r="G171" s="8"/>
      <c r="H171" s="8"/>
      <c r="I171" s="8"/>
      <c r="J171" s="9"/>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row>
    <row r="172" spans="1:16332" s="11" customFormat="1" ht="15" hidden="1" x14ac:dyDescent="0.2">
      <c r="A172" s="54" t="s">
        <v>288</v>
      </c>
      <c r="B172" s="12" t="s">
        <v>290</v>
      </c>
      <c r="C172" s="8">
        <v>3.01</v>
      </c>
      <c r="D172" s="8">
        <v>487.62</v>
      </c>
      <c r="E172" s="8">
        <v>3.06</v>
      </c>
      <c r="F172" s="8">
        <v>526.32000000000005</v>
      </c>
      <c r="G172" s="8"/>
      <c r="H172" s="8"/>
      <c r="I172" s="8"/>
      <c r="J172" s="9"/>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row>
    <row r="173" spans="1:16332" s="11" customFormat="1" ht="15" hidden="1" x14ac:dyDescent="0.2">
      <c r="A173" s="54" t="s">
        <v>288</v>
      </c>
      <c r="B173" s="12" t="s">
        <v>291</v>
      </c>
      <c r="C173" s="8">
        <v>3.08</v>
      </c>
      <c r="D173" s="8">
        <v>517.44000000000005</v>
      </c>
      <c r="E173" s="8">
        <v>3.12</v>
      </c>
      <c r="F173" s="8">
        <v>592.79999999999995</v>
      </c>
      <c r="G173" s="8"/>
      <c r="H173" s="8"/>
      <c r="I173" s="8"/>
      <c r="J173" s="9"/>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row>
    <row r="174" spans="1:16332" s="29" customFormat="1" ht="15" hidden="1" x14ac:dyDescent="0.2">
      <c r="A174" s="25" t="s">
        <v>48</v>
      </c>
      <c r="B174" s="25" t="s">
        <v>251</v>
      </c>
      <c r="C174" s="36"/>
      <c r="D174" s="36"/>
      <c r="E174" s="26"/>
      <c r="F174" s="26"/>
      <c r="G174" s="26"/>
      <c r="H174" s="26"/>
      <c r="I174" s="26"/>
      <c r="J174" s="27"/>
      <c r="K174" s="28"/>
      <c r="L174" s="28"/>
      <c r="M174" s="28"/>
      <c r="N174" s="28"/>
      <c r="O174" s="28"/>
      <c r="P174" s="28"/>
      <c r="Q174" s="28"/>
      <c r="R174" s="28"/>
      <c r="S174" s="28"/>
      <c r="T174" s="28"/>
      <c r="U174" s="28"/>
      <c r="V174" s="28"/>
      <c r="W174" s="28"/>
      <c r="X174" s="28"/>
      <c r="Y174" s="28"/>
      <c r="Z174" s="28"/>
      <c r="AA174" s="28"/>
      <c r="AB174" s="28"/>
      <c r="AC174" s="28"/>
      <c r="AD174" s="28"/>
      <c r="AE174" s="28"/>
      <c r="AF174" s="28"/>
      <c r="AG174" s="28"/>
      <c r="AH174" s="28"/>
      <c r="AI174" s="28"/>
      <c r="AJ174" s="28"/>
      <c r="AK174" s="28"/>
      <c r="AL174" s="28"/>
      <c r="AM174" s="28"/>
    </row>
    <row r="175" spans="1:16332" s="11" customFormat="1" ht="15" hidden="1" x14ac:dyDescent="0.2">
      <c r="A175" s="54" t="s">
        <v>25</v>
      </c>
      <c r="B175" s="12" t="s">
        <v>292</v>
      </c>
      <c r="C175" s="8">
        <v>2.35</v>
      </c>
      <c r="D175" s="8"/>
      <c r="E175" s="8">
        <v>2.81</v>
      </c>
      <c r="F175" s="8"/>
      <c r="G175" s="8"/>
      <c r="H175" s="8"/>
      <c r="I175" s="8"/>
      <c r="J175" s="9"/>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row>
    <row r="176" spans="1:16332" s="11" customFormat="1" ht="15" hidden="1" x14ac:dyDescent="0.2">
      <c r="A176" s="54" t="s">
        <v>25</v>
      </c>
      <c r="B176" s="12" t="s">
        <v>293</v>
      </c>
      <c r="C176" s="8">
        <v>1.95</v>
      </c>
      <c r="D176" s="8"/>
      <c r="E176" s="8">
        <v>2.7</v>
      </c>
      <c r="F176" s="8"/>
      <c r="G176" s="8"/>
      <c r="H176" s="8"/>
      <c r="I176" s="8"/>
      <c r="J176" s="9"/>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row>
    <row r="177" spans="1:61" s="23" customFormat="1" ht="15" hidden="1" x14ac:dyDescent="0.2">
      <c r="A177" s="54" t="s">
        <v>64</v>
      </c>
      <c r="B177" s="12"/>
      <c r="C177" s="8">
        <v>2.06</v>
      </c>
      <c r="D177" s="8">
        <v>381.7</v>
      </c>
      <c r="E177" s="8">
        <v>3.96</v>
      </c>
      <c r="F177" s="8">
        <v>696.86</v>
      </c>
      <c r="G177" s="8"/>
      <c r="H177" s="8"/>
      <c r="I177" s="8"/>
      <c r="J177" s="9"/>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1"/>
      <c r="AO177" s="11"/>
      <c r="AP177" s="11"/>
      <c r="AQ177" s="11"/>
      <c r="AR177" s="11"/>
      <c r="AS177" s="11"/>
      <c r="AT177" s="11"/>
      <c r="AU177" s="11"/>
      <c r="AV177" s="11"/>
      <c r="AW177" s="11"/>
      <c r="AX177" s="11"/>
      <c r="AY177" s="11"/>
      <c r="AZ177" s="11"/>
      <c r="BA177" s="11"/>
      <c r="BB177" s="11"/>
      <c r="BC177" s="11"/>
      <c r="BD177" s="11"/>
      <c r="BE177" s="11"/>
      <c r="BF177" s="11"/>
      <c r="BG177" s="11"/>
      <c r="BH177" s="11"/>
      <c r="BI177" s="11"/>
    </row>
    <row r="178" spans="1:61" s="11" customFormat="1" ht="15" hidden="1" x14ac:dyDescent="0.2">
      <c r="A178" s="60" t="s">
        <v>26</v>
      </c>
      <c r="B178" s="60"/>
      <c r="C178" s="58">
        <v>2.4</v>
      </c>
      <c r="D178" s="58">
        <v>288</v>
      </c>
      <c r="E178" s="58">
        <v>3</v>
      </c>
      <c r="F178" s="58">
        <v>390</v>
      </c>
      <c r="G178" s="58">
        <v>0.08</v>
      </c>
      <c r="H178" s="58">
        <v>9.6</v>
      </c>
      <c r="I178" s="58"/>
      <c r="J178" s="64"/>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row>
    <row r="179" spans="1:61" s="11" customFormat="1" ht="15" hidden="1" x14ac:dyDescent="0.2">
      <c r="A179" s="60" t="s">
        <v>105</v>
      </c>
      <c r="B179" s="60"/>
      <c r="C179" s="58">
        <v>2.1</v>
      </c>
      <c r="D179" s="58">
        <v>413.7</v>
      </c>
      <c r="E179" s="58">
        <v>2.1</v>
      </c>
      <c r="F179" s="58">
        <v>413.7</v>
      </c>
      <c r="G179" s="58">
        <v>0.12</v>
      </c>
      <c r="H179" s="58">
        <v>23.88</v>
      </c>
      <c r="I179" s="58">
        <v>0.12</v>
      </c>
      <c r="J179" s="64">
        <v>23.88</v>
      </c>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row>
    <row r="180" spans="1:61" s="23" customFormat="1" ht="15" hidden="1" x14ac:dyDescent="0.2">
      <c r="A180" s="54" t="s">
        <v>31</v>
      </c>
      <c r="B180" s="12" t="s">
        <v>294</v>
      </c>
      <c r="C180" s="8">
        <v>2.0760000000000001</v>
      </c>
      <c r="D180" s="8">
        <v>360.34800000000001</v>
      </c>
      <c r="E180" s="8">
        <v>2.1960000000000002</v>
      </c>
      <c r="F180" s="8">
        <v>362.952</v>
      </c>
      <c r="G180" s="8"/>
      <c r="H180" s="8"/>
      <c r="I180" s="8"/>
      <c r="J180" s="9"/>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1"/>
      <c r="AO180" s="11"/>
      <c r="AP180" s="11"/>
      <c r="AQ180" s="11"/>
      <c r="AR180" s="11"/>
      <c r="AS180" s="11"/>
      <c r="AT180" s="11"/>
      <c r="AU180" s="11"/>
      <c r="AV180" s="11"/>
      <c r="AW180" s="11"/>
      <c r="AX180" s="11"/>
      <c r="AY180" s="11"/>
      <c r="AZ180" s="11"/>
      <c r="BA180" s="11"/>
      <c r="BB180" s="11"/>
      <c r="BC180" s="11"/>
      <c r="BD180" s="11"/>
      <c r="BE180" s="11"/>
      <c r="BF180" s="11"/>
      <c r="BG180" s="11"/>
      <c r="BH180" s="11"/>
      <c r="BI180" s="11"/>
    </row>
    <row r="181" spans="1:61" s="11" customFormat="1" ht="15" hidden="1" x14ac:dyDescent="0.2">
      <c r="A181" s="54" t="s">
        <v>295</v>
      </c>
      <c r="B181" s="12" t="s">
        <v>296</v>
      </c>
      <c r="C181" s="8">
        <v>2.556</v>
      </c>
      <c r="D181" s="8">
        <v>279.74400000000003</v>
      </c>
      <c r="E181" s="8">
        <v>3.1320000000000001</v>
      </c>
      <c r="F181" s="8">
        <v>347.72399999999999</v>
      </c>
      <c r="G181" s="8"/>
      <c r="H181" s="8"/>
      <c r="I181" s="8"/>
      <c r="J181" s="9"/>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row>
    <row r="182" spans="1:61" s="11" customFormat="1" ht="15" hidden="1" x14ac:dyDescent="0.2">
      <c r="A182" s="54" t="s">
        <v>76</v>
      </c>
      <c r="B182" s="12"/>
      <c r="C182" s="8">
        <v>2.5</v>
      </c>
      <c r="D182" s="8">
        <v>298</v>
      </c>
      <c r="E182" s="8">
        <v>2.7</v>
      </c>
      <c r="F182" s="8">
        <v>312</v>
      </c>
      <c r="G182" s="8"/>
      <c r="H182" s="8"/>
      <c r="I182" s="8"/>
      <c r="J182" s="9"/>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row>
    <row r="183" spans="1:61" s="11" customFormat="1" ht="15" hidden="1" x14ac:dyDescent="0.2">
      <c r="A183" s="54" t="s">
        <v>297</v>
      </c>
      <c r="B183" s="12"/>
      <c r="C183" s="8">
        <v>1.82</v>
      </c>
      <c r="D183" s="8">
        <v>247.47</v>
      </c>
      <c r="E183" s="8">
        <v>1.82</v>
      </c>
      <c r="F183" s="8">
        <v>247.47</v>
      </c>
      <c r="G183" s="8"/>
      <c r="H183" s="8"/>
      <c r="I183" s="8"/>
      <c r="J183" s="9"/>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row>
    <row r="184" spans="1:61" s="11" customFormat="1" ht="15" hidden="1" x14ac:dyDescent="0.2">
      <c r="A184" s="54" t="s">
        <v>84</v>
      </c>
      <c r="B184" s="12" t="s">
        <v>298</v>
      </c>
      <c r="C184" s="8">
        <v>2.5</v>
      </c>
      <c r="D184" s="8"/>
      <c r="E184" s="8">
        <v>2.8</v>
      </c>
      <c r="F184" s="8"/>
      <c r="G184" s="8"/>
      <c r="H184" s="8"/>
      <c r="I184" s="8"/>
      <c r="J184" s="9"/>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row>
    <row r="185" spans="1:61" s="11" customFormat="1" ht="29" hidden="1" x14ac:dyDescent="0.2">
      <c r="A185" s="54" t="s">
        <v>84</v>
      </c>
      <c r="B185" s="12" t="s">
        <v>299</v>
      </c>
      <c r="C185" s="8">
        <v>2.5</v>
      </c>
      <c r="D185" s="8"/>
      <c r="E185" s="8">
        <v>2.8</v>
      </c>
      <c r="F185" s="8"/>
      <c r="G185" s="8"/>
      <c r="H185" s="8"/>
      <c r="I185" s="8"/>
      <c r="J185" s="9"/>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row>
    <row r="186" spans="1:61" s="11" customFormat="1" ht="29" hidden="1" x14ac:dyDescent="0.2">
      <c r="A186" s="54" t="s">
        <v>84</v>
      </c>
      <c r="B186" s="12" t="s">
        <v>300</v>
      </c>
      <c r="C186" s="8">
        <v>1.6</v>
      </c>
      <c r="D186" s="8"/>
      <c r="E186" s="8">
        <v>1.5</v>
      </c>
      <c r="F186" s="8"/>
      <c r="G186" s="8"/>
      <c r="H186" s="8"/>
      <c r="I186" s="8"/>
      <c r="J186" s="9"/>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row>
    <row r="187" spans="1:61" s="11" customFormat="1" ht="43" hidden="1" x14ac:dyDescent="0.2">
      <c r="A187" s="54" t="s">
        <v>84</v>
      </c>
      <c r="B187" s="12" t="s">
        <v>301</v>
      </c>
      <c r="C187" s="8">
        <v>1.9</v>
      </c>
      <c r="D187" s="8"/>
      <c r="E187" s="8">
        <v>2.2999999999999998</v>
      </c>
      <c r="F187" s="8"/>
      <c r="G187" s="8"/>
      <c r="H187" s="8"/>
      <c r="I187" s="8"/>
      <c r="J187" s="9"/>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row>
    <row r="188" spans="1:61" s="11" customFormat="1" ht="29" hidden="1" x14ac:dyDescent="0.2">
      <c r="A188" s="54" t="s">
        <v>50</v>
      </c>
      <c r="B188" s="12" t="s">
        <v>302</v>
      </c>
      <c r="C188" s="8">
        <v>2.472</v>
      </c>
      <c r="D188" s="8">
        <v>303</v>
      </c>
      <c r="E188" s="8">
        <v>2.7360000000000002</v>
      </c>
      <c r="F188" s="8">
        <v>353.00400000000002</v>
      </c>
      <c r="G188" s="8"/>
      <c r="H188" s="8"/>
      <c r="I188" s="8"/>
      <c r="J188" s="9"/>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row>
    <row r="189" spans="1:61" s="11" customFormat="1" ht="29" hidden="1" x14ac:dyDescent="0.2">
      <c r="A189" s="54" t="s">
        <v>50</v>
      </c>
      <c r="B189" s="12" t="s">
        <v>303</v>
      </c>
      <c r="C189" s="8">
        <v>2.7360000000000002</v>
      </c>
      <c r="D189" s="8">
        <v>347.00400000000002</v>
      </c>
      <c r="E189" s="8">
        <v>3.6960000000000002</v>
      </c>
      <c r="F189" s="8">
        <v>504</v>
      </c>
      <c r="G189" s="8"/>
      <c r="H189" s="8"/>
      <c r="I189" s="8"/>
      <c r="J189" s="9"/>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row>
    <row r="190" spans="1:61" s="11" customFormat="1" ht="29" hidden="1" x14ac:dyDescent="0.2">
      <c r="A190" s="54" t="s">
        <v>50</v>
      </c>
      <c r="B190" s="12" t="s">
        <v>304</v>
      </c>
      <c r="C190" s="8">
        <v>2.052</v>
      </c>
      <c r="D190" s="8">
        <v>252</v>
      </c>
      <c r="E190" s="8">
        <v>2.0760000000000001</v>
      </c>
      <c r="F190" s="8">
        <v>264</v>
      </c>
      <c r="G190" s="8"/>
      <c r="H190" s="8"/>
      <c r="I190" s="8"/>
      <c r="J190" s="9"/>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row>
    <row r="191" spans="1:61" s="11" customFormat="1" ht="15" hidden="1" x14ac:dyDescent="0.2">
      <c r="A191" s="54" t="s">
        <v>305</v>
      </c>
      <c r="B191" s="12" t="s">
        <v>306</v>
      </c>
      <c r="C191" s="8">
        <v>2.1850000000000001</v>
      </c>
      <c r="D191" s="8"/>
      <c r="E191" s="8">
        <v>3.3149999999999999</v>
      </c>
      <c r="F191" s="8"/>
      <c r="G191" s="8"/>
      <c r="H191" s="8"/>
      <c r="I191" s="8"/>
      <c r="J191" s="9"/>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row>
    <row r="192" spans="1:61" s="11" customFormat="1" ht="15" hidden="1" x14ac:dyDescent="0.2">
      <c r="A192" s="54" t="s">
        <v>305</v>
      </c>
      <c r="B192" s="12" t="s">
        <v>307</v>
      </c>
      <c r="C192" s="8">
        <v>1.782</v>
      </c>
      <c r="D192" s="8"/>
      <c r="E192" s="8">
        <v>1.823</v>
      </c>
      <c r="F192" s="8"/>
      <c r="G192" s="8"/>
      <c r="H192" s="8"/>
      <c r="I192" s="8"/>
      <c r="J192" s="9"/>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row>
    <row r="193" spans="1:39" s="11" customFormat="1" ht="15" hidden="1" x14ac:dyDescent="0.2">
      <c r="A193" s="54" t="s">
        <v>95</v>
      </c>
      <c r="B193" s="12" t="s">
        <v>308</v>
      </c>
      <c r="C193" s="8">
        <v>3.13</v>
      </c>
      <c r="D193" s="8">
        <v>243.95</v>
      </c>
      <c r="E193" s="8">
        <v>0.89100000000000001</v>
      </c>
      <c r="F193" s="8">
        <v>85.067999999999998</v>
      </c>
      <c r="G193" s="8"/>
      <c r="H193" s="8"/>
      <c r="I193" s="8"/>
      <c r="J193" s="9"/>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row>
    <row r="194" spans="1:39" s="11" customFormat="1" ht="15" hidden="1" x14ac:dyDescent="0.2">
      <c r="A194" s="54" t="s">
        <v>95</v>
      </c>
      <c r="B194" s="12" t="s">
        <v>309</v>
      </c>
      <c r="C194" s="8">
        <v>3.13</v>
      </c>
      <c r="D194" s="8">
        <v>243.95</v>
      </c>
      <c r="E194" s="8">
        <v>3.077</v>
      </c>
      <c r="F194" s="8">
        <v>360</v>
      </c>
      <c r="G194" s="8"/>
      <c r="H194" s="8"/>
      <c r="I194" s="8"/>
      <c r="J194" s="9"/>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row>
    <row r="195" spans="1:39" s="29" customFormat="1" ht="15" hidden="1" x14ac:dyDescent="0.2">
      <c r="A195" s="72" t="s">
        <v>310</v>
      </c>
      <c r="B195" s="37"/>
      <c r="C195" s="38">
        <v>2.2999999999999998</v>
      </c>
      <c r="D195" s="38">
        <v>414</v>
      </c>
      <c r="E195" s="38">
        <v>2.65</v>
      </c>
      <c r="F195" s="38">
        <v>553</v>
      </c>
      <c r="G195" s="38"/>
      <c r="H195" s="38"/>
      <c r="I195" s="38"/>
      <c r="J195" s="39"/>
      <c r="K195" s="28"/>
      <c r="L195" s="28"/>
      <c r="M195" s="28"/>
      <c r="N195" s="28"/>
      <c r="O195" s="28"/>
      <c r="P195" s="28"/>
      <c r="Q195" s="28"/>
      <c r="R195" s="28"/>
      <c r="S195" s="28"/>
      <c r="T195" s="28"/>
      <c r="U195" s="28"/>
      <c r="V195" s="28"/>
      <c r="W195" s="28"/>
      <c r="X195" s="28"/>
      <c r="Y195" s="28"/>
      <c r="Z195" s="28"/>
      <c r="AA195" s="28"/>
      <c r="AB195" s="28"/>
      <c r="AC195" s="28"/>
      <c r="AD195" s="28"/>
      <c r="AE195" s="28"/>
      <c r="AF195" s="28"/>
      <c r="AG195" s="28"/>
      <c r="AH195" s="28"/>
      <c r="AI195" s="28"/>
      <c r="AJ195" s="28"/>
      <c r="AK195" s="28"/>
      <c r="AL195" s="28"/>
      <c r="AM195" s="28"/>
    </row>
    <row r="196" spans="1:39" s="11" customFormat="1" ht="15" hidden="1" x14ac:dyDescent="0.2">
      <c r="A196" s="40" t="s">
        <v>32</v>
      </c>
      <c r="B196" s="40" t="s">
        <v>251</v>
      </c>
      <c r="C196" s="41"/>
      <c r="D196" s="41"/>
      <c r="E196" s="41"/>
      <c r="F196" s="41"/>
      <c r="G196" s="41"/>
      <c r="H196" s="41"/>
      <c r="I196" s="41"/>
      <c r="J196" s="42"/>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row>
    <row r="197" spans="1:39" s="11" customFormat="1" ht="15" hidden="1" x14ac:dyDescent="0.2">
      <c r="A197" s="54" t="s">
        <v>18</v>
      </c>
      <c r="B197" s="12"/>
      <c r="C197" s="8">
        <v>1.8</v>
      </c>
      <c r="D197" s="8">
        <v>206.64</v>
      </c>
      <c r="E197" s="8">
        <v>1.74</v>
      </c>
      <c r="F197" s="8">
        <v>199.75</v>
      </c>
      <c r="G197" s="8"/>
      <c r="H197" s="8"/>
      <c r="I197" s="8"/>
      <c r="J197" s="9"/>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row>
    <row r="198" spans="1:39" s="11" customFormat="1" ht="15" hidden="1" x14ac:dyDescent="0.2">
      <c r="A198" s="54" t="s">
        <v>27</v>
      </c>
      <c r="B198" s="12"/>
      <c r="C198" s="8">
        <v>2.2999999999999998</v>
      </c>
      <c r="D198" s="8">
        <v>352.34</v>
      </c>
      <c r="E198" s="8">
        <v>2.33</v>
      </c>
      <c r="F198" s="8">
        <v>340.67</v>
      </c>
      <c r="G198" s="8"/>
      <c r="H198" s="8"/>
      <c r="I198" s="8"/>
      <c r="J198" s="9"/>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row>
    <row r="199" spans="1:39" s="11" customFormat="1" ht="15" hidden="1" x14ac:dyDescent="0.2">
      <c r="A199" s="54" t="s">
        <v>311</v>
      </c>
      <c r="B199" s="12"/>
      <c r="C199" s="8">
        <v>2.36</v>
      </c>
      <c r="D199" s="8">
        <v>270.90640000000002</v>
      </c>
      <c r="E199" s="8">
        <v>3.9</v>
      </c>
      <c r="F199" s="8">
        <v>313.94400000000002</v>
      </c>
      <c r="G199" s="8"/>
      <c r="H199" s="8"/>
      <c r="I199" s="8"/>
      <c r="J199" s="9"/>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row>
    <row r="200" spans="1:39" s="11" customFormat="1" ht="57" hidden="1" x14ac:dyDescent="0.2">
      <c r="A200" s="56" t="s">
        <v>312</v>
      </c>
      <c r="B200" s="15" t="s">
        <v>313</v>
      </c>
      <c r="C200" s="8">
        <v>2.19</v>
      </c>
      <c r="D200" s="8">
        <v>198.41399999999999</v>
      </c>
      <c r="E200" s="8">
        <v>3.2850000000000001</v>
      </c>
      <c r="F200" s="8">
        <v>283.91899999999998</v>
      </c>
      <c r="G200" s="8"/>
      <c r="H200" s="8"/>
      <c r="I200" s="8"/>
      <c r="J200" s="9"/>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row>
    <row r="201" spans="1:39" s="11" customFormat="1" ht="57" hidden="1" x14ac:dyDescent="0.2">
      <c r="A201" s="56" t="s">
        <v>312</v>
      </c>
      <c r="B201" s="15" t="s">
        <v>314</v>
      </c>
      <c r="C201" s="8">
        <v>1.825</v>
      </c>
      <c r="D201" s="8">
        <v>249.56899999999999</v>
      </c>
      <c r="E201" s="8">
        <v>5.2560000000000002</v>
      </c>
      <c r="F201" s="8">
        <v>551.13</v>
      </c>
      <c r="G201" s="8"/>
      <c r="H201" s="8"/>
      <c r="I201" s="8"/>
      <c r="J201" s="9"/>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row>
    <row r="202" spans="1:39" s="11" customFormat="1" ht="15" hidden="1" x14ac:dyDescent="0.2">
      <c r="A202" s="73" t="s">
        <v>315</v>
      </c>
      <c r="B202" s="43"/>
      <c r="C202" s="8">
        <v>2.08</v>
      </c>
      <c r="D202" s="8">
        <v>235.53299999999999</v>
      </c>
      <c r="E202" s="8">
        <v>1.61</v>
      </c>
      <c r="F202" s="8">
        <v>188.66800000000001</v>
      </c>
      <c r="G202" s="8"/>
      <c r="H202" s="8"/>
      <c r="I202" s="8"/>
      <c r="J202" s="9"/>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row>
    <row r="203" spans="1:39" s="11" customFormat="1" ht="15" hidden="1" x14ac:dyDescent="0.2">
      <c r="A203" s="73" t="s">
        <v>83</v>
      </c>
      <c r="B203" s="43" t="s">
        <v>316</v>
      </c>
      <c r="C203" s="8">
        <v>1.62</v>
      </c>
      <c r="D203" s="8">
        <v>317.5</v>
      </c>
      <c r="E203" s="8">
        <v>1.86</v>
      </c>
      <c r="F203" s="8">
        <v>364.6</v>
      </c>
      <c r="G203" s="8"/>
      <c r="H203" s="8"/>
      <c r="I203" s="8"/>
      <c r="J203" s="9"/>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row>
    <row r="204" spans="1:39" s="11" customFormat="1" ht="15" hidden="1" x14ac:dyDescent="0.2">
      <c r="A204" s="73" t="s">
        <v>83</v>
      </c>
      <c r="B204" s="43" t="s">
        <v>317</v>
      </c>
      <c r="C204" s="8">
        <v>1.84</v>
      </c>
      <c r="D204" s="8">
        <v>331.2</v>
      </c>
      <c r="E204" s="8">
        <v>2.06</v>
      </c>
      <c r="F204" s="8">
        <v>370.8</v>
      </c>
      <c r="G204" s="8"/>
      <c r="H204" s="8"/>
      <c r="I204" s="8"/>
      <c r="J204" s="9"/>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row>
    <row r="205" spans="1:39" s="11" customFormat="1" ht="15" hidden="1" x14ac:dyDescent="0.2">
      <c r="A205" s="74" t="s">
        <v>19</v>
      </c>
      <c r="B205" s="44"/>
      <c r="C205" s="8">
        <v>2.02</v>
      </c>
      <c r="D205" s="8">
        <v>215.84</v>
      </c>
      <c r="E205" s="8">
        <v>2.02</v>
      </c>
      <c r="F205" s="8">
        <v>215.84</v>
      </c>
      <c r="G205" s="8"/>
      <c r="H205" s="8"/>
      <c r="I205" s="8"/>
      <c r="J205" s="9"/>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row>
    <row r="206" spans="1:39" s="11" customFormat="1" ht="15" hidden="1" x14ac:dyDescent="0.2">
      <c r="A206" s="54" t="s">
        <v>318</v>
      </c>
      <c r="B206" s="12"/>
      <c r="C206" s="8">
        <v>1.2</v>
      </c>
      <c r="D206" s="8">
        <v>240</v>
      </c>
      <c r="E206" s="8">
        <v>0.9</v>
      </c>
      <c r="F206" s="8">
        <v>180</v>
      </c>
      <c r="G206" s="8"/>
      <c r="H206" s="8"/>
      <c r="I206" s="8"/>
      <c r="J206" s="9"/>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row>
    <row r="207" spans="1:39" s="11" customFormat="1" ht="29" hidden="1" x14ac:dyDescent="0.2">
      <c r="A207" s="54" t="s">
        <v>319</v>
      </c>
      <c r="B207" s="12"/>
      <c r="C207" s="8">
        <v>2.41</v>
      </c>
      <c r="D207" s="8">
        <v>301.23</v>
      </c>
      <c r="E207" s="8">
        <v>3.03</v>
      </c>
      <c r="F207" s="8">
        <v>378.75</v>
      </c>
      <c r="G207" s="8"/>
      <c r="H207" s="8"/>
      <c r="I207" s="8"/>
      <c r="J207" s="9"/>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row>
    <row r="208" spans="1:39" hidden="1" x14ac:dyDescent="0.15">
      <c r="A208" s="54" t="s">
        <v>53</v>
      </c>
      <c r="B208" s="12"/>
      <c r="C208" s="8">
        <v>2.1379999999999999</v>
      </c>
      <c r="D208" s="8">
        <v>263.21100000000001</v>
      </c>
      <c r="E208" s="8">
        <v>2.423</v>
      </c>
      <c r="F208" s="8">
        <v>311.12599999999998</v>
      </c>
      <c r="G208" s="8"/>
      <c r="H208" s="8"/>
      <c r="I208" s="8"/>
      <c r="J208" s="9"/>
    </row>
    <row r="209" spans="1:61" x14ac:dyDescent="0.15">
      <c r="A209" s="46"/>
      <c r="B209" s="46"/>
      <c r="C209" s="46"/>
    </row>
    <row r="210" spans="1:61" x14ac:dyDescent="0.15">
      <c r="A210" s="45"/>
      <c r="B210" s="45"/>
      <c r="C210" s="45"/>
    </row>
    <row r="211" spans="1:61" s="49" customFormat="1" ht="40.5" customHeight="1" x14ac:dyDescent="0.15">
      <c r="B211" s="50" t="s">
        <v>320</v>
      </c>
      <c r="C211" s="196" t="s">
        <v>321</v>
      </c>
      <c r="D211" s="197"/>
      <c r="E211" s="197"/>
      <c r="F211" s="197"/>
      <c r="G211" s="197"/>
      <c r="H211" s="197"/>
      <c r="I211" s="197"/>
      <c r="J211" s="198"/>
      <c r="K211" s="51"/>
      <c r="L211" s="51"/>
      <c r="M211" s="51"/>
      <c r="N211" s="51"/>
      <c r="O211" s="51"/>
      <c r="P211" s="51"/>
      <c r="Q211" s="51"/>
      <c r="R211" s="51"/>
      <c r="S211" s="51"/>
      <c r="T211" s="51"/>
      <c r="U211" s="51"/>
      <c r="V211" s="51"/>
      <c r="W211" s="51"/>
      <c r="X211" s="51"/>
      <c r="Y211" s="51"/>
      <c r="Z211" s="51"/>
      <c r="AA211" s="51"/>
      <c r="AB211" s="51"/>
      <c r="AC211" s="51"/>
      <c r="AD211" s="51"/>
      <c r="AE211" s="51"/>
      <c r="AF211" s="51"/>
      <c r="AG211" s="51"/>
      <c r="AH211" s="51"/>
      <c r="AI211" s="51"/>
      <c r="AJ211" s="51"/>
      <c r="AK211" s="51"/>
      <c r="AL211" s="51"/>
      <c r="AM211" s="51"/>
      <c r="AN211" s="52"/>
      <c r="AO211" s="52"/>
      <c r="AP211" s="52"/>
      <c r="AQ211" s="52"/>
      <c r="AR211" s="52"/>
      <c r="AS211" s="52"/>
      <c r="AT211" s="52"/>
      <c r="AU211" s="52"/>
      <c r="AV211" s="52"/>
      <c r="AW211" s="52"/>
      <c r="AX211" s="52"/>
      <c r="AY211" s="52"/>
      <c r="AZ211" s="52"/>
      <c r="BA211" s="52"/>
      <c r="BB211" s="52"/>
      <c r="BC211" s="52"/>
      <c r="BD211" s="52"/>
      <c r="BE211" s="52"/>
      <c r="BF211" s="52"/>
      <c r="BG211" s="52"/>
      <c r="BH211" s="52"/>
      <c r="BI211" s="52"/>
    </row>
  </sheetData>
  <autoFilter ref="A1:XDD208" xr:uid="{00000000-0009-0000-0000-000005000000}">
    <filterColumn colId="0">
      <filters>
        <filter val="Краснодарский край*"/>
        <filter val="Красноярский край*"/>
      </filters>
    </filterColumn>
  </autoFilter>
  <mergeCells count="1">
    <mergeCell ref="C211:J211"/>
  </mergeCells>
  <pageMargins left="0.70866141732283472" right="0.70866141732283472" top="0.74803149606299213" bottom="0.74803149606299213" header="0.31496062992125984" footer="0.31496062992125984"/>
  <pageSetup paperSize="9" scale="80" fitToHeight="0" orientation="landscape" verticalDpi="1200" r:id="rId1"/>
  <headerFooter>
    <oddFooter>Страница  &amp;P из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M226"/>
  <sheetViews>
    <sheetView zoomScaleNormal="100" workbookViewId="0">
      <pane ySplit="1" topLeftCell="A2" activePane="bottomLeft" state="frozen"/>
      <selection pane="bottomLeft" activeCell="L1" sqref="L1"/>
    </sheetView>
  </sheetViews>
  <sheetFormatPr baseColWidth="10" defaultColWidth="18.6640625" defaultRowHeight="16" x14ac:dyDescent="0.2"/>
  <cols>
    <col min="1" max="1" width="27.6640625" style="97" customWidth="1"/>
    <col min="2" max="2" width="21" style="97" customWidth="1"/>
    <col min="3" max="3" width="32.1640625" style="97" hidden="1" customWidth="1"/>
    <col min="4" max="4" width="26.1640625" style="97" hidden="1" customWidth="1"/>
    <col min="5" max="6" width="18.6640625" style="97" hidden="1" customWidth="1"/>
    <col min="7" max="8" width="18.6640625" style="140" hidden="1" customWidth="1"/>
    <col min="9" max="9" width="21.5" style="130" customWidth="1"/>
    <col min="10" max="10" width="18.6640625" style="97" customWidth="1"/>
    <col min="11" max="13" width="18.6640625" style="103" customWidth="1"/>
    <col min="14" max="16384" width="18.6640625" style="97"/>
  </cols>
  <sheetData>
    <row r="1" spans="1:13" ht="153" x14ac:dyDescent="0.2">
      <c r="A1" s="95" t="s">
        <v>322</v>
      </c>
      <c r="B1" s="95" t="s">
        <v>323</v>
      </c>
      <c r="C1" s="95" t="s">
        <v>324</v>
      </c>
      <c r="D1" s="95" t="s">
        <v>325</v>
      </c>
      <c r="E1" s="96" t="s">
        <v>326</v>
      </c>
      <c r="F1" s="96" t="s">
        <v>327</v>
      </c>
      <c r="G1" s="96" t="s">
        <v>328</v>
      </c>
      <c r="H1" s="96" t="s">
        <v>329</v>
      </c>
      <c r="I1" s="96" t="s">
        <v>330</v>
      </c>
      <c r="J1" s="95" t="s">
        <v>331</v>
      </c>
      <c r="K1" s="95" t="s">
        <v>332</v>
      </c>
      <c r="L1" s="95" t="s">
        <v>333</v>
      </c>
      <c r="M1" s="95" t="s">
        <v>334</v>
      </c>
    </row>
    <row r="2" spans="1:13" ht="17" hidden="1" x14ac:dyDescent="0.2">
      <c r="A2" s="98" t="s">
        <v>89</v>
      </c>
      <c r="B2" s="99" t="s">
        <v>335</v>
      </c>
      <c r="C2" s="99"/>
      <c r="D2" s="99" t="s">
        <v>336</v>
      </c>
      <c r="E2" s="100">
        <v>385.34</v>
      </c>
      <c r="F2" s="100">
        <v>1926.71</v>
      </c>
      <c r="G2" s="101"/>
      <c r="H2" s="101"/>
      <c r="I2" s="102">
        <v>385.34</v>
      </c>
      <c r="J2" s="117">
        <v>2.16</v>
      </c>
      <c r="K2" s="117">
        <v>2.16</v>
      </c>
      <c r="L2" s="139">
        <f>(J2/12)*I2</f>
        <v>69.361199999999997</v>
      </c>
      <c r="M2" s="139">
        <f>(K2/12)*I2</f>
        <v>69.361199999999997</v>
      </c>
    </row>
    <row r="3" spans="1:13" ht="17" hidden="1" x14ac:dyDescent="0.2">
      <c r="A3" s="98" t="s">
        <v>89</v>
      </c>
      <c r="B3" s="99" t="s">
        <v>337</v>
      </c>
      <c r="C3" s="104" t="s">
        <v>338</v>
      </c>
      <c r="D3" s="99" t="s">
        <v>339</v>
      </c>
      <c r="E3" s="100">
        <v>681.31</v>
      </c>
      <c r="F3" s="100">
        <v>3406.57</v>
      </c>
      <c r="G3" s="101"/>
      <c r="H3" s="101"/>
      <c r="I3" s="102">
        <v>681.31</v>
      </c>
      <c r="J3" s="117">
        <v>2.16</v>
      </c>
      <c r="K3" s="117">
        <v>2.16</v>
      </c>
      <c r="L3" s="139">
        <f t="shared" ref="L3:L66" si="0">(J3/12)*I3</f>
        <v>122.6358</v>
      </c>
      <c r="M3" s="139">
        <f t="shared" ref="M3:M66" si="1">(K3/12)*I3</f>
        <v>122.6358</v>
      </c>
    </row>
    <row r="4" spans="1:13" ht="17" hidden="1" x14ac:dyDescent="0.2">
      <c r="A4" s="98" t="s">
        <v>89</v>
      </c>
      <c r="B4" s="99" t="s">
        <v>337</v>
      </c>
      <c r="C4" s="104" t="s">
        <v>340</v>
      </c>
      <c r="D4" s="99" t="s">
        <v>339</v>
      </c>
      <c r="E4" s="100">
        <v>636.84</v>
      </c>
      <c r="F4" s="100">
        <v>3184.18</v>
      </c>
      <c r="G4" s="101"/>
      <c r="H4" s="101"/>
      <c r="I4" s="102">
        <v>636.84</v>
      </c>
      <c r="J4" s="117">
        <v>2.16</v>
      </c>
      <c r="K4" s="117">
        <v>2.16</v>
      </c>
      <c r="L4" s="139">
        <f t="shared" si="0"/>
        <v>114.63120000000002</v>
      </c>
      <c r="M4" s="139">
        <f t="shared" si="1"/>
        <v>114.63120000000002</v>
      </c>
    </row>
    <row r="5" spans="1:13" ht="34" hidden="1" x14ac:dyDescent="0.2">
      <c r="A5" s="98" t="s">
        <v>89</v>
      </c>
      <c r="B5" s="99" t="s">
        <v>341</v>
      </c>
      <c r="C5" s="99" t="s">
        <v>342</v>
      </c>
      <c r="D5" s="99" t="s">
        <v>343</v>
      </c>
      <c r="E5" s="100">
        <v>567.76</v>
      </c>
      <c r="F5" s="100">
        <v>2838.79</v>
      </c>
      <c r="G5" s="101"/>
      <c r="H5" s="101"/>
      <c r="I5" s="102">
        <v>567.76</v>
      </c>
      <c r="J5" s="117">
        <v>2.16</v>
      </c>
      <c r="K5" s="117">
        <v>2.16</v>
      </c>
      <c r="L5" s="139">
        <f t="shared" si="0"/>
        <v>102.19680000000001</v>
      </c>
      <c r="M5" s="139">
        <f t="shared" si="1"/>
        <v>102.19680000000001</v>
      </c>
    </row>
    <row r="6" spans="1:13" ht="34" hidden="1" x14ac:dyDescent="0.2">
      <c r="A6" s="98" t="s">
        <v>89</v>
      </c>
      <c r="B6" s="99" t="s">
        <v>344</v>
      </c>
      <c r="C6" s="99" t="s">
        <v>338</v>
      </c>
      <c r="D6" s="99" t="s">
        <v>343</v>
      </c>
      <c r="E6" s="100">
        <v>346.56</v>
      </c>
      <c r="F6" s="100">
        <v>1732.79</v>
      </c>
      <c r="G6" s="101"/>
      <c r="H6" s="101"/>
      <c r="I6" s="123">
        <v>346.56</v>
      </c>
      <c r="J6" s="117">
        <v>2.16</v>
      </c>
      <c r="K6" s="117">
        <v>2.16</v>
      </c>
      <c r="L6" s="139">
        <f t="shared" si="0"/>
        <v>62.380800000000008</v>
      </c>
      <c r="M6" s="139">
        <f t="shared" si="1"/>
        <v>62.380800000000008</v>
      </c>
    </row>
    <row r="7" spans="1:13" ht="34" hidden="1" x14ac:dyDescent="0.2">
      <c r="A7" s="98" t="s">
        <v>89</v>
      </c>
      <c r="B7" s="99" t="s">
        <v>344</v>
      </c>
      <c r="C7" s="99" t="s">
        <v>340</v>
      </c>
      <c r="D7" s="99" t="s">
        <v>343</v>
      </c>
      <c r="E7" s="100">
        <v>307.39999999999998</v>
      </c>
      <c r="F7" s="100">
        <v>1537.03</v>
      </c>
      <c r="G7" s="101"/>
      <c r="H7" s="101"/>
      <c r="I7" s="123">
        <v>307.39999999999998</v>
      </c>
      <c r="J7" s="117">
        <v>2.16</v>
      </c>
      <c r="K7" s="117">
        <v>2.16</v>
      </c>
      <c r="L7" s="139">
        <f t="shared" si="0"/>
        <v>55.332000000000001</v>
      </c>
      <c r="M7" s="139">
        <f t="shared" si="1"/>
        <v>55.332000000000001</v>
      </c>
    </row>
    <row r="8" spans="1:13" ht="17" hidden="1" x14ac:dyDescent="0.2">
      <c r="A8" s="98" t="s">
        <v>89</v>
      </c>
      <c r="B8" s="99" t="s">
        <v>345</v>
      </c>
      <c r="C8" s="99" t="s">
        <v>338</v>
      </c>
      <c r="D8" s="99" t="s">
        <v>346</v>
      </c>
      <c r="E8" s="100">
        <v>920.95</v>
      </c>
      <c r="F8" s="100">
        <v>4604.76</v>
      </c>
      <c r="G8" s="101"/>
      <c r="H8" s="101"/>
      <c r="I8" s="123">
        <v>920.95</v>
      </c>
      <c r="J8" s="117">
        <v>2.16</v>
      </c>
      <c r="K8" s="117">
        <v>2.16</v>
      </c>
      <c r="L8" s="139">
        <f t="shared" si="0"/>
        <v>165.77100000000002</v>
      </c>
      <c r="M8" s="139">
        <f t="shared" si="1"/>
        <v>165.77100000000002</v>
      </c>
    </row>
    <row r="9" spans="1:13" ht="17" hidden="1" x14ac:dyDescent="0.2">
      <c r="A9" s="98" t="s">
        <v>89</v>
      </c>
      <c r="B9" s="99" t="s">
        <v>345</v>
      </c>
      <c r="C9" s="99" t="s">
        <v>340</v>
      </c>
      <c r="D9" s="99" t="s">
        <v>346</v>
      </c>
      <c r="E9" s="100">
        <v>879.49</v>
      </c>
      <c r="F9" s="100">
        <v>4397.45</v>
      </c>
      <c r="G9" s="101"/>
      <c r="H9" s="101"/>
      <c r="I9" s="123">
        <v>879.49</v>
      </c>
      <c r="J9" s="117">
        <v>2.16</v>
      </c>
      <c r="K9" s="117">
        <v>2.16</v>
      </c>
      <c r="L9" s="139">
        <f t="shared" si="0"/>
        <v>158.30820000000003</v>
      </c>
      <c r="M9" s="139">
        <f t="shared" si="1"/>
        <v>158.30820000000003</v>
      </c>
    </row>
    <row r="10" spans="1:13" ht="17" hidden="1" x14ac:dyDescent="0.2">
      <c r="A10" s="98" t="s">
        <v>119</v>
      </c>
      <c r="B10" s="104" t="s">
        <v>347</v>
      </c>
      <c r="C10" s="104" t="s">
        <v>348</v>
      </c>
      <c r="D10" s="104" t="s">
        <v>349</v>
      </c>
      <c r="E10" s="105">
        <v>371.2</v>
      </c>
      <c r="F10" s="106"/>
      <c r="G10" s="105">
        <v>377.5</v>
      </c>
      <c r="H10" s="105">
        <v>1887.48</v>
      </c>
      <c r="I10" s="123">
        <v>377.5</v>
      </c>
      <c r="J10" s="117">
        <v>2.16</v>
      </c>
      <c r="K10" s="117">
        <v>2.16</v>
      </c>
      <c r="L10" s="139">
        <f t="shared" si="0"/>
        <v>67.95</v>
      </c>
      <c r="M10" s="139">
        <f t="shared" si="1"/>
        <v>67.95</v>
      </c>
    </row>
    <row r="11" spans="1:13" ht="17" hidden="1" x14ac:dyDescent="0.2">
      <c r="A11" s="98" t="s">
        <v>119</v>
      </c>
      <c r="B11" s="104" t="s">
        <v>347</v>
      </c>
      <c r="C11" s="104" t="s">
        <v>350</v>
      </c>
      <c r="D11" s="104" t="s">
        <v>349</v>
      </c>
      <c r="E11" s="107">
        <v>351.77</v>
      </c>
      <c r="F11" s="106"/>
      <c r="G11" s="107">
        <v>340.26</v>
      </c>
      <c r="H11" s="107">
        <v>1701.3</v>
      </c>
      <c r="I11" s="141">
        <v>340.26</v>
      </c>
      <c r="J11" s="117">
        <v>2.16</v>
      </c>
      <c r="K11" s="117">
        <v>2.16</v>
      </c>
      <c r="L11" s="139">
        <f t="shared" si="0"/>
        <v>61.246800000000007</v>
      </c>
      <c r="M11" s="139">
        <f t="shared" si="1"/>
        <v>61.246800000000007</v>
      </c>
    </row>
    <row r="12" spans="1:13" ht="34" hidden="1" x14ac:dyDescent="0.2">
      <c r="A12" s="98" t="s">
        <v>119</v>
      </c>
      <c r="B12" s="104" t="s">
        <v>351</v>
      </c>
      <c r="C12" s="104" t="s">
        <v>348</v>
      </c>
      <c r="D12" s="108" t="s">
        <v>352</v>
      </c>
      <c r="E12" s="105">
        <v>298.55</v>
      </c>
      <c r="F12" s="106"/>
      <c r="G12" s="105">
        <v>303.61</v>
      </c>
      <c r="H12" s="105">
        <v>1518.07</v>
      </c>
      <c r="I12" s="123">
        <v>303.61</v>
      </c>
      <c r="J12" s="103">
        <v>1.452</v>
      </c>
      <c r="K12" s="103">
        <v>1.452</v>
      </c>
      <c r="L12" s="139">
        <f t="shared" si="0"/>
        <v>36.736809999999998</v>
      </c>
      <c r="M12" s="139">
        <f t="shared" si="1"/>
        <v>36.736809999999998</v>
      </c>
    </row>
    <row r="13" spans="1:13" ht="34" hidden="1" x14ac:dyDescent="0.2">
      <c r="A13" s="98" t="s">
        <v>119</v>
      </c>
      <c r="B13" s="104" t="s">
        <v>351</v>
      </c>
      <c r="C13" s="104" t="s">
        <v>350</v>
      </c>
      <c r="D13" s="108" t="s">
        <v>352</v>
      </c>
      <c r="E13" s="105">
        <v>275.64</v>
      </c>
      <c r="F13" s="106"/>
      <c r="G13" s="107">
        <v>280.31</v>
      </c>
      <c r="H13" s="107">
        <v>1401.54</v>
      </c>
      <c r="I13" s="141">
        <v>280.31</v>
      </c>
      <c r="J13" s="103">
        <v>1.452</v>
      </c>
      <c r="K13" s="103">
        <v>1.452</v>
      </c>
      <c r="L13" s="139">
        <f t="shared" si="0"/>
        <v>33.91751</v>
      </c>
      <c r="M13" s="139">
        <f t="shared" si="1"/>
        <v>33.91751</v>
      </c>
    </row>
    <row r="14" spans="1:13" ht="34" hidden="1" x14ac:dyDescent="0.2">
      <c r="A14" s="98" t="s">
        <v>73</v>
      </c>
      <c r="B14" s="109" t="s">
        <v>353</v>
      </c>
      <c r="C14" s="109"/>
      <c r="D14" s="109" t="s">
        <v>354</v>
      </c>
      <c r="E14" s="105">
        <v>549.23</v>
      </c>
      <c r="F14" s="105">
        <v>2680.75</v>
      </c>
      <c r="G14" s="105">
        <v>533.4</v>
      </c>
      <c r="H14" s="105">
        <v>2603.39</v>
      </c>
      <c r="I14" s="123">
        <v>533.4</v>
      </c>
      <c r="J14" s="103">
        <v>2.17</v>
      </c>
      <c r="K14" s="103">
        <v>2.17</v>
      </c>
      <c r="L14" s="139">
        <f t="shared" si="0"/>
        <v>96.456499999999991</v>
      </c>
      <c r="M14" s="139">
        <f t="shared" si="1"/>
        <v>96.456499999999991</v>
      </c>
    </row>
    <row r="15" spans="1:13" ht="17" hidden="1" x14ac:dyDescent="0.2">
      <c r="A15" s="98" t="s">
        <v>73</v>
      </c>
      <c r="B15" s="109" t="s">
        <v>355</v>
      </c>
      <c r="C15" s="109"/>
      <c r="D15" s="109" t="s">
        <v>356</v>
      </c>
      <c r="E15" s="105">
        <v>359.63</v>
      </c>
      <c r="F15" s="105">
        <v>1798.69</v>
      </c>
      <c r="G15" s="105">
        <v>365.72</v>
      </c>
      <c r="H15" s="105">
        <v>1826.64</v>
      </c>
      <c r="I15" s="123">
        <v>365.72</v>
      </c>
      <c r="J15" s="103">
        <v>2.17</v>
      </c>
      <c r="K15" s="103">
        <v>2.17</v>
      </c>
      <c r="L15" s="139">
        <f t="shared" si="0"/>
        <v>66.134366666666665</v>
      </c>
      <c r="M15" s="139">
        <f t="shared" si="1"/>
        <v>66.134366666666665</v>
      </c>
    </row>
    <row r="16" spans="1:13" ht="17" hidden="1" x14ac:dyDescent="0.2">
      <c r="A16" s="110" t="s">
        <v>38</v>
      </c>
      <c r="B16" s="99" t="s">
        <v>357</v>
      </c>
      <c r="C16" s="99"/>
      <c r="D16" s="99" t="s">
        <v>358</v>
      </c>
      <c r="E16" s="103"/>
      <c r="F16" s="111"/>
      <c r="G16" s="100">
        <v>526.76</v>
      </c>
      <c r="H16" s="101"/>
      <c r="I16" s="123">
        <v>526.76</v>
      </c>
      <c r="J16" s="117">
        <v>2.0299999999999998</v>
      </c>
      <c r="K16" s="117">
        <v>2.0299999999999998</v>
      </c>
      <c r="L16" s="139">
        <f t="shared" si="0"/>
        <v>89.110233333333326</v>
      </c>
      <c r="M16" s="139">
        <f t="shared" si="1"/>
        <v>89.110233333333326</v>
      </c>
    </row>
    <row r="17" spans="1:13" ht="17" hidden="1" x14ac:dyDescent="0.2">
      <c r="A17" s="110" t="s">
        <v>38</v>
      </c>
      <c r="B17" s="99" t="s">
        <v>359</v>
      </c>
      <c r="C17" s="99"/>
      <c r="D17" s="99" t="s">
        <v>358</v>
      </c>
      <c r="E17" s="103"/>
      <c r="F17" s="111"/>
      <c r="G17" s="100">
        <v>526.76</v>
      </c>
      <c r="H17" s="101"/>
      <c r="I17" s="123">
        <v>526.76</v>
      </c>
      <c r="J17" s="117">
        <v>2.0299999999999998</v>
      </c>
      <c r="K17" s="117">
        <v>2.0299999999999998</v>
      </c>
      <c r="L17" s="139">
        <f t="shared" si="0"/>
        <v>89.110233333333326</v>
      </c>
      <c r="M17" s="139">
        <f t="shared" si="1"/>
        <v>89.110233333333326</v>
      </c>
    </row>
    <row r="18" spans="1:13" ht="17" hidden="1" x14ac:dyDescent="0.2">
      <c r="A18" s="110" t="s">
        <v>39</v>
      </c>
      <c r="B18" s="99"/>
      <c r="C18" s="99"/>
      <c r="D18" s="99" t="s">
        <v>360</v>
      </c>
      <c r="E18" s="100">
        <v>580.54</v>
      </c>
      <c r="F18" s="111"/>
      <c r="G18" s="101"/>
      <c r="H18" s="101"/>
      <c r="I18" s="123">
        <v>580.54</v>
      </c>
      <c r="J18" s="117">
        <v>2.44</v>
      </c>
      <c r="K18" s="103">
        <v>2.5499999999999998</v>
      </c>
      <c r="L18" s="139">
        <f t="shared" si="0"/>
        <v>118.04313333333333</v>
      </c>
      <c r="M18" s="139">
        <f t="shared" si="1"/>
        <v>123.36474999999999</v>
      </c>
    </row>
    <row r="19" spans="1:13" ht="34" hidden="1" x14ac:dyDescent="0.2">
      <c r="A19" s="110" t="s">
        <v>74</v>
      </c>
      <c r="B19" s="99" t="s">
        <v>361</v>
      </c>
      <c r="C19" s="99"/>
      <c r="D19" s="99" t="s">
        <v>362</v>
      </c>
      <c r="E19" s="105">
        <v>557.86</v>
      </c>
      <c r="F19" s="105">
        <v>3235.09</v>
      </c>
      <c r="G19" s="101"/>
      <c r="H19" s="101"/>
      <c r="I19" s="123">
        <v>557.86</v>
      </c>
      <c r="J19" s="117">
        <v>2.472</v>
      </c>
      <c r="K19" s="103">
        <v>2.4359999999999999</v>
      </c>
      <c r="L19" s="139">
        <f t="shared" si="0"/>
        <v>114.91915999999999</v>
      </c>
      <c r="M19" s="139">
        <f t="shared" si="1"/>
        <v>113.24557999999999</v>
      </c>
    </row>
    <row r="20" spans="1:13" ht="51" hidden="1" x14ac:dyDescent="0.2">
      <c r="A20" s="98" t="s">
        <v>40</v>
      </c>
      <c r="B20" s="99" t="s">
        <v>363</v>
      </c>
      <c r="C20" s="99"/>
      <c r="D20" s="99" t="s">
        <v>364</v>
      </c>
      <c r="E20" s="105">
        <v>591.14</v>
      </c>
      <c r="F20" s="111"/>
      <c r="G20" s="101"/>
      <c r="H20" s="101"/>
      <c r="I20" s="123">
        <v>591.14</v>
      </c>
      <c r="J20" s="117">
        <v>3.355</v>
      </c>
      <c r="K20" s="103">
        <v>3.2149999999999999</v>
      </c>
      <c r="L20" s="139">
        <f t="shared" si="0"/>
        <v>165.27289166666668</v>
      </c>
      <c r="M20" s="139">
        <f t="shared" si="1"/>
        <v>158.37625833333331</v>
      </c>
    </row>
    <row r="21" spans="1:13" ht="34" hidden="1" x14ac:dyDescent="0.2">
      <c r="A21" s="98" t="s">
        <v>41</v>
      </c>
      <c r="B21" s="109" t="s">
        <v>361</v>
      </c>
      <c r="C21" s="109"/>
      <c r="D21" s="109" t="s">
        <v>365</v>
      </c>
      <c r="E21" s="112">
        <v>480.78</v>
      </c>
      <c r="F21" s="106"/>
      <c r="G21" s="113"/>
      <c r="H21" s="113"/>
      <c r="I21" s="106">
        <v>480.78</v>
      </c>
      <c r="J21" s="103">
        <v>2.16</v>
      </c>
      <c r="K21" s="103">
        <v>2.16</v>
      </c>
      <c r="L21" s="139">
        <f t="shared" si="0"/>
        <v>86.540400000000005</v>
      </c>
      <c r="M21" s="139">
        <f t="shared" si="1"/>
        <v>86.540400000000005</v>
      </c>
    </row>
    <row r="22" spans="1:13" ht="17" hidden="1" x14ac:dyDescent="0.2">
      <c r="A22" s="110" t="s">
        <v>91</v>
      </c>
      <c r="B22" s="99" t="s">
        <v>366</v>
      </c>
      <c r="C22" s="99"/>
      <c r="D22" s="99" t="s">
        <v>367</v>
      </c>
      <c r="E22" s="105">
        <v>522.89</v>
      </c>
      <c r="F22" s="111"/>
      <c r="G22" s="101"/>
      <c r="H22" s="101"/>
      <c r="I22" s="123">
        <v>522.89</v>
      </c>
      <c r="J22" s="117">
        <v>3.12</v>
      </c>
      <c r="K22" s="103">
        <v>3.12</v>
      </c>
      <c r="L22" s="139">
        <f t="shared" si="0"/>
        <v>135.95140000000001</v>
      </c>
      <c r="M22" s="139">
        <f t="shared" si="1"/>
        <v>135.95140000000001</v>
      </c>
    </row>
    <row r="23" spans="1:13" ht="17" hidden="1" x14ac:dyDescent="0.2">
      <c r="A23" s="110" t="s">
        <v>91</v>
      </c>
      <c r="B23" s="99" t="s">
        <v>368</v>
      </c>
      <c r="C23" s="99"/>
      <c r="D23" s="99" t="s">
        <v>369</v>
      </c>
      <c r="E23" s="103"/>
      <c r="F23" s="111"/>
      <c r="G23" s="105">
        <v>595.33000000000004</v>
      </c>
      <c r="H23" s="101"/>
      <c r="I23" s="123">
        <v>595.33000000000004</v>
      </c>
      <c r="J23" s="117">
        <v>3.12</v>
      </c>
      <c r="K23" s="103">
        <v>3.12</v>
      </c>
      <c r="L23" s="139">
        <f t="shared" si="0"/>
        <v>154.78580000000002</v>
      </c>
      <c r="M23" s="139">
        <f t="shared" si="1"/>
        <v>154.78580000000002</v>
      </c>
    </row>
    <row r="24" spans="1:13" ht="34" hidden="1" x14ac:dyDescent="0.2">
      <c r="A24" s="114" t="s">
        <v>80</v>
      </c>
      <c r="B24" s="109" t="s">
        <v>370</v>
      </c>
      <c r="C24" s="109"/>
      <c r="D24" s="109" t="s">
        <v>371</v>
      </c>
      <c r="E24" s="111"/>
      <c r="F24" s="106"/>
      <c r="G24" s="105">
        <v>377.15</v>
      </c>
      <c r="H24" s="113"/>
      <c r="I24" s="113">
        <v>377.15</v>
      </c>
      <c r="J24" s="103">
        <v>2.79</v>
      </c>
      <c r="K24" s="103">
        <v>2.96</v>
      </c>
      <c r="L24" s="139">
        <f t="shared" si="0"/>
        <v>87.687375000000003</v>
      </c>
      <c r="M24" s="139">
        <f t="shared" si="1"/>
        <v>93.030333333333331</v>
      </c>
    </row>
    <row r="25" spans="1:13" ht="34" hidden="1" x14ac:dyDescent="0.2">
      <c r="A25" s="114" t="s">
        <v>80</v>
      </c>
      <c r="B25" s="109" t="s">
        <v>366</v>
      </c>
      <c r="C25" s="109"/>
      <c r="D25" s="109" t="s">
        <v>371</v>
      </c>
      <c r="E25" s="111"/>
      <c r="F25" s="106"/>
      <c r="G25" s="105">
        <v>369.14</v>
      </c>
      <c r="H25" s="113"/>
      <c r="I25" s="113">
        <v>369.14</v>
      </c>
      <c r="J25" s="103">
        <v>2.79</v>
      </c>
      <c r="K25" s="103">
        <v>2.96</v>
      </c>
      <c r="L25" s="139">
        <f t="shared" si="0"/>
        <v>85.825050000000005</v>
      </c>
      <c r="M25" s="139">
        <f t="shared" si="1"/>
        <v>91.054533333333339</v>
      </c>
    </row>
    <row r="26" spans="1:13" ht="34" hidden="1" x14ac:dyDescent="0.2">
      <c r="A26" s="114" t="s">
        <v>372</v>
      </c>
      <c r="B26" s="109" t="s">
        <v>368</v>
      </c>
      <c r="C26" s="109"/>
      <c r="D26" s="109" t="s">
        <v>371</v>
      </c>
      <c r="E26" s="111"/>
      <c r="F26" s="106"/>
      <c r="G26" s="105">
        <v>341.32</v>
      </c>
      <c r="H26" s="113"/>
      <c r="I26" s="113">
        <v>341.32</v>
      </c>
      <c r="J26" s="103">
        <v>2.79</v>
      </c>
      <c r="K26" s="103">
        <v>2.96</v>
      </c>
      <c r="L26" s="139">
        <f t="shared" si="0"/>
        <v>79.356899999999996</v>
      </c>
      <c r="M26" s="139">
        <f t="shared" si="1"/>
        <v>84.192266666666669</v>
      </c>
    </row>
    <row r="27" spans="1:13" ht="17" hidden="1" x14ac:dyDescent="0.2">
      <c r="A27" s="98" t="s">
        <v>60</v>
      </c>
      <c r="B27" s="99" t="s">
        <v>361</v>
      </c>
      <c r="C27" s="99"/>
      <c r="D27" s="99" t="s">
        <v>373</v>
      </c>
      <c r="E27" s="105">
        <v>510.75</v>
      </c>
      <c r="F27" s="105">
        <v>3648.24</v>
      </c>
      <c r="G27" s="101"/>
      <c r="H27" s="101"/>
      <c r="I27" s="123">
        <v>510.75</v>
      </c>
      <c r="J27" s="117">
        <v>2</v>
      </c>
      <c r="K27" s="103">
        <v>3</v>
      </c>
      <c r="L27" s="139">
        <f t="shared" si="0"/>
        <v>85.125</v>
      </c>
      <c r="M27" s="139">
        <f t="shared" si="1"/>
        <v>127.6875</v>
      </c>
    </row>
    <row r="28" spans="1:13" ht="17" hidden="1" x14ac:dyDescent="0.2">
      <c r="A28" s="98" t="s">
        <v>100</v>
      </c>
      <c r="B28" s="109" t="s">
        <v>361</v>
      </c>
      <c r="C28" s="109" t="s">
        <v>374</v>
      </c>
      <c r="D28" s="109" t="s">
        <v>375</v>
      </c>
      <c r="E28" s="105">
        <v>1449.12</v>
      </c>
      <c r="F28" s="106"/>
      <c r="G28" s="105">
        <v>1453.68</v>
      </c>
      <c r="H28" s="113"/>
      <c r="I28" s="113">
        <v>1453.68</v>
      </c>
      <c r="J28" s="103">
        <v>2.8559999999999999</v>
      </c>
      <c r="K28" s="103">
        <v>2.7839999999999998</v>
      </c>
      <c r="L28" s="139">
        <f t="shared" si="0"/>
        <v>345.97584000000001</v>
      </c>
      <c r="M28" s="139">
        <f t="shared" si="1"/>
        <v>337.25376</v>
      </c>
    </row>
    <row r="29" spans="1:13" ht="17" hidden="1" x14ac:dyDescent="0.2">
      <c r="A29" s="98" t="s">
        <v>100</v>
      </c>
      <c r="B29" s="109" t="s">
        <v>361</v>
      </c>
      <c r="C29" s="109" t="s">
        <v>376</v>
      </c>
      <c r="D29" s="109" t="s">
        <v>375</v>
      </c>
      <c r="E29" s="105">
        <v>918.5</v>
      </c>
      <c r="F29" s="106"/>
      <c r="G29" s="105">
        <v>934.06</v>
      </c>
      <c r="H29" s="113"/>
      <c r="I29" s="113">
        <v>934.06</v>
      </c>
      <c r="J29" s="103">
        <v>2.8559999999999999</v>
      </c>
      <c r="K29" s="103">
        <v>2.7839999999999998</v>
      </c>
      <c r="L29" s="139">
        <f t="shared" si="0"/>
        <v>222.30627999999999</v>
      </c>
      <c r="M29" s="139">
        <f t="shared" si="1"/>
        <v>216.70191999999997</v>
      </c>
    </row>
    <row r="30" spans="1:13" ht="17" hidden="1" x14ac:dyDescent="0.2">
      <c r="A30" s="98" t="s">
        <v>100</v>
      </c>
      <c r="B30" s="109" t="s">
        <v>361</v>
      </c>
      <c r="C30" s="109" t="s">
        <v>377</v>
      </c>
      <c r="D30" s="109" t="s">
        <v>375</v>
      </c>
      <c r="E30" s="105">
        <v>630.84</v>
      </c>
      <c r="F30" s="106"/>
      <c r="G30" s="105">
        <v>641.53</v>
      </c>
      <c r="H30" s="113"/>
      <c r="I30" s="113">
        <v>641.53</v>
      </c>
      <c r="J30" s="103">
        <v>2.8559999999999999</v>
      </c>
      <c r="K30" s="103">
        <v>2.7839999999999998</v>
      </c>
      <c r="L30" s="139">
        <f t="shared" si="0"/>
        <v>152.68413999999999</v>
      </c>
      <c r="M30" s="139">
        <f t="shared" si="1"/>
        <v>148.83496</v>
      </c>
    </row>
    <row r="31" spans="1:13" ht="34" hidden="1" x14ac:dyDescent="0.2">
      <c r="A31" s="98" t="s">
        <v>100</v>
      </c>
      <c r="B31" s="109" t="s">
        <v>361</v>
      </c>
      <c r="C31" s="109" t="s">
        <v>378</v>
      </c>
      <c r="D31" s="109" t="s">
        <v>375</v>
      </c>
      <c r="E31" s="105">
        <v>445.73</v>
      </c>
      <c r="F31" s="106"/>
      <c r="G31" s="105">
        <v>452.92</v>
      </c>
      <c r="H31" s="113"/>
      <c r="I31" s="113">
        <v>452.92</v>
      </c>
      <c r="J31" s="103">
        <v>2.8559999999999999</v>
      </c>
      <c r="K31" s="103">
        <v>2.7839999999999998</v>
      </c>
      <c r="L31" s="139">
        <f t="shared" si="0"/>
        <v>107.79496</v>
      </c>
      <c r="M31" s="139">
        <f t="shared" si="1"/>
        <v>105.07744</v>
      </c>
    </row>
    <row r="32" spans="1:13" ht="34" hidden="1" x14ac:dyDescent="0.2">
      <c r="A32" s="110" t="s">
        <v>81</v>
      </c>
      <c r="B32" s="99" t="s">
        <v>361</v>
      </c>
      <c r="C32" s="99"/>
      <c r="D32" s="99" t="s">
        <v>379</v>
      </c>
      <c r="E32" s="103"/>
      <c r="F32" s="111"/>
      <c r="G32" s="115">
        <v>433.84</v>
      </c>
      <c r="H32" s="101"/>
      <c r="I32" s="123">
        <v>520.60799999999995</v>
      </c>
      <c r="J32" s="117">
        <v>2.76</v>
      </c>
      <c r="K32" s="103">
        <v>2.88</v>
      </c>
      <c r="L32" s="139">
        <f t="shared" si="0"/>
        <v>119.73983999999997</v>
      </c>
      <c r="M32" s="139">
        <f t="shared" si="1"/>
        <v>124.94591999999999</v>
      </c>
    </row>
    <row r="33" spans="1:13" ht="34" hidden="1" x14ac:dyDescent="0.2">
      <c r="A33" s="98" t="s">
        <v>92</v>
      </c>
      <c r="B33" s="109" t="s">
        <v>380</v>
      </c>
      <c r="C33" s="109"/>
      <c r="D33" s="109" t="s">
        <v>381</v>
      </c>
      <c r="E33" s="105">
        <v>491.68</v>
      </c>
      <c r="F33" s="106"/>
      <c r="G33" s="113"/>
      <c r="H33" s="113"/>
      <c r="I33" s="113"/>
      <c r="J33" s="103">
        <v>2.073</v>
      </c>
      <c r="K33" s="103">
        <v>2.073</v>
      </c>
      <c r="L33" s="139">
        <f t="shared" si="0"/>
        <v>0</v>
      </c>
      <c r="M33" s="139">
        <f t="shared" si="1"/>
        <v>0</v>
      </c>
    </row>
    <row r="34" spans="1:13" ht="17" hidden="1" x14ac:dyDescent="0.2">
      <c r="A34" s="98" t="s">
        <v>43</v>
      </c>
      <c r="B34" s="104" t="s">
        <v>368</v>
      </c>
      <c r="C34" s="104"/>
      <c r="D34" s="116" t="s">
        <v>382</v>
      </c>
      <c r="E34" s="117"/>
      <c r="F34" s="117"/>
      <c r="G34" s="112">
        <v>572.44000000000005</v>
      </c>
      <c r="H34" s="112">
        <v>4476.25</v>
      </c>
      <c r="I34" s="113">
        <v>572.44000000000005</v>
      </c>
      <c r="J34" s="103">
        <v>2.1800000000000002</v>
      </c>
      <c r="K34" s="103">
        <v>2.88</v>
      </c>
      <c r="L34" s="139">
        <f t="shared" si="0"/>
        <v>103.99326666666668</v>
      </c>
      <c r="M34" s="139">
        <f t="shared" si="1"/>
        <v>137.38560000000001</v>
      </c>
    </row>
    <row r="35" spans="1:13" ht="17" hidden="1" x14ac:dyDescent="0.2">
      <c r="A35" s="98" t="s">
        <v>43</v>
      </c>
      <c r="B35" s="109" t="s">
        <v>383</v>
      </c>
      <c r="C35" s="109"/>
      <c r="D35" s="109" t="s">
        <v>384</v>
      </c>
      <c r="E35" s="117"/>
      <c r="F35" s="117"/>
      <c r="G35" s="118">
        <v>499</v>
      </c>
      <c r="H35" s="118">
        <v>3983.1</v>
      </c>
      <c r="I35" s="113">
        <v>598.79999999999995</v>
      </c>
      <c r="J35" s="103">
        <v>2.1800000000000002</v>
      </c>
      <c r="K35" s="103">
        <v>2.88</v>
      </c>
      <c r="L35" s="139">
        <f t="shared" si="0"/>
        <v>108.782</v>
      </c>
      <c r="M35" s="139">
        <f t="shared" si="1"/>
        <v>143.71199999999999</v>
      </c>
    </row>
    <row r="36" spans="1:13" ht="34" hidden="1" x14ac:dyDescent="0.2">
      <c r="A36" s="119" t="s">
        <v>72</v>
      </c>
      <c r="B36" s="119" t="s">
        <v>385</v>
      </c>
      <c r="C36" s="109"/>
      <c r="D36" s="109" t="s">
        <v>386</v>
      </c>
      <c r="E36" s="112">
        <v>360.63</v>
      </c>
      <c r="F36" s="106"/>
      <c r="G36" s="113"/>
      <c r="H36" s="113"/>
      <c r="I36" s="102">
        <v>360.63</v>
      </c>
      <c r="J36" s="103">
        <v>3.7</v>
      </c>
      <c r="K36" s="103">
        <v>3.9</v>
      </c>
      <c r="L36" s="139">
        <f t="shared" si="0"/>
        <v>111.19425000000001</v>
      </c>
      <c r="M36" s="139">
        <f t="shared" si="1"/>
        <v>117.20475</v>
      </c>
    </row>
    <row r="37" spans="1:13" ht="34" hidden="1" x14ac:dyDescent="0.2">
      <c r="A37" s="98" t="s">
        <v>44</v>
      </c>
      <c r="B37" s="109" t="s">
        <v>387</v>
      </c>
      <c r="C37" s="109"/>
      <c r="D37" s="109" t="s">
        <v>388</v>
      </c>
      <c r="E37" s="112">
        <v>560.61</v>
      </c>
      <c r="F37" s="112">
        <v>2589.27</v>
      </c>
      <c r="G37" s="105">
        <v>570.11</v>
      </c>
      <c r="H37" s="105">
        <v>2633.16</v>
      </c>
      <c r="I37" s="102">
        <v>560.61</v>
      </c>
      <c r="J37" s="103">
        <v>2.2599999999999998</v>
      </c>
      <c r="K37" s="103">
        <v>2.81</v>
      </c>
      <c r="L37" s="139">
        <f t="shared" si="0"/>
        <v>105.58154999999999</v>
      </c>
      <c r="M37" s="139">
        <f t="shared" si="1"/>
        <v>131.27617499999999</v>
      </c>
    </row>
    <row r="38" spans="1:13" ht="17" hidden="1" x14ac:dyDescent="0.2">
      <c r="A38" s="98" t="s">
        <v>44</v>
      </c>
      <c r="B38" s="109" t="s">
        <v>389</v>
      </c>
      <c r="C38" s="109"/>
      <c r="D38" s="109" t="s">
        <v>390</v>
      </c>
      <c r="E38" s="112">
        <v>548.42999999999995</v>
      </c>
      <c r="F38" s="106"/>
      <c r="G38" s="105">
        <v>557.72</v>
      </c>
      <c r="H38" s="113"/>
      <c r="I38" s="102">
        <v>548.42999999999995</v>
      </c>
      <c r="J38" s="103">
        <v>2.2599999999999998</v>
      </c>
      <c r="K38" s="103">
        <v>2.81</v>
      </c>
      <c r="L38" s="139">
        <f t="shared" si="0"/>
        <v>103.28764999999999</v>
      </c>
      <c r="M38" s="139">
        <f t="shared" si="1"/>
        <v>128.42402499999997</v>
      </c>
    </row>
    <row r="39" spans="1:13" ht="17" hidden="1" x14ac:dyDescent="0.2">
      <c r="A39" s="120" t="s">
        <v>61</v>
      </c>
      <c r="B39" s="121" t="s">
        <v>361</v>
      </c>
      <c r="C39" s="121"/>
      <c r="D39" s="121" t="s">
        <v>391</v>
      </c>
      <c r="E39" s="102"/>
      <c r="F39" s="102"/>
      <c r="G39" s="118">
        <v>888.93</v>
      </c>
      <c r="H39" s="118">
        <v>4728.5</v>
      </c>
      <c r="I39" s="123">
        <v>1066.7159999999999</v>
      </c>
      <c r="J39" s="103">
        <v>2.92</v>
      </c>
      <c r="K39" s="103">
        <v>2.92</v>
      </c>
      <c r="L39" s="139">
        <f t="shared" si="0"/>
        <v>259.56755999999996</v>
      </c>
      <c r="M39" s="139">
        <f t="shared" si="1"/>
        <v>259.56755999999996</v>
      </c>
    </row>
    <row r="40" spans="1:13" ht="17" hidden="1" x14ac:dyDescent="0.2">
      <c r="A40" s="98" t="s">
        <v>45</v>
      </c>
      <c r="B40" s="109" t="s">
        <v>392</v>
      </c>
      <c r="C40" s="109"/>
      <c r="D40" s="109" t="s">
        <v>393</v>
      </c>
      <c r="E40" s="105">
        <v>501.39</v>
      </c>
      <c r="F40" s="106"/>
      <c r="G40" s="113"/>
      <c r="H40" s="113"/>
      <c r="I40" s="113">
        <v>501.39</v>
      </c>
      <c r="J40" s="103">
        <v>2.04</v>
      </c>
      <c r="K40" s="103">
        <v>2.04</v>
      </c>
      <c r="L40" s="139">
        <f t="shared" si="0"/>
        <v>85.2363</v>
      </c>
      <c r="M40" s="139">
        <f t="shared" si="1"/>
        <v>85.2363</v>
      </c>
    </row>
    <row r="41" spans="1:13" ht="17" hidden="1" x14ac:dyDescent="0.2">
      <c r="A41" s="98" t="s">
        <v>45</v>
      </c>
      <c r="B41" s="109" t="s">
        <v>394</v>
      </c>
      <c r="C41" s="109"/>
      <c r="D41" s="109" t="s">
        <v>395</v>
      </c>
      <c r="E41" s="105">
        <v>484.18</v>
      </c>
      <c r="F41" s="106"/>
      <c r="G41" s="113"/>
      <c r="H41" s="113"/>
      <c r="I41" s="113">
        <v>484.18</v>
      </c>
      <c r="J41" s="103">
        <v>2.04</v>
      </c>
      <c r="K41" s="103">
        <v>2.04</v>
      </c>
      <c r="L41" s="139">
        <f t="shared" si="0"/>
        <v>82.310600000000008</v>
      </c>
      <c r="M41" s="139">
        <f t="shared" si="1"/>
        <v>82.310600000000008</v>
      </c>
    </row>
    <row r="42" spans="1:13" ht="34" hidden="1" x14ac:dyDescent="0.2">
      <c r="A42" s="98" t="s">
        <v>46</v>
      </c>
      <c r="B42" s="109" t="s">
        <v>396</v>
      </c>
      <c r="C42" s="109"/>
      <c r="D42" s="108" t="s">
        <v>397</v>
      </c>
      <c r="E42" s="117"/>
      <c r="F42" s="106"/>
      <c r="G42" s="112">
        <v>949.55</v>
      </c>
      <c r="H42" s="113"/>
      <c r="I42" s="113">
        <v>949.55</v>
      </c>
      <c r="J42" s="146">
        <v>8.6999999999999994E-2</v>
      </c>
      <c r="K42" s="146">
        <v>8.6999999999999994E-2</v>
      </c>
      <c r="L42" s="139"/>
      <c r="M42" s="139"/>
    </row>
    <row r="43" spans="1:13" ht="17" hidden="1" x14ac:dyDescent="0.2">
      <c r="A43" s="98" t="s">
        <v>46</v>
      </c>
      <c r="B43" s="109" t="s">
        <v>398</v>
      </c>
      <c r="C43" s="109"/>
      <c r="D43" s="109" t="s">
        <v>399</v>
      </c>
      <c r="E43" s="117"/>
      <c r="F43" s="106"/>
      <c r="G43" s="112">
        <v>893.18</v>
      </c>
      <c r="H43" s="113"/>
      <c r="I43" s="113">
        <v>893.18</v>
      </c>
      <c r="J43" s="146">
        <v>8.6999999999999994E-2</v>
      </c>
      <c r="K43" s="146">
        <v>8.6999999999999994E-2</v>
      </c>
      <c r="L43" s="139"/>
      <c r="M43" s="139"/>
    </row>
    <row r="44" spans="1:13" ht="34" hidden="1" x14ac:dyDescent="0.2">
      <c r="A44" s="98" t="s">
        <v>46</v>
      </c>
      <c r="B44" s="109" t="s">
        <v>400</v>
      </c>
      <c r="C44" s="109"/>
      <c r="D44" s="108" t="s">
        <v>401</v>
      </c>
      <c r="E44" s="117"/>
      <c r="F44" s="106"/>
      <c r="G44" s="112">
        <v>875.93</v>
      </c>
      <c r="H44" s="113"/>
      <c r="I44" s="113">
        <v>875.93</v>
      </c>
      <c r="J44" s="146">
        <v>8.6999999999999994E-2</v>
      </c>
      <c r="K44" s="146">
        <v>8.6999999999999994E-2</v>
      </c>
      <c r="L44" s="139"/>
      <c r="M44" s="139"/>
    </row>
    <row r="45" spans="1:13" ht="17" hidden="1" x14ac:dyDescent="0.2">
      <c r="A45" s="98" t="s">
        <v>46</v>
      </c>
      <c r="B45" s="109" t="s">
        <v>402</v>
      </c>
      <c r="C45" s="109"/>
      <c r="D45" s="108" t="s">
        <v>403</v>
      </c>
      <c r="E45" s="117"/>
      <c r="F45" s="106"/>
      <c r="G45" s="112">
        <v>866.1</v>
      </c>
      <c r="H45" s="113"/>
      <c r="I45" s="113">
        <v>866.1</v>
      </c>
      <c r="J45" s="146">
        <v>8.6999999999999994E-2</v>
      </c>
      <c r="K45" s="146">
        <v>8.6999999999999994E-2</v>
      </c>
      <c r="L45" s="139"/>
      <c r="M45" s="139"/>
    </row>
    <row r="46" spans="1:13" ht="17" hidden="1" x14ac:dyDescent="0.2">
      <c r="A46" s="98" t="s">
        <v>46</v>
      </c>
      <c r="B46" s="109" t="s">
        <v>404</v>
      </c>
      <c r="C46" s="109"/>
      <c r="D46" s="104" t="s">
        <v>405</v>
      </c>
      <c r="E46" s="117"/>
      <c r="F46" s="106"/>
      <c r="G46" s="112">
        <v>796.54</v>
      </c>
      <c r="H46" s="113"/>
      <c r="I46" s="113">
        <v>796.54</v>
      </c>
      <c r="J46" s="146">
        <v>8.6999999999999994E-2</v>
      </c>
      <c r="K46" s="146">
        <v>8.6999999999999994E-2</v>
      </c>
      <c r="L46" s="139"/>
      <c r="M46" s="139"/>
    </row>
    <row r="47" spans="1:13" ht="17" hidden="1" x14ac:dyDescent="0.2">
      <c r="A47" s="98" t="s">
        <v>46</v>
      </c>
      <c r="B47" s="109" t="s">
        <v>406</v>
      </c>
      <c r="C47" s="109"/>
      <c r="D47" s="108" t="s">
        <v>407</v>
      </c>
      <c r="E47" s="117"/>
      <c r="F47" s="106"/>
      <c r="G47" s="112">
        <v>787.23</v>
      </c>
      <c r="H47" s="113"/>
      <c r="I47" s="113">
        <v>787.23</v>
      </c>
      <c r="J47" s="146">
        <v>8.6999999999999994E-2</v>
      </c>
      <c r="K47" s="146">
        <v>8.6999999999999994E-2</v>
      </c>
      <c r="L47" s="139"/>
      <c r="M47" s="139"/>
    </row>
    <row r="48" spans="1:13" ht="17" hidden="1" x14ac:dyDescent="0.2">
      <c r="A48" s="98" t="s">
        <v>46</v>
      </c>
      <c r="B48" s="109" t="s">
        <v>408</v>
      </c>
      <c r="C48" s="109"/>
      <c r="D48" s="104" t="s">
        <v>409</v>
      </c>
      <c r="E48" s="117"/>
      <c r="F48" s="106"/>
      <c r="G48" s="112">
        <v>739.67</v>
      </c>
      <c r="H48" s="113"/>
      <c r="I48" s="113">
        <v>739.67</v>
      </c>
      <c r="J48" s="146">
        <v>8.6999999999999994E-2</v>
      </c>
      <c r="K48" s="146">
        <v>8.6999999999999994E-2</v>
      </c>
      <c r="L48" s="139"/>
      <c r="M48" s="139"/>
    </row>
    <row r="49" spans="1:13" ht="17" hidden="1" x14ac:dyDescent="0.2">
      <c r="A49" s="98" t="s">
        <v>65</v>
      </c>
      <c r="B49" s="109" t="s">
        <v>410</v>
      </c>
      <c r="C49" s="109"/>
      <c r="D49" s="109" t="s">
        <v>411</v>
      </c>
      <c r="E49" s="105">
        <v>343.81</v>
      </c>
      <c r="F49" s="106"/>
      <c r="G49" s="112">
        <v>392.02</v>
      </c>
      <c r="H49" s="113"/>
      <c r="I49" s="113">
        <v>392.02</v>
      </c>
      <c r="J49" s="103">
        <v>2.39</v>
      </c>
      <c r="K49" s="103">
        <v>2.39</v>
      </c>
      <c r="L49" s="139">
        <f t="shared" si="0"/>
        <v>78.077316666666675</v>
      </c>
      <c r="M49" s="139">
        <f t="shared" si="1"/>
        <v>78.077316666666675</v>
      </c>
    </row>
    <row r="50" spans="1:13" ht="17" hidden="1" x14ac:dyDescent="0.2">
      <c r="A50" s="98" t="s">
        <v>65</v>
      </c>
      <c r="B50" s="109" t="s">
        <v>353</v>
      </c>
      <c r="C50" s="109"/>
      <c r="D50" s="109" t="s">
        <v>384</v>
      </c>
      <c r="E50" s="118">
        <v>328.14</v>
      </c>
      <c r="F50" s="106"/>
      <c r="G50" s="113"/>
      <c r="H50" s="118">
        <v>288.14</v>
      </c>
      <c r="I50" s="123">
        <f>E50*1.2</f>
        <v>393.76799999999997</v>
      </c>
      <c r="J50" s="103">
        <v>2.39</v>
      </c>
      <c r="K50" s="103">
        <v>2.39</v>
      </c>
      <c r="L50" s="139">
        <f t="shared" si="0"/>
        <v>78.425460000000001</v>
      </c>
      <c r="M50" s="139">
        <f t="shared" si="1"/>
        <v>78.425460000000001</v>
      </c>
    </row>
    <row r="51" spans="1:13" ht="17" hidden="1" x14ac:dyDescent="0.2">
      <c r="A51" s="98" t="s">
        <v>65</v>
      </c>
      <c r="B51" s="109" t="s">
        <v>355</v>
      </c>
      <c r="C51" s="109"/>
      <c r="D51" s="109" t="s">
        <v>412</v>
      </c>
      <c r="E51" s="118">
        <v>305.55</v>
      </c>
      <c r="F51" s="106"/>
      <c r="G51" s="118">
        <v>305.55</v>
      </c>
      <c r="H51" s="113"/>
      <c r="I51" s="123">
        <f>E51*1.2</f>
        <v>366.66</v>
      </c>
      <c r="J51" s="103">
        <v>2.39</v>
      </c>
      <c r="K51" s="103">
        <v>2.39</v>
      </c>
      <c r="L51" s="139">
        <f t="shared" si="0"/>
        <v>73.026450000000011</v>
      </c>
      <c r="M51" s="139">
        <f t="shared" si="1"/>
        <v>73.026450000000011</v>
      </c>
    </row>
    <row r="52" spans="1:13" ht="17" hidden="1" x14ac:dyDescent="0.2">
      <c r="A52" s="98" t="s">
        <v>65</v>
      </c>
      <c r="B52" s="109" t="s">
        <v>413</v>
      </c>
      <c r="C52" s="109"/>
      <c r="D52" s="109" t="s">
        <v>412</v>
      </c>
      <c r="E52" s="118">
        <v>266.52999999999997</v>
      </c>
      <c r="F52" s="106"/>
      <c r="G52" s="118">
        <v>266.52999999999997</v>
      </c>
      <c r="H52" s="113"/>
      <c r="I52" s="123">
        <f>E52*1.2</f>
        <v>319.83599999999996</v>
      </c>
      <c r="J52" s="103">
        <v>2.39</v>
      </c>
      <c r="K52" s="103">
        <v>2.39</v>
      </c>
      <c r="L52" s="139">
        <f t="shared" si="0"/>
        <v>63.700669999999995</v>
      </c>
      <c r="M52" s="139">
        <f t="shared" si="1"/>
        <v>63.700669999999995</v>
      </c>
    </row>
    <row r="53" spans="1:13" ht="17" hidden="1" x14ac:dyDescent="0.2">
      <c r="A53" s="110" t="s">
        <v>93</v>
      </c>
      <c r="B53" s="99" t="s">
        <v>361</v>
      </c>
      <c r="C53" s="99"/>
      <c r="D53" s="99" t="s">
        <v>414</v>
      </c>
      <c r="E53" s="105">
        <v>466</v>
      </c>
      <c r="F53" s="105">
        <v>2822.53</v>
      </c>
      <c r="G53" s="105">
        <v>466</v>
      </c>
      <c r="H53" s="105">
        <v>2822.53</v>
      </c>
      <c r="I53" s="123">
        <v>466</v>
      </c>
      <c r="J53" s="117">
        <v>2.38</v>
      </c>
      <c r="K53" s="103">
        <v>2.38</v>
      </c>
      <c r="L53" s="139">
        <f t="shared" si="0"/>
        <v>92.423333333333332</v>
      </c>
      <c r="M53" s="139">
        <f t="shared" si="1"/>
        <v>92.423333333333332</v>
      </c>
    </row>
    <row r="54" spans="1:13" ht="34" hidden="1" x14ac:dyDescent="0.2">
      <c r="A54" s="110" t="s">
        <v>47</v>
      </c>
      <c r="B54" s="99" t="s">
        <v>361</v>
      </c>
      <c r="C54" s="99"/>
      <c r="D54" s="99" t="s">
        <v>415</v>
      </c>
      <c r="E54" s="103"/>
      <c r="F54" s="103"/>
      <c r="G54" s="105">
        <v>469.42</v>
      </c>
      <c r="H54" s="105">
        <v>3501.87</v>
      </c>
      <c r="I54" s="123">
        <v>469.42</v>
      </c>
      <c r="J54" s="117">
        <v>2.7</v>
      </c>
      <c r="K54" s="103">
        <v>3.5</v>
      </c>
      <c r="L54" s="139">
        <f t="shared" si="0"/>
        <v>105.6195</v>
      </c>
      <c r="M54" s="139">
        <f t="shared" si="1"/>
        <v>136.91416666666669</v>
      </c>
    </row>
    <row r="55" spans="1:13" ht="17" hidden="1" x14ac:dyDescent="0.2">
      <c r="A55" s="110" t="s">
        <v>63</v>
      </c>
      <c r="B55" s="99" t="s">
        <v>368</v>
      </c>
      <c r="C55" s="99"/>
      <c r="D55" s="99" t="s">
        <v>416</v>
      </c>
      <c r="E55" s="122"/>
      <c r="F55" s="102"/>
      <c r="G55" s="112">
        <v>791.18</v>
      </c>
      <c r="H55" s="123"/>
      <c r="I55" s="123">
        <v>791.18</v>
      </c>
      <c r="J55" s="117">
        <v>2</v>
      </c>
      <c r="K55" s="103">
        <v>2</v>
      </c>
      <c r="L55" s="139">
        <f t="shared" si="0"/>
        <v>131.86333333333332</v>
      </c>
      <c r="M55" s="139">
        <f t="shared" si="1"/>
        <v>131.86333333333332</v>
      </c>
    </row>
    <row r="56" spans="1:13" ht="17" hidden="1" x14ac:dyDescent="0.2">
      <c r="A56" s="110" t="s">
        <v>63</v>
      </c>
      <c r="B56" s="99" t="s">
        <v>366</v>
      </c>
      <c r="C56" s="99"/>
      <c r="D56" s="99" t="s">
        <v>416</v>
      </c>
      <c r="E56" s="122"/>
      <c r="F56" s="102"/>
      <c r="G56" s="112">
        <v>768.21</v>
      </c>
      <c r="H56" s="123"/>
      <c r="I56" s="123">
        <v>768.21</v>
      </c>
      <c r="J56" s="117">
        <v>2</v>
      </c>
      <c r="K56" s="103">
        <v>2</v>
      </c>
      <c r="L56" s="139">
        <f t="shared" si="0"/>
        <v>128.035</v>
      </c>
      <c r="M56" s="139">
        <f t="shared" si="1"/>
        <v>128.035</v>
      </c>
    </row>
    <row r="57" spans="1:13" ht="34" hidden="1" x14ac:dyDescent="0.2">
      <c r="A57" s="98" t="s">
        <v>69</v>
      </c>
      <c r="B57" s="109" t="s">
        <v>361</v>
      </c>
      <c r="C57" s="109"/>
      <c r="D57" s="109" t="s">
        <v>354</v>
      </c>
      <c r="E57" s="117"/>
      <c r="F57" s="124"/>
      <c r="G57" s="112">
        <v>608.04</v>
      </c>
      <c r="H57" s="125"/>
      <c r="I57" s="125">
        <v>608.04</v>
      </c>
      <c r="J57" s="103">
        <v>1.95</v>
      </c>
      <c r="K57" s="103">
        <v>2</v>
      </c>
      <c r="L57" s="139">
        <f t="shared" si="0"/>
        <v>98.8065</v>
      </c>
      <c r="M57" s="139">
        <f t="shared" si="1"/>
        <v>101.33999999999999</v>
      </c>
    </row>
    <row r="58" spans="1:13" ht="17" hidden="1" x14ac:dyDescent="0.2">
      <c r="A58" s="98" t="s">
        <v>86</v>
      </c>
      <c r="B58" s="109" t="s">
        <v>417</v>
      </c>
      <c r="C58" s="109"/>
      <c r="D58" s="109" t="s">
        <v>418</v>
      </c>
      <c r="E58" s="126">
        <v>774.2</v>
      </c>
      <c r="F58" s="126">
        <v>3871</v>
      </c>
      <c r="G58" s="127"/>
      <c r="H58" s="127"/>
      <c r="I58" s="141">
        <v>774.2</v>
      </c>
      <c r="J58" s="103">
        <v>2.8439999999999999</v>
      </c>
      <c r="K58" s="103">
        <v>2.508</v>
      </c>
      <c r="L58" s="139">
        <f t="shared" si="0"/>
        <v>183.4854</v>
      </c>
      <c r="M58" s="139">
        <f t="shared" si="1"/>
        <v>161.80780000000001</v>
      </c>
    </row>
    <row r="59" spans="1:13" ht="17" hidden="1" x14ac:dyDescent="0.2">
      <c r="A59" s="98" t="s">
        <v>86</v>
      </c>
      <c r="B59" s="109" t="s">
        <v>417</v>
      </c>
      <c r="C59" s="109"/>
      <c r="D59" s="109" t="s">
        <v>419</v>
      </c>
      <c r="E59" s="126">
        <v>519.1</v>
      </c>
      <c r="F59" s="126">
        <v>2595.4899999999998</v>
      </c>
      <c r="G59" s="101"/>
      <c r="H59" s="101"/>
      <c r="I59" s="102">
        <v>519.1</v>
      </c>
      <c r="J59" s="103">
        <v>2.8439999999999999</v>
      </c>
      <c r="K59" s="103">
        <v>2.508</v>
      </c>
      <c r="L59" s="139">
        <f t="shared" si="0"/>
        <v>123.02670000000001</v>
      </c>
      <c r="M59" s="139">
        <f t="shared" si="1"/>
        <v>108.4919</v>
      </c>
    </row>
    <row r="60" spans="1:13" ht="17" hidden="1" x14ac:dyDescent="0.2">
      <c r="A60" s="98" t="s">
        <v>86</v>
      </c>
      <c r="B60" s="109" t="s">
        <v>420</v>
      </c>
      <c r="C60" s="109"/>
      <c r="D60" s="109" t="s">
        <v>421</v>
      </c>
      <c r="E60" s="126">
        <v>451.47</v>
      </c>
      <c r="F60" s="126">
        <v>2532.2199999999998</v>
      </c>
      <c r="G60" s="101"/>
      <c r="H60" s="101"/>
      <c r="I60" s="102">
        <v>451.47</v>
      </c>
      <c r="J60" s="103">
        <v>2.8439999999999999</v>
      </c>
      <c r="K60" s="103">
        <v>2.508</v>
      </c>
      <c r="L60" s="139">
        <f t="shared" si="0"/>
        <v>106.99839</v>
      </c>
      <c r="M60" s="139">
        <f t="shared" si="1"/>
        <v>94.357230000000001</v>
      </c>
    </row>
    <row r="61" spans="1:13" ht="17" hidden="1" x14ac:dyDescent="0.2">
      <c r="A61" s="98" t="s">
        <v>79</v>
      </c>
      <c r="B61" s="104" t="s">
        <v>361</v>
      </c>
      <c r="C61" s="104"/>
      <c r="D61" s="104" t="s">
        <v>422</v>
      </c>
      <c r="E61" s="118">
        <v>458.42</v>
      </c>
      <c r="F61" s="106"/>
      <c r="G61" s="113"/>
      <c r="H61" s="113"/>
      <c r="I61" s="106">
        <f>E61*1.2</f>
        <v>550.10400000000004</v>
      </c>
      <c r="J61" s="103">
        <v>2.2000000000000002</v>
      </c>
      <c r="K61" s="103">
        <v>3</v>
      </c>
      <c r="L61" s="139">
        <f t="shared" si="0"/>
        <v>100.85240000000002</v>
      </c>
      <c r="M61" s="139">
        <f t="shared" si="1"/>
        <v>137.52600000000001</v>
      </c>
    </row>
    <row r="62" spans="1:13" ht="17" hidden="1" x14ac:dyDescent="0.2">
      <c r="A62" s="110" t="s">
        <v>70</v>
      </c>
      <c r="B62" s="99" t="s">
        <v>361</v>
      </c>
      <c r="C62" s="99"/>
      <c r="D62" s="99" t="s">
        <v>423</v>
      </c>
      <c r="E62" s="105">
        <v>476.58</v>
      </c>
      <c r="F62" s="105">
        <v>2342.88</v>
      </c>
      <c r="G62" s="128"/>
      <c r="H62" s="128"/>
      <c r="I62" s="102">
        <v>476.58</v>
      </c>
      <c r="J62" s="117">
        <v>2.4</v>
      </c>
      <c r="K62" s="103">
        <v>2.6</v>
      </c>
      <c r="L62" s="139">
        <f t="shared" si="0"/>
        <v>95.315999999999988</v>
      </c>
      <c r="M62" s="139">
        <f t="shared" si="1"/>
        <v>103.259</v>
      </c>
    </row>
    <row r="63" spans="1:13" ht="17" hidden="1" x14ac:dyDescent="0.2">
      <c r="A63" s="98" t="s">
        <v>56</v>
      </c>
      <c r="B63" s="109" t="s">
        <v>361</v>
      </c>
      <c r="C63" s="109"/>
      <c r="D63" s="109" t="s">
        <v>424</v>
      </c>
      <c r="E63" s="105">
        <v>538.03</v>
      </c>
      <c r="F63" s="105">
        <v>2445.61</v>
      </c>
      <c r="G63" s="113"/>
      <c r="H63" s="113"/>
      <c r="I63" s="106">
        <v>538.03</v>
      </c>
      <c r="J63" s="103">
        <v>2.0939999999999999</v>
      </c>
      <c r="K63" s="103">
        <v>1.8919999999999999</v>
      </c>
      <c r="L63" s="139">
        <f t="shared" si="0"/>
        <v>93.886234999999985</v>
      </c>
      <c r="M63" s="139">
        <f t="shared" si="1"/>
        <v>84.829396666666653</v>
      </c>
    </row>
    <row r="64" spans="1:13" ht="17" hidden="1" x14ac:dyDescent="0.2">
      <c r="A64" s="98" t="s">
        <v>16</v>
      </c>
      <c r="B64" s="109" t="s">
        <v>361</v>
      </c>
      <c r="C64" s="109"/>
      <c r="D64" s="109" t="s">
        <v>425</v>
      </c>
      <c r="E64" s="105">
        <v>501.85</v>
      </c>
      <c r="F64" s="106"/>
      <c r="G64" s="113"/>
      <c r="H64" s="113"/>
      <c r="I64" s="106">
        <v>546.48</v>
      </c>
      <c r="J64" s="103">
        <v>2.0299999999999998</v>
      </c>
      <c r="K64" s="103">
        <v>2.5</v>
      </c>
      <c r="L64" s="139">
        <f t="shared" si="0"/>
        <v>92.446200000000005</v>
      </c>
      <c r="M64" s="139">
        <f t="shared" si="1"/>
        <v>113.85000000000001</v>
      </c>
    </row>
    <row r="65" spans="1:13" s="130" customFormat="1" ht="17" hidden="1" x14ac:dyDescent="0.2">
      <c r="A65" s="98" t="s">
        <v>87</v>
      </c>
      <c r="B65" s="109" t="s">
        <v>361</v>
      </c>
      <c r="C65" s="109"/>
      <c r="D65" s="109" t="s">
        <v>426</v>
      </c>
      <c r="E65" s="129">
        <v>570.24</v>
      </c>
      <c r="F65" s="106"/>
      <c r="G65" s="113"/>
      <c r="H65" s="113"/>
      <c r="I65" s="106">
        <f>E65*1.2</f>
        <v>684.28800000000001</v>
      </c>
      <c r="J65" s="103">
        <v>1.4</v>
      </c>
      <c r="K65" s="117">
        <v>1.9</v>
      </c>
      <c r="L65" s="139">
        <f t="shared" si="0"/>
        <v>79.83359999999999</v>
      </c>
      <c r="M65" s="139">
        <f t="shared" si="1"/>
        <v>108.34559999999999</v>
      </c>
    </row>
    <row r="66" spans="1:13" s="130" customFormat="1" ht="17" hidden="1" x14ac:dyDescent="0.2">
      <c r="A66" s="98" t="s">
        <v>75</v>
      </c>
      <c r="B66" s="109" t="s">
        <v>427</v>
      </c>
      <c r="C66" s="109"/>
      <c r="D66" s="109" t="s">
        <v>428</v>
      </c>
      <c r="E66" s="112">
        <v>422.88</v>
      </c>
      <c r="F66" s="106"/>
      <c r="G66" s="113"/>
      <c r="H66" s="113"/>
      <c r="I66" s="106">
        <v>422.88</v>
      </c>
      <c r="J66" s="103">
        <v>3.08</v>
      </c>
      <c r="K66" s="117">
        <v>3.12</v>
      </c>
      <c r="L66" s="139">
        <f t="shared" si="0"/>
        <v>108.53919999999999</v>
      </c>
      <c r="M66" s="139">
        <f t="shared" si="1"/>
        <v>109.94880000000001</v>
      </c>
    </row>
    <row r="67" spans="1:13" s="130" customFormat="1" ht="17" hidden="1" x14ac:dyDescent="0.2">
      <c r="A67" s="110" t="s">
        <v>75</v>
      </c>
      <c r="B67" s="99" t="s">
        <v>429</v>
      </c>
      <c r="C67" s="99"/>
      <c r="D67" s="99" t="s">
        <v>430</v>
      </c>
      <c r="E67" s="105">
        <v>446.84</v>
      </c>
      <c r="F67" s="111"/>
      <c r="G67" s="101"/>
      <c r="H67" s="101"/>
      <c r="I67" s="102">
        <v>446.84</v>
      </c>
      <c r="J67" s="103">
        <v>3.08</v>
      </c>
      <c r="K67" s="117">
        <v>3.12</v>
      </c>
      <c r="L67" s="139">
        <f t="shared" ref="L67:L129" si="2">(J67/12)*I67</f>
        <v>114.68893333333332</v>
      </c>
      <c r="M67" s="139">
        <f t="shared" ref="M67:M129" si="3">(K67/12)*I67</f>
        <v>116.1784</v>
      </c>
    </row>
    <row r="68" spans="1:13" s="130" customFormat="1" ht="17" hidden="1" x14ac:dyDescent="0.2">
      <c r="A68" s="98" t="s">
        <v>75</v>
      </c>
      <c r="B68" s="99" t="s">
        <v>431</v>
      </c>
      <c r="C68" s="99"/>
      <c r="D68" s="99" t="s">
        <v>432</v>
      </c>
      <c r="E68" s="105">
        <v>578.94000000000005</v>
      </c>
      <c r="F68" s="111"/>
      <c r="G68" s="101"/>
      <c r="H68" s="101"/>
      <c r="I68" s="102">
        <v>578.94000000000005</v>
      </c>
      <c r="J68" s="103">
        <v>3.08</v>
      </c>
      <c r="K68" s="117">
        <v>3.12</v>
      </c>
      <c r="L68" s="139">
        <f t="shared" si="2"/>
        <v>148.59460000000001</v>
      </c>
      <c r="M68" s="139">
        <f t="shared" si="3"/>
        <v>150.52440000000001</v>
      </c>
    </row>
    <row r="69" spans="1:13" s="130" customFormat="1" ht="17" hidden="1" x14ac:dyDescent="0.2">
      <c r="A69" s="98" t="s">
        <v>75</v>
      </c>
      <c r="B69" s="99" t="s">
        <v>433</v>
      </c>
      <c r="C69" s="99"/>
      <c r="D69" s="99" t="s">
        <v>412</v>
      </c>
      <c r="E69" s="105">
        <v>590.88</v>
      </c>
      <c r="F69" s="111"/>
      <c r="G69" s="101"/>
      <c r="H69" s="101"/>
      <c r="I69" s="102">
        <v>590.88</v>
      </c>
      <c r="J69" s="103">
        <v>3.08</v>
      </c>
      <c r="K69" s="117">
        <v>3.12</v>
      </c>
      <c r="L69" s="139">
        <f t="shared" si="2"/>
        <v>151.6592</v>
      </c>
      <c r="M69" s="139">
        <f t="shared" si="3"/>
        <v>153.62880000000001</v>
      </c>
    </row>
    <row r="70" spans="1:13" s="130" customFormat="1" ht="17" hidden="1" x14ac:dyDescent="0.2">
      <c r="A70" s="110" t="s">
        <v>434</v>
      </c>
      <c r="B70" s="99" t="s">
        <v>435</v>
      </c>
      <c r="C70" s="99"/>
      <c r="D70" s="99" t="s">
        <v>436</v>
      </c>
      <c r="E70" s="100">
        <v>507.46</v>
      </c>
      <c r="F70" s="111"/>
      <c r="G70" s="101"/>
      <c r="H70" s="101"/>
      <c r="I70" s="102">
        <v>507.46</v>
      </c>
      <c r="J70" s="103">
        <v>3.08</v>
      </c>
      <c r="K70" s="117">
        <v>3.12</v>
      </c>
      <c r="L70" s="139">
        <f t="shared" si="2"/>
        <v>130.24806666666666</v>
      </c>
      <c r="M70" s="139">
        <f t="shared" si="3"/>
        <v>131.93960000000001</v>
      </c>
    </row>
    <row r="71" spans="1:13" s="130" customFormat="1" ht="51" hidden="1" x14ac:dyDescent="0.2">
      <c r="A71" s="120" t="s">
        <v>75</v>
      </c>
      <c r="B71" s="99" t="s">
        <v>437</v>
      </c>
      <c r="C71" s="99"/>
      <c r="D71" s="108" t="s">
        <v>438</v>
      </c>
      <c r="E71" s="117"/>
      <c r="F71" s="111"/>
      <c r="G71" s="112">
        <v>478.36</v>
      </c>
      <c r="H71" s="101"/>
      <c r="I71" s="123">
        <v>478.36</v>
      </c>
      <c r="J71" s="103">
        <v>3.08</v>
      </c>
      <c r="K71" s="117">
        <v>3.12</v>
      </c>
      <c r="L71" s="139">
        <f t="shared" si="2"/>
        <v>122.77906666666667</v>
      </c>
      <c r="M71" s="139">
        <f t="shared" si="3"/>
        <v>124.37360000000001</v>
      </c>
    </row>
    <row r="72" spans="1:13" s="130" customFormat="1" ht="17" hidden="1" x14ac:dyDescent="0.2">
      <c r="A72" s="98" t="s">
        <v>26</v>
      </c>
      <c r="B72" s="109" t="s">
        <v>357</v>
      </c>
      <c r="C72" s="109"/>
      <c r="D72" s="109" t="s">
        <v>439</v>
      </c>
      <c r="E72" s="112">
        <v>586.07000000000005</v>
      </c>
      <c r="F72" s="106"/>
      <c r="G72" s="113"/>
      <c r="H72" s="113"/>
      <c r="I72" s="131">
        <v>562.62</v>
      </c>
      <c r="J72" s="103">
        <v>2.4</v>
      </c>
      <c r="K72" s="117">
        <v>3</v>
      </c>
      <c r="L72" s="139">
        <f t="shared" si="2"/>
        <v>112.52399999999999</v>
      </c>
      <c r="M72" s="139">
        <f t="shared" si="3"/>
        <v>140.655</v>
      </c>
    </row>
    <row r="73" spans="1:13" s="130" customFormat="1" ht="17" hidden="1" x14ac:dyDescent="0.2">
      <c r="A73" s="98" t="s">
        <v>440</v>
      </c>
      <c r="B73" s="104" t="s">
        <v>361</v>
      </c>
      <c r="C73" s="104"/>
      <c r="D73" s="104" t="s">
        <v>441</v>
      </c>
      <c r="E73" s="117"/>
      <c r="F73" s="106"/>
      <c r="G73" s="105">
        <v>400</v>
      </c>
      <c r="H73" s="113"/>
      <c r="I73" s="123">
        <v>400</v>
      </c>
      <c r="J73" s="103">
        <v>2.1</v>
      </c>
      <c r="K73" s="117">
        <v>2.1</v>
      </c>
      <c r="L73" s="139">
        <f t="shared" si="2"/>
        <v>70</v>
      </c>
      <c r="M73" s="139">
        <f t="shared" si="3"/>
        <v>70</v>
      </c>
    </row>
    <row r="74" spans="1:13" s="130" customFormat="1" ht="17" hidden="1" x14ac:dyDescent="0.2">
      <c r="A74" s="98" t="s">
        <v>31</v>
      </c>
      <c r="B74" s="99" t="s">
        <v>442</v>
      </c>
      <c r="C74" s="99"/>
      <c r="D74" s="99" t="s">
        <v>443</v>
      </c>
      <c r="E74" s="105">
        <v>845.87</v>
      </c>
      <c r="F74" s="111"/>
      <c r="G74" s="101"/>
      <c r="H74" s="101"/>
      <c r="I74" s="102">
        <v>845.87</v>
      </c>
      <c r="J74" s="117">
        <v>2.556</v>
      </c>
      <c r="K74" s="117">
        <v>3.1320000000000001</v>
      </c>
      <c r="L74" s="139">
        <f t="shared" si="2"/>
        <v>180.17031</v>
      </c>
      <c r="M74" s="139">
        <f t="shared" si="3"/>
        <v>220.77207000000001</v>
      </c>
    </row>
    <row r="75" spans="1:13" s="130" customFormat="1" ht="17" hidden="1" x14ac:dyDescent="0.2">
      <c r="A75" s="98" t="s">
        <v>31</v>
      </c>
      <c r="B75" s="99" t="s">
        <v>444</v>
      </c>
      <c r="C75" s="99"/>
      <c r="D75" s="99" t="s">
        <v>445</v>
      </c>
      <c r="E75" s="105">
        <v>713.57</v>
      </c>
      <c r="F75" s="111"/>
      <c r="G75" s="101"/>
      <c r="H75" s="101"/>
      <c r="I75" s="102">
        <v>713.57</v>
      </c>
      <c r="J75" s="117">
        <v>2.556</v>
      </c>
      <c r="K75" s="117">
        <v>3.1320000000000001</v>
      </c>
      <c r="L75" s="139">
        <f t="shared" si="2"/>
        <v>151.99041</v>
      </c>
      <c r="M75" s="139">
        <f t="shared" si="3"/>
        <v>186.24177000000003</v>
      </c>
    </row>
    <row r="76" spans="1:13" s="130" customFormat="1" ht="34" hidden="1" x14ac:dyDescent="0.2">
      <c r="A76" s="98" t="s">
        <v>31</v>
      </c>
      <c r="B76" s="99" t="s">
        <v>446</v>
      </c>
      <c r="C76" s="99"/>
      <c r="D76" s="99" t="s">
        <v>447</v>
      </c>
      <c r="E76" s="105">
        <v>697.76</v>
      </c>
      <c r="F76" s="111"/>
      <c r="G76" s="101"/>
      <c r="H76" s="101"/>
      <c r="I76" s="102">
        <v>697.76</v>
      </c>
      <c r="J76" s="117">
        <v>2.556</v>
      </c>
      <c r="K76" s="117">
        <v>3.1320000000000001</v>
      </c>
      <c r="L76" s="139">
        <f t="shared" si="2"/>
        <v>148.62287999999998</v>
      </c>
      <c r="M76" s="139">
        <f t="shared" si="3"/>
        <v>182.11536000000001</v>
      </c>
    </row>
    <row r="77" spans="1:13" s="130" customFormat="1" ht="85" hidden="1" x14ac:dyDescent="0.2">
      <c r="A77" s="98" t="s">
        <v>76</v>
      </c>
      <c r="B77" s="109" t="s">
        <v>361</v>
      </c>
      <c r="C77" s="109"/>
      <c r="D77" s="109" t="s">
        <v>448</v>
      </c>
      <c r="E77" s="105">
        <v>428.28</v>
      </c>
      <c r="F77" s="105">
        <v>3748.18</v>
      </c>
      <c r="G77" s="101"/>
      <c r="H77" s="101"/>
      <c r="I77" s="102">
        <v>428.28</v>
      </c>
      <c r="J77" s="103">
        <v>2.5</v>
      </c>
      <c r="K77" s="117">
        <v>2.7</v>
      </c>
      <c r="L77" s="139">
        <f t="shared" si="2"/>
        <v>89.224999999999994</v>
      </c>
      <c r="M77" s="139">
        <f t="shared" si="3"/>
        <v>96.363</v>
      </c>
    </row>
    <row r="78" spans="1:13" s="130" customFormat="1" ht="17" hidden="1" x14ac:dyDescent="0.2">
      <c r="A78" s="98" t="s">
        <v>84</v>
      </c>
      <c r="B78" s="109">
        <v>1</v>
      </c>
      <c r="C78" s="109"/>
      <c r="D78" s="109" t="s">
        <v>449</v>
      </c>
      <c r="E78" s="105">
        <v>668.29</v>
      </c>
      <c r="F78" s="106"/>
      <c r="G78" s="113"/>
      <c r="H78" s="113"/>
      <c r="I78" s="102">
        <f>E78</f>
        <v>668.29</v>
      </c>
      <c r="J78" s="103">
        <v>2.5</v>
      </c>
      <c r="K78" s="117">
        <v>2.8</v>
      </c>
      <c r="L78" s="139">
        <f t="shared" si="2"/>
        <v>139.22708333333333</v>
      </c>
      <c r="M78" s="139">
        <f t="shared" si="3"/>
        <v>155.93433333333331</v>
      </c>
    </row>
    <row r="79" spans="1:13" s="130" customFormat="1" ht="17" hidden="1" x14ac:dyDescent="0.2">
      <c r="A79" s="98" t="s">
        <v>84</v>
      </c>
      <c r="B79" s="109">
        <v>2</v>
      </c>
      <c r="C79" s="109"/>
      <c r="D79" s="109" t="s">
        <v>450</v>
      </c>
      <c r="E79" s="105">
        <v>686.4</v>
      </c>
      <c r="F79" s="106"/>
      <c r="G79" s="113"/>
      <c r="H79" s="113"/>
      <c r="I79" s="102">
        <v>686.4</v>
      </c>
      <c r="J79" s="103">
        <v>2.5</v>
      </c>
      <c r="K79" s="117">
        <v>2.8</v>
      </c>
      <c r="L79" s="139">
        <f t="shared" si="2"/>
        <v>143</v>
      </c>
      <c r="M79" s="139">
        <f t="shared" si="3"/>
        <v>160.15999999999997</v>
      </c>
    </row>
    <row r="80" spans="1:13" s="130" customFormat="1" ht="17" hidden="1" x14ac:dyDescent="0.2">
      <c r="A80" s="98" t="s">
        <v>84</v>
      </c>
      <c r="B80" s="109">
        <v>3</v>
      </c>
      <c r="C80" s="109"/>
      <c r="D80" s="109" t="s">
        <v>451</v>
      </c>
      <c r="E80" s="118">
        <v>621.65</v>
      </c>
      <c r="F80" s="106"/>
      <c r="G80" s="113"/>
      <c r="H80" s="113"/>
      <c r="I80" s="131">
        <f>E80*1.2</f>
        <v>745.9799999999999</v>
      </c>
      <c r="J80" s="103">
        <v>2.5</v>
      </c>
      <c r="K80" s="117">
        <v>2.8</v>
      </c>
      <c r="L80" s="139">
        <f t="shared" si="2"/>
        <v>155.41249999999999</v>
      </c>
      <c r="M80" s="139">
        <f t="shared" si="3"/>
        <v>174.06199999999995</v>
      </c>
    </row>
    <row r="81" spans="1:13" s="130" customFormat="1" ht="34" hidden="1" x14ac:dyDescent="0.2">
      <c r="A81" s="98" t="s">
        <v>84</v>
      </c>
      <c r="B81" s="109">
        <v>4</v>
      </c>
      <c r="C81" s="109"/>
      <c r="D81" s="109" t="s">
        <v>452</v>
      </c>
      <c r="E81" s="105">
        <v>648.16</v>
      </c>
      <c r="F81" s="106"/>
      <c r="G81" s="113"/>
      <c r="H81" s="113"/>
      <c r="I81" s="106">
        <f>E81</f>
        <v>648.16</v>
      </c>
      <c r="J81" s="103">
        <v>2.5</v>
      </c>
      <c r="K81" s="117">
        <v>2.8</v>
      </c>
      <c r="L81" s="139">
        <f t="shared" si="2"/>
        <v>135.03333333333333</v>
      </c>
      <c r="M81" s="139">
        <f t="shared" si="3"/>
        <v>151.23733333333331</v>
      </c>
    </row>
    <row r="82" spans="1:13" s="130" customFormat="1" ht="34" hidden="1" x14ac:dyDescent="0.2">
      <c r="A82" s="132" t="s">
        <v>50</v>
      </c>
      <c r="B82" s="99" t="s">
        <v>361</v>
      </c>
      <c r="C82" s="99"/>
      <c r="D82" s="99" t="s">
        <v>453</v>
      </c>
      <c r="E82" s="100">
        <v>580.28</v>
      </c>
      <c r="F82" s="100">
        <v>4429.7299999999996</v>
      </c>
      <c r="G82" s="101"/>
      <c r="H82" s="101"/>
      <c r="I82" s="102">
        <v>580.28</v>
      </c>
      <c r="J82" s="117">
        <v>2.7360000000000002</v>
      </c>
      <c r="K82" s="117">
        <v>3.6960000000000002</v>
      </c>
      <c r="L82" s="139">
        <f t="shared" si="2"/>
        <v>132.30384000000001</v>
      </c>
      <c r="M82" s="139">
        <f t="shared" si="3"/>
        <v>178.72623999999999</v>
      </c>
    </row>
    <row r="83" spans="1:13" s="130" customFormat="1" ht="17" hidden="1" x14ac:dyDescent="0.2">
      <c r="A83" s="98" t="s">
        <v>51</v>
      </c>
      <c r="B83" s="99" t="s">
        <v>361</v>
      </c>
      <c r="C83" s="99"/>
      <c r="D83" s="99" t="s">
        <v>454</v>
      </c>
      <c r="E83" s="105">
        <v>641.52</v>
      </c>
      <c r="F83" s="111"/>
      <c r="G83" s="101"/>
      <c r="H83" s="101"/>
      <c r="I83" s="102">
        <v>641.52</v>
      </c>
      <c r="J83" s="117">
        <v>2.1850000000000001</v>
      </c>
      <c r="K83" s="117">
        <v>3.3149999999999999</v>
      </c>
      <c r="L83" s="139">
        <f t="shared" si="2"/>
        <v>116.81010000000001</v>
      </c>
      <c r="M83" s="139">
        <f t="shared" si="3"/>
        <v>177.2199</v>
      </c>
    </row>
    <row r="84" spans="1:13" s="130" customFormat="1" ht="17" hidden="1" x14ac:dyDescent="0.2">
      <c r="A84" s="98" t="s">
        <v>95</v>
      </c>
      <c r="B84" s="99" t="s">
        <v>455</v>
      </c>
      <c r="C84" s="99"/>
      <c r="D84" s="99" t="s">
        <v>456</v>
      </c>
      <c r="E84" s="118">
        <v>1007.67</v>
      </c>
      <c r="F84" s="111"/>
      <c r="G84" s="101"/>
      <c r="H84" s="101"/>
      <c r="I84" s="123">
        <v>561.22</v>
      </c>
      <c r="J84" s="117">
        <v>3.13</v>
      </c>
      <c r="K84" s="117">
        <v>3.077</v>
      </c>
      <c r="L84" s="139">
        <f t="shared" si="2"/>
        <v>146.38488333333333</v>
      </c>
      <c r="M84" s="139">
        <f t="shared" si="3"/>
        <v>143.90616166666669</v>
      </c>
    </row>
    <row r="85" spans="1:13" s="130" customFormat="1" ht="17" hidden="1" x14ac:dyDescent="0.2">
      <c r="A85" s="98" t="s">
        <v>457</v>
      </c>
      <c r="B85" s="104" t="s">
        <v>368</v>
      </c>
      <c r="C85" s="104" t="s">
        <v>458</v>
      </c>
      <c r="D85" s="104" t="s">
        <v>459</v>
      </c>
      <c r="E85" s="105">
        <v>1040</v>
      </c>
      <c r="F85" s="106"/>
      <c r="G85" s="105">
        <v>731.8</v>
      </c>
      <c r="H85" s="105">
        <v>8293.1299999999992</v>
      </c>
      <c r="I85" s="123">
        <v>731.8</v>
      </c>
      <c r="J85" s="103">
        <v>2.19</v>
      </c>
      <c r="K85" s="117">
        <v>3.2850000000000001</v>
      </c>
      <c r="L85" s="139">
        <f t="shared" si="2"/>
        <v>133.55349999999999</v>
      </c>
      <c r="M85" s="139">
        <f t="shared" si="3"/>
        <v>200.33024999999998</v>
      </c>
    </row>
    <row r="86" spans="1:13" s="130" customFormat="1" ht="17" hidden="1" x14ac:dyDescent="0.2">
      <c r="A86" s="98" t="s">
        <v>457</v>
      </c>
      <c r="B86" s="104" t="s">
        <v>368</v>
      </c>
      <c r="C86" s="104" t="s">
        <v>460</v>
      </c>
      <c r="D86" s="104" t="s">
        <v>459</v>
      </c>
      <c r="E86" s="105">
        <v>734.18</v>
      </c>
      <c r="F86" s="106"/>
      <c r="G86" s="105">
        <v>731.8</v>
      </c>
      <c r="H86" s="105">
        <v>8293.1299999999992</v>
      </c>
      <c r="I86" s="123">
        <v>731.8</v>
      </c>
      <c r="J86" s="103">
        <v>2.19</v>
      </c>
      <c r="K86" s="117">
        <v>3.2850000000000001</v>
      </c>
      <c r="L86" s="139">
        <f t="shared" si="2"/>
        <v>133.55349999999999</v>
      </c>
      <c r="M86" s="139">
        <f t="shared" si="3"/>
        <v>200.33024999999998</v>
      </c>
    </row>
    <row r="87" spans="1:13" s="130" customFormat="1" ht="17" hidden="1" x14ac:dyDescent="0.2">
      <c r="A87" s="98" t="s">
        <v>457</v>
      </c>
      <c r="B87" s="104" t="s">
        <v>368</v>
      </c>
      <c r="C87" s="104" t="s">
        <v>461</v>
      </c>
      <c r="D87" s="104" t="s">
        <v>459</v>
      </c>
      <c r="E87" s="105">
        <v>514.14</v>
      </c>
      <c r="F87" s="106"/>
      <c r="G87" s="105">
        <v>731.8</v>
      </c>
      <c r="H87" s="105">
        <v>8293.1299999999992</v>
      </c>
      <c r="I87" s="123">
        <v>731.8</v>
      </c>
      <c r="J87" s="103">
        <v>2.19</v>
      </c>
      <c r="K87" s="117">
        <v>3.2850000000000001</v>
      </c>
      <c r="L87" s="139">
        <f t="shared" si="2"/>
        <v>133.55349999999999</v>
      </c>
      <c r="M87" s="139">
        <f t="shared" si="3"/>
        <v>200.33024999999998</v>
      </c>
    </row>
    <row r="88" spans="1:13" s="130" customFormat="1" ht="34" hidden="1" x14ac:dyDescent="0.2">
      <c r="A88" s="98" t="s">
        <v>33</v>
      </c>
      <c r="B88" s="109" t="s">
        <v>462</v>
      </c>
      <c r="C88" s="109"/>
      <c r="D88" s="109" t="s">
        <v>463</v>
      </c>
      <c r="E88" s="112">
        <v>444.23</v>
      </c>
      <c r="F88" s="106"/>
      <c r="G88" s="113"/>
      <c r="H88" s="113"/>
      <c r="I88" s="113">
        <v>444.23</v>
      </c>
      <c r="J88" s="103">
        <v>2.08</v>
      </c>
      <c r="K88" s="117">
        <v>1.61</v>
      </c>
      <c r="L88" s="139">
        <f t="shared" si="2"/>
        <v>76.999866666666676</v>
      </c>
      <c r="M88" s="139">
        <f t="shared" si="3"/>
        <v>59.600858333333342</v>
      </c>
    </row>
    <row r="89" spans="1:13" s="130" customFormat="1" ht="17" hidden="1" x14ac:dyDescent="0.2">
      <c r="A89" s="98" t="s">
        <v>83</v>
      </c>
      <c r="B89" s="109" t="s">
        <v>361</v>
      </c>
      <c r="C89" s="109"/>
      <c r="D89" s="109" t="s">
        <v>464</v>
      </c>
      <c r="E89" s="105">
        <v>481.48</v>
      </c>
      <c r="F89" s="106"/>
      <c r="G89" s="113"/>
      <c r="H89" s="113"/>
      <c r="I89" s="113">
        <v>554.14</v>
      </c>
      <c r="J89" s="103">
        <v>1.84</v>
      </c>
      <c r="K89" s="117">
        <v>2.06</v>
      </c>
      <c r="L89" s="139">
        <f t="shared" si="2"/>
        <v>84.968133333333341</v>
      </c>
      <c r="M89" s="139">
        <f t="shared" si="3"/>
        <v>95.12736666666666</v>
      </c>
    </row>
    <row r="90" spans="1:13" s="130" customFormat="1" ht="17" hidden="1" x14ac:dyDescent="0.2">
      <c r="A90" s="98" t="s">
        <v>19</v>
      </c>
      <c r="B90" s="109" t="s">
        <v>361</v>
      </c>
      <c r="C90" s="109"/>
      <c r="D90" s="109" t="s">
        <v>465</v>
      </c>
      <c r="E90" s="105">
        <v>442.22</v>
      </c>
      <c r="F90" s="105">
        <v>4138.6400000000003</v>
      </c>
      <c r="G90" s="105">
        <v>449.71</v>
      </c>
      <c r="H90" s="105">
        <v>4208.78</v>
      </c>
      <c r="I90" s="123">
        <v>449.71</v>
      </c>
      <c r="J90" s="103">
        <v>2.02</v>
      </c>
      <c r="K90" s="117">
        <v>2.02</v>
      </c>
      <c r="L90" s="139">
        <f t="shared" si="2"/>
        <v>75.701183333333333</v>
      </c>
      <c r="M90" s="139">
        <f t="shared" si="3"/>
        <v>75.701183333333333</v>
      </c>
    </row>
    <row r="91" spans="1:13" s="130" customFormat="1" ht="17" hidden="1" x14ac:dyDescent="0.2">
      <c r="A91" s="110" t="s">
        <v>318</v>
      </c>
      <c r="B91" s="99" t="s">
        <v>466</v>
      </c>
      <c r="C91" s="99" t="s">
        <v>467</v>
      </c>
      <c r="D91" s="99" t="s">
        <v>468</v>
      </c>
      <c r="E91" s="133">
        <v>2023.64</v>
      </c>
      <c r="F91" s="111"/>
      <c r="G91" s="105">
        <v>2056.02</v>
      </c>
      <c r="H91" s="101"/>
      <c r="I91" s="123">
        <v>2056.02</v>
      </c>
      <c r="J91" s="103">
        <v>1.2</v>
      </c>
      <c r="K91" s="117">
        <v>0.9</v>
      </c>
      <c r="L91" s="139">
        <f t="shared" si="2"/>
        <v>205.60199999999998</v>
      </c>
      <c r="M91" s="139">
        <f t="shared" si="3"/>
        <v>154.20149999999998</v>
      </c>
    </row>
    <row r="92" spans="1:13" s="130" customFormat="1" ht="17" hidden="1" x14ac:dyDescent="0.2">
      <c r="A92" s="110" t="s">
        <v>318</v>
      </c>
      <c r="B92" s="99" t="s">
        <v>466</v>
      </c>
      <c r="C92" s="99" t="s">
        <v>469</v>
      </c>
      <c r="D92" s="99" t="s">
        <v>468</v>
      </c>
      <c r="E92" s="133">
        <v>1780.54</v>
      </c>
      <c r="F92" s="111"/>
      <c r="G92" s="105">
        <v>1809.03</v>
      </c>
      <c r="H92" s="101"/>
      <c r="I92" s="123">
        <v>1809.03</v>
      </c>
      <c r="J92" s="103">
        <v>1.2</v>
      </c>
      <c r="K92" s="117">
        <v>0.9</v>
      </c>
      <c r="L92" s="139">
        <f t="shared" si="2"/>
        <v>180.90299999999999</v>
      </c>
      <c r="M92" s="139">
        <f t="shared" si="3"/>
        <v>135.67724999999999</v>
      </c>
    </row>
    <row r="93" spans="1:13" s="130" customFormat="1" ht="17" hidden="1" x14ac:dyDescent="0.2">
      <c r="A93" s="110" t="s">
        <v>318</v>
      </c>
      <c r="B93" s="99" t="s">
        <v>466</v>
      </c>
      <c r="C93" s="99" t="s">
        <v>470</v>
      </c>
      <c r="D93" s="99" t="s">
        <v>468</v>
      </c>
      <c r="E93" s="133">
        <v>1563.45</v>
      </c>
      <c r="F93" s="111"/>
      <c r="G93" s="105">
        <v>1588.47</v>
      </c>
      <c r="H93" s="101"/>
      <c r="I93" s="123">
        <v>1588.47</v>
      </c>
      <c r="J93" s="103">
        <v>1.2</v>
      </c>
      <c r="K93" s="117">
        <v>0.9</v>
      </c>
      <c r="L93" s="139">
        <f t="shared" si="2"/>
        <v>158.84699999999998</v>
      </c>
      <c r="M93" s="139">
        <f t="shared" si="3"/>
        <v>119.13525</v>
      </c>
    </row>
    <row r="94" spans="1:13" s="130" customFormat="1" ht="51" hidden="1" x14ac:dyDescent="0.2">
      <c r="A94" s="110" t="s">
        <v>318</v>
      </c>
      <c r="B94" s="99" t="s">
        <v>471</v>
      </c>
      <c r="C94" s="99" t="s">
        <v>472</v>
      </c>
      <c r="D94" s="99" t="s">
        <v>473</v>
      </c>
      <c r="E94" s="133">
        <v>1477</v>
      </c>
      <c r="F94" s="111"/>
      <c r="G94" s="101"/>
      <c r="H94" s="101"/>
      <c r="I94" s="123">
        <v>1477</v>
      </c>
      <c r="J94" s="103">
        <v>1.2</v>
      </c>
      <c r="K94" s="117">
        <v>0.9</v>
      </c>
      <c r="L94" s="139">
        <f t="shared" si="2"/>
        <v>147.69999999999999</v>
      </c>
      <c r="M94" s="139">
        <f t="shared" si="3"/>
        <v>110.77499999999999</v>
      </c>
    </row>
    <row r="95" spans="1:13" s="130" customFormat="1" ht="17" hidden="1" x14ac:dyDescent="0.2">
      <c r="A95" s="110" t="s">
        <v>318</v>
      </c>
      <c r="B95" s="99" t="s">
        <v>474</v>
      </c>
      <c r="C95" s="99" t="s">
        <v>475</v>
      </c>
      <c r="D95" s="99" t="s">
        <v>468</v>
      </c>
      <c r="E95" s="133">
        <v>1192.5</v>
      </c>
      <c r="F95" s="111"/>
      <c r="G95" s="105">
        <v>1211.58</v>
      </c>
      <c r="H95" s="101"/>
      <c r="I95" s="123">
        <v>1211.58</v>
      </c>
      <c r="J95" s="103">
        <v>1.2</v>
      </c>
      <c r="K95" s="117">
        <v>0.9</v>
      </c>
      <c r="L95" s="139">
        <f t="shared" si="2"/>
        <v>121.15799999999999</v>
      </c>
      <c r="M95" s="139">
        <f t="shared" si="3"/>
        <v>90.868499999999997</v>
      </c>
    </row>
    <row r="96" spans="1:13" s="130" customFormat="1" ht="17" hidden="1" x14ac:dyDescent="0.2">
      <c r="A96" s="110" t="s">
        <v>318</v>
      </c>
      <c r="B96" s="99" t="s">
        <v>476</v>
      </c>
      <c r="C96" s="99" t="s">
        <v>477</v>
      </c>
      <c r="D96" s="99" t="s">
        <v>468</v>
      </c>
      <c r="E96" s="133">
        <v>1184.43</v>
      </c>
      <c r="F96" s="111"/>
      <c r="G96" s="105">
        <v>1203.3800000000001</v>
      </c>
      <c r="H96" s="101"/>
      <c r="I96" s="123">
        <v>1203.3800000000001</v>
      </c>
      <c r="J96" s="103">
        <v>1.2</v>
      </c>
      <c r="K96" s="117">
        <v>0.9</v>
      </c>
      <c r="L96" s="139">
        <f t="shared" si="2"/>
        <v>120.33799999999999</v>
      </c>
      <c r="M96" s="139">
        <f t="shared" si="3"/>
        <v>90.253500000000003</v>
      </c>
    </row>
    <row r="97" spans="1:13" s="130" customFormat="1" ht="34" hidden="1" x14ac:dyDescent="0.2">
      <c r="A97" s="110" t="s">
        <v>318</v>
      </c>
      <c r="B97" s="99" t="s">
        <v>478</v>
      </c>
      <c r="C97" s="99" t="s">
        <v>479</v>
      </c>
      <c r="D97" s="99" t="s">
        <v>480</v>
      </c>
      <c r="E97" s="133">
        <v>1184.02</v>
      </c>
      <c r="F97" s="111"/>
      <c r="G97" s="105">
        <v>1202.96</v>
      </c>
      <c r="H97" s="101"/>
      <c r="I97" s="123">
        <v>1202.96</v>
      </c>
      <c r="J97" s="103">
        <v>1.2</v>
      </c>
      <c r="K97" s="117">
        <v>0.9</v>
      </c>
      <c r="L97" s="139">
        <f t="shared" si="2"/>
        <v>120.29599999999999</v>
      </c>
      <c r="M97" s="139">
        <f t="shared" si="3"/>
        <v>90.221999999999994</v>
      </c>
    </row>
    <row r="98" spans="1:13" s="130" customFormat="1" ht="34" hidden="1" x14ac:dyDescent="0.2">
      <c r="A98" s="110" t="s">
        <v>318</v>
      </c>
      <c r="B98" s="99" t="s">
        <v>481</v>
      </c>
      <c r="C98" s="99" t="s">
        <v>482</v>
      </c>
      <c r="D98" s="99" t="s">
        <v>480</v>
      </c>
      <c r="E98" s="133">
        <v>1177.29</v>
      </c>
      <c r="F98" s="111"/>
      <c r="G98" s="105">
        <v>1196.1300000000001</v>
      </c>
      <c r="H98" s="101"/>
      <c r="I98" s="123">
        <v>1196.1300000000001</v>
      </c>
      <c r="J98" s="103">
        <v>1.2</v>
      </c>
      <c r="K98" s="117">
        <v>0.9</v>
      </c>
      <c r="L98" s="139">
        <f t="shared" si="2"/>
        <v>119.613</v>
      </c>
      <c r="M98" s="139">
        <f t="shared" si="3"/>
        <v>89.70975</v>
      </c>
    </row>
    <row r="99" spans="1:13" s="130" customFormat="1" ht="51" hidden="1" x14ac:dyDescent="0.2">
      <c r="A99" s="110" t="s">
        <v>318</v>
      </c>
      <c r="B99" s="99" t="s">
        <v>483</v>
      </c>
      <c r="C99" s="99" t="s">
        <v>484</v>
      </c>
      <c r="D99" s="99" t="s">
        <v>485</v>
      </c>
      <c r="E99" s="133">
        <v>1130</v>
      </c>
      <c r="F99" s="111"/>
      <c r="G99" s="105">
        <v>1148.08</v>
      </c>
      <c r="H99" s="101"/>
      <c r="I99" s="123">
        <v>1148.08</v>
      </c>
      <c r="J99" s="103">
        <v>1.2</v>
      </c>
      <c r="K99" s="117">
        <v>0.9</v>
      </c>
      <c r="L99" s="139">
        <f t="shared" si="2"/>
        <v>114.80799999999998</v>
      </c>
      <c r="M99" s="139">
        <f t="shared" si="3"/>
        <v>86.105999999999995</v>
      </c>
    </row>
    <row r="100" spans="1:13" s="130" customFormat="1" ht="51" hidden="1" x14ac:dyDescent="0.2">
      <c r="A100" s="110" t="s">
        <v>318</v>
      </c>
      <c r="B100" s="99" t="s">
        <v>483</v>
      </c>
      <c r="C100" s="99" t="s">
        <v>486</v>
      </c>
      <c r="D100" s="99" t="s">
        <v>485</v>
      </c>
      <c r="E100" s="133">
        <v>1130</v>
      </c>
      <c r="F100" s="111"/>
      <c r="G100" s="105">
        <v>1148.08</v>
      </c>
      <c r="H100" s="101"/>
      <c r="I100" s="123">
        <v>1148.08</v>
      </c>
      <c r="J100" s="103">
        <v>1.2</v>
      </c>
      <c r="K100" s="117">
        <v>0.9</v>
      </c>
      <c r="L100" s="139">
        <f t="shared" si="2"/>
        <v>114.80799999999998</v>
      </c>
      <c r="M100" s="139">
        <f t="shared" si="3"/>
        <v>86.105999999999995</v>
      </c>
    </row>
    <row r="101" spans="1:13" s="130" customFormat="1" ht="51" hidden="1" x14ac:dyDescent="0.2">
      <c r="A101" s="110" t="s">
        <v>318</v>
      </c>
      <c r="B101" s="99" t="s">
        <v>487</v>
      </c>
      <c r="C101" s="99" t="s">
        <v>488</v>
      </c>
      <c r="D101" s="99" t="s">
        <v>473</v>
      </c>
      <c r="E101" s="133">
        <v>1125</v>
      </c>
      <c r="F101" s="111"/>
      <c r="G101" s="101"/>
      <c r="H101" s="101"/>
      <c r="I101" s="123">
        <v>1125</v>
      </c>
      <c r="J101" s="103">
        <v>1.2</v>
      </c>
      <c r="K101" s="117">
        <v>0.9</v>
      </c>
      <c r="L101" s="139">
        <f t="shared" si="2"/>
        <v>112.49999999999999</v>
      </c>
      <c r="M101" s="139">
        <f t="shared" si="3"/>
        <v>84.375</v>
      </c>
    </row>
    <row r="102" spans="1:13" s="130" customFormat="1" ht="34" hidden="1" x14ac:dyDescent="0.2">
      <c r="A102" s="110" t="s">
        <v>318</v>
      </c>
      <c r="B102" s="99" t="s">
        <v>489</v>
      </c>
      <c r="C102" s="99" t="s">
        <v>490</v>
      </c>
      <c r="D102" s="99" t="s">
        <v>480</v>
      </c>
      <c r="E102" s="133">
        <v>1109.49</v>
      </c>
      <c r="F102" s="111"/>
      <c r="G102" s="105">
        <v>1127.24</v>
      </c>
      <c r="H102" s="101"/>
      <c r="I102" s="123">
        <v>1127.24</v>
      </c>
      <c r="J102" s="103">
        <v>1.2</v>
      </c>
      <c r="K102" s="117">
        <v>0.9</v>
      </c>
      <c r="L102" s="139">
        <f t="shared" si="2"/>
        <v>112.72399999999999</v>
      </c>
      <c r="M102" s="139">
        <f t="shared" si="3"/>
        <v>84.542999999999992</v>
      </c>
    </row>
    <row r="103" spans="1:13" s="130" customFormat="1" ht="17" hidden="1" x14ac:dyDescent="0.2">
      <c r="A103" s="110" t="s">
        <v>318</v>
      </c>
      <c r="B103" s="99" t="s">
        <v>491</v>
      </c>
      <c r="C103" s="99" t="s">
        <v>492</v>
      </c>
      <c r="D103" s="99" t="s">
        <v>493</v>
      </c>
      <c r="E103" s="133">
        <v>1070</v>
      </c>
      <c r="F103" s="111"/>
      <c r="G103" s="105">
        <v>1087.1199999999999</v>
      </c>
      <c r="H103" s="101"/>
      <c r="I103" s="123">
        <v>1087.1199999999999</v>
      </c>
      <c r="J103" s="103">
        <v>1.2</v>
      </c>
      <c r="K103" s="117">
        <v>0.9</v>
      </c>
      <c r="L103" s="139">
        <f t="shared" si="2"/>
        <v>108.71199999999997</v>
      </c>
      <c r="M103" s="139">
        <f t="shared" si="3"/>
        <v>81.533999999999992</v>
      </c>
    </row>
    <row r="104" spans="1:13" s="130" customFormat="1" ht="17" hidden="1" x14ac:dyDescent="0.2">
      <c r="A104" s="110" t="s">
        <v>318</v>
      </c>
      <c r="B104" s="99" t="s">
        <v>494</v>
      </c>
      <c r="C104" s="99" t="s">
        <v>495</v>
      </c>
      <c r="D104" s="99" t="s">
        <v>493</v>
      </c>
      <c r="E104" s="133">
        <v>1060</v>
      </c>
      <c r="F104" s="111"/>
      <c r="G104" s="105">
        <v>1076.96</v>
      </c>
      <c r="H104" s="101"/>
      <c r="I104" s="123">
        <v>1076.96</v>
      </c>
      <c r="J104" s="103">
        <v>1.2</v>
      </c>
      <c r="K104" s="117">
        <v>0.9</v>
      </c>
      <c r="L104" s="139">
        <f t="shared" si="2"/>
        <v>107.696</v>
      </c>
      <c r="M104" s="139">
        <f t="shared" si="3"/>
        <v>80.772000000000006</v>
      </c>
    </row>
    <row r="105" spans="1:13" s="130" customFormat="1" ht="17" hidden="1" x14ac:dyDescent="0.2">
      <c r="A105" s="110" t="s">
        <v>318</v>
      </c>
      <c r="B105" s="99" t="s">
        <v>496</v>
      </c>
      <c r="C105" s="99" t="s">
        <v>497</v>
      </c>
      <c r="D105" s="99" t="s">
        <v>493</v>
      </c>
      <c r="E105" s="133">
        <v>1057</v>
      </c>
      <c r="F105" s="111"/>
      <c r="G105" s="105">
        <v>1073.9100000000001</v>
      </c>
      <c r="H105" s="101"/>
      <c r="I105" s="123">
        <v>1073.9100000000001</v>
      </c>
      <c r="J105" s="103">
        <v>1.2</v>
      </c>
      <c r="K105" s="117">
        <v>0.9</v>
      </c>
      <c r="L105" s="139">
        <f t="shared" si="2"/>
        <v>107.39100000000001</v>
      </c>
      <c r="M105" s="139">
        <f t="shared" si="3"/>
        <v>80.54325</v>
      </c>
    </row>
    <row r="106" spans="1:13" s="130" customFormat="1" ht="51" hidden="1" x14ac:dyDescent="0.2">
      <c r="A106" s="110" t="s">
        <v>318</v>
      </c>
      <c r="B106" s="99" t="s">
        <v>498</v>
      </c>
      <c r="C106" s="99" t="s">
        <v>499</v>
      </c>
      <c r="D106" s="99" t="s">
        <v>473</v>
      </c>
      <c r="E106" s="133">
        <v>1055</v>
      </c>
      <c r="F106" s="111"/>
      <c r="G106" s="101"/>
      <c r="H106" s="101"/>
      <c r="I106" s="123">
        <v>1055</v>
      </c>
      <c r="J106" s="103">
        <v>1.2</v>
      </c>
      <c r="K106" s="117">
        <v>0.9</v>
      </c>
      <c r="L106" s="139">
        <f t="shared" si="2"/>
        <v>105.49999999999999</v>
      </c>
      <c r="M106" s="139">
        <f t="shared" si="3"/>
        <v>79.125</v>
      </c>
    </row>
    <row r="107" spans="1:13" s="130" customFormat="1" ht="51" hidden="1" x14ac:dyDescent="0.2">
      <c r="A107" s="110" t="s">
        <v>318</v>
      </c>
      <c r="B107" s="99" t="s">
        <v>500</v>
      </c>
      <c r="C107" s="99" t="s">
        <v>501</v>
      </c>
      <c r="D107" s="99" t="s">
        <v>485</v>
      </c>
      <c r="E107" s="133">
        <v>1050</v>
      </c>
      <c r="F107" s="111"/>
      <c r="G107" s="105">
        <v>1066.8</v>
      </c>
      <c r="H107" s="101"/>
      <c r="I107" s="123">
        <v>1066.8</v>
      </c>
      <c r="J107" s="103">
        <v>1.2</v>
      </c>
      <c r="K107" s="117">
        <v>0.9</v>
      </c>
      <c r="L107" s="139">
        <f t="shared" si="2"/>
        <v>106.67999999999999</v>
      </c>
      <c r="M107" s="139">
        <f t="shared" si="3"/>
        <v>80.009999999999991</v>
      </c>
    </row>
    <row r="108" spans="1:13" s="130" customFormat="1" ht="51" hidden="1" x14ac:dyDescent="0.2">
      <c r="A108" s="110" t="s">
        <v>318</v>
      </c>
      <c r="B108" s="99" t="s">
        <v>500</v>
      </c>
      <c r="C108" s="99" t="s">
        <v>502</v>
      </c>
      <c r="D108" s="99" t="s">
        <v>485</v>
      </c>
      <c r="E108" s="133">
        <v>1050</v>
      </c>
      <c r="F108" s="111"/>
      <c r="G108" s="105">
        <v>1066.8</v>
      </c>
      <c r="H108" s="101"/>
      <c r="I108" s="123">
        <v>1066.8</v>
      </c>
      <c r="J108" s="103">
        <v>1.2</v>
      </c>
      <c r="K108" s="117">
        <v>0.9</v>
      </c>
      <c r="L108" s="139">
        <f t="shared" si="2"/>
        <v>106.67999999999999</v>
      </c>
      <c r="M108" s="139">
        <f t="shared" si="3"/>
        <v>80.009999999999991</v>
      </c>
    </row>
    <row r="109" spans="1:13" s="130" customFormat="1" ht="51" hidden="1" x14ac:dyDescent="0.2">
      <c r="A109" s="110" t="s">
        <v>318</v>
      </c>
      <c r="B109" s="99" t="s">
        <v>503</v>
      </c>
      <c r="C109" s="99" t="s">
        <v>504</v>
      </c>
      <c r="D109" s="99" t="s">
        <v>473</v>
      </c>
      <c r="E109" s="133">
        <v>1035</v>
      </c>
      <c r="F109" s="111"/>
      <c r="G109" s="101"/>
      <c r="H109" s="101"/>
      <c r="I109" s="123">
        <v>1035</v>
      </c>
      <c r="J109" s="103">
        <v>1.2</v>
      </c>
      <c r="K109" s="117">
        <v>0.9</v>
      </c>
      <c r="L109" s="139">
        <f t="shared" si="2"/>
        <v>103.49999999999999</v>
      </c>
      <c r="M109" s="139">
        <f t="shared" si="3"/>
        <v>77.625</v>
      </c>
    </row>
    <row r="110" spans="1:13" s="130" customFormat="1" ht="51" hidden="1" x14ac:dyDescent="0.2">
      <c r="A110" s="110" t="s">
        <v>318</v>
      </c>
      <c r="B110" s="99" t="s">
        <v>500</v>
      </c>
      <c r="C110" s="99" t="s">
        <v>505</v>
      </c>
      <c r="D110" s="99" t="s">
        <v>485</v>
      </c>
      <c r="E110" s="133">
        <v>1030</v>
      </c>
      <c r="F110" s="111"/>
      <c r="G110" s="105">
        <v>1046.48</v>
      </c>
      <c r="H110" s="101"/>
      <c r="I110" s="123">
        <v>1046.48</v>
      </c>
      <c r="J110" s="103">
        <v>1.2</v>
      </c>
      <c r="K110" s="117">
        <v>0.9</v>
      </c>
      <c r="L110" s="139">
        <f t="shared" si="2"/>
        <v>104.648</v>
      </c>
      <c r="M110" s="139">
        <f t="shared" si="3"/>
        <v>78.486000000000004</v>
      </c>
    </row>
    <row r="111" spans="1:13" s="130" customFormat="1" ht="34" hidden="1" x14ac:dyDescent="0.2">
      <c r="A111" s="110" t="s">
        <v>318</v>
      </c>
      <c r="B111" s="99" t="s">
        <v>506</v>
      </c>
      <c r="C111" s="99" t="s">
        <v>507</v>
      </c>
      <c r="D111" s="99" t="s">
        <v>480</v>
      </c>
      <c r="E111" s="133">
        <v>1028.57</v>
      </c>
      <c r="F111" s="111"/>
      <c r="G111" s="105">
        <v>1045.03</v>
      </c>
      <c r="H111" s="101"/>
      <c r="I111" s="123">
        <v>1045.03</v>
      </c>
      <c r="J111" s="103">
        <v>1.2</v>
      </c>
      <c r="K111" s="117">
        <v>0.9</v>
      </c>
      <c r="L111" s="139">
        <f t="shared" si="2"/>
        <v>104.50299999999999</v>
      </c>
      <c r="M111" s="139">
        <f t="shared" si="3"/>
        <v>78.377249999999989</v>
      </c>
    </row>
    <row r="112" spans="1:13" s="130" customFormat="1" ht="17" hidden="1" x14ac:dyDescent="0.2">
      <c r="A112" s="110" t="s">
        <v>318</v>
      </c>
      <c r="B112" s="99" t="s">
        <v>491</v>
      </c>
      <c r="C112" s="99" t="s">
        <v>508</v>
      </c>
      <c r="D112" s="99" t="s">
        <v>493</v>
      </c>
      <c r="E112" s="133">
        <v>1025</v>
      </c>
      <c r="F112" s="111"/>
      <c r="G112" s="105">
        <v>1041.4000000000001</v>
      </c>
      <c r="H112" s="101"/>
      <c r="I112" s="123">
        <v>1041.4000000000001</v>
      </c>
      <c r="J112" s="103">
        <v>1.2</v>
      </c>
      <c r="K112" s="117">
        <v>0.9</v>
      </c>
      <c r="L112" s="139">
        <f t="shared" si="2"/>
        <v>104.14</v>
      </c>
      <c r="M112" s="139">
        <f t="shared" si="3"/>
        <v>78.105000000000004</v>
      </c>
    </row>
    <row r="113" spans="1:13" s="130" customFormat="1" ht="51" hidden="1" x14ac:dyDescent="0.2">
      <c r="A113" s="110" t="s">
        <v>318</v>
      </c>
      <c r="B113" s="99" t="s">
        <v>500</v>
      </c>
      <c r="C113" s="99" t="s">
        <v>509</v>
      </c>
      <c r="D113" s="99" t="s">
        <v>485</v>
      </c>
      <c r="E113" s="133">
        <v>1020</v>
      </c>
      <c r="F113" s="111"/>
      <c r="G113" s="105">
        <v>1036.32</v>
      </c>
      <c r="H113" s="101"/>
      <c r="I113" s="123">
        <v>1036.32</v>
      </c>
      <c r="J113" s="103">
        <v>1.2</v>
      </c>
      <c r="K113" s="117">
        <v>0.9</v>
      </c>
      <c r="L113" s="139">
        <f t="shared" si="2"/>
        <v>103.63199999999999</v>
      </c>
      <c r="M113" s="139">
        <f t="shared" si="3"/>
        <v>77.72399999999999</v>
      </c>
    </row>
    <row r="114" spans="1:13" s="130" customFormat="1" ht="17" hidden="1" x14ac:dyDescent="0.2">
      <c r="A114" s="110" t="s">
        <v>318</v>
      </c>
      <c r="B114" s="99" t="s">
        <v>496</v>
      </c>
      <c r="C114" s="99" t="s">
        <v>510</v>
      </c>
      <c r="D114" s="99" t="s">
        <v>493</v>
      </c>
      <c r="E114" s="133">
        <v>1005</v>
      </c>
      <c r="F114" s="111"/>
      <c r="G114" s="101"/>
      <c r="H114" s="101"/>
      <c r="I114" s="123">
        <v>1005</v>
      </c>
      <c r="J114" s="103">
        <v>1.2</v>
      </c>
      <c r="K114" s="117">
        <v>0.9</v>
      </c>
      <c r="L114" s="139">
        <f t="shared" si="2"/>
        <v>100.49999999999999</v>
      </c>
      <c r="M114" s="139">
        <f t="shared" si="3"/>
        <v>75.375</v>
      </c>
    </row>
    <row r="115" spans="1:13" s="130" customFormat="1" ht="34" hidden="1" x14ac:dyDescent="0.2">
      <c r="A115" s="110" t="s">
        <v>318</v>
      </c>
      <c r="B115" s="99" t="s">
        <v>511</v>
      </c>
      <c r="C115" s="99" t="s">
        <v>512</v>
      </c>
      <c r="D115" s="99" t="s">
        <v>480</v>
      </c>
      <c r="E115" s="133">
        <v>982.98</v>
      </c>
      <c r="F115" s="111"/>
      <c r="G115" s="105">
        <v>998.71</v>
      </c>
      <c r="H115" s="101"/>
      <c r="I115" s="123">
        <v>998.71</v>
      </c>
      <c r="J115" s="103">
        <v>1.2</v>
      </c>
      <c r="K115" s="117">
        <v>0.9</v>
      </c>
      <c r="L115" s="139">
        <f t="shared" si="2"/>
        <v>99.870999999999995</v>
      </c>
      <c r="M115" s="139">
        <f t="shared" si="3"/>
        <v>74.90325</v>
      </c>
    </row>
    <row r="116" spans="1:13" s="130" customFormat="1" ht="17" hidden="1" x14ac:dyDescent="0.2">
      <c r="A116" s="110" t="s">
        <v>318</v>
      </c>
      <c r="B116" s="99" t="s">
        <v>513</v>
      </c>
      <c r="C116" s="99" t="s">
        <v>514</v>
      </c>
      <c r="D116" s="99" t="s">
        <v>468</v>
      </c>
      <c r="E116" s="133">
        <v>953.04</v>
      </c>
      <c r="F116" s="111"/>
      <c r="G116" s="105">
        <v>968.29</v>
      </c>
      <c r="H116" s="101"/>
      <c r="I116" s="123">
        <v>968.29</v>
      </c>
      <c r="J116" s="103">
        <v>1.2</v>
      </c>
      <c r="K116" s="117">
        <v>0.9</v>
      </c>
      <c r="L116" s="139">
        <f t="shared" si="2"/>
        <v>96.828999999999994</v>
      </c>
      <c r="M116" s="139">
        <f t="shared" si="3"/>
        <v>72.621749999999992</v>
      </c>
    </row>
    <row r="117" spans="1:13" s="130" customFormat="1" ht="17" hidden="1" x14ac:dyDescent="0.2">
      <c r="A117" s="110" t="s">
        <v>318</v>
      </c>
      <c r="B117" s="99" t="s">
        <v>466</v>
      </c>
      <c r="C117" s="99" t="s">
        <v>515</v>
      </c>
      <c r="D117" s="99" t="s">
        <v>468</v>
      </c>
      <c r="E117" s="133">
        <v>789.86</v>
      </c>
      <c r="F117" s="111"/>
      <c r="G117" s="105">
        <v>802.5</v>
      </c>
      <c r="H117" s="101"/>
      <c r="I117" s="123">
        <v>802.5</v>
      </c>
      <c r="J117" s="103">
        <v>1.2</v>
      </c>
      <c r="K117" s="117">
        <v>0.9</v>
      </c>
      <c r="L117" s="139">
        <f t="shared" si="2"/>
        <v>80.25</v>
      </c>
      <c r="M117" s="139">
        <f t="shared" si="3"/>
        <v>60.1875</v>
      </c>
    </row>
    <row r="118" spans="1:13" s="130" customFormat="1" ht="34" hidden="1" x14ac:dyDescent="0.2">
      <c r="A118" s="110" t="s">
        <v>318</v>
      </c>
      <c r="B118" s="99" t="s">
        <v>489</v>
      </c>
      <c r="C118" s="99" t="s">
        <v>516</v>
      </c>
      <c r="D118" s="99" t="s">
        <v>480</v>
      </c>
      <c r="E118" s="133">
        <v>712.06</v>
      </c>
      <c r="F118" s="111"/>
      <c r="G118" s="105">
        <v>723.45</v>
      </c>
      <c r="H118" s="101"/>
      <c r="I118" s="123">
        <v>723.45</v>
      </c>
      <c r="J118" s="103">
        <v>1.2</v>
      </c>
      <c r="K118" s="117">
        <v>0.9</v>
      </c>
      <c r="L118" s="139">
        <f t="shared" si="2"/>
        <v>72.344999999999999</v>
      </c>
      <c r="M118" s="139">
        <f t="shared" si="3"/>
        <v>54.258749999999999</v>
      </c>
    </row>
    <row r="119" spans="1:13" s="130" customFormat="1" ht="17" hidden="1" x14ac:dyDescent="0.2">
      <c r="A119" s="132" t="s">
        <v>318</v>
      </c>
      <c r="B119" s="99" t="s">
        <v>517</v>
      </c>
      <c r="C119" s="99" t="s">
        <v>518</v>
      </c>
      <c r="D119" s="99" t="s">
        <v>519</v>
      </c>
      <c r="E119" s="118">
        <v>1427</v>
      </c>
      <c r="F119" s="134"/>
      <c r="G119" s="118">
        <v>1427</v>
      </c>
      <c r="H119" s="101"/>
      <c r="I119" s="123">
        <f>G119*1.2</f>
        <v>1712.3999999999999</v>
      </c>
      <c r="J119" s="103">
        <v>1.2</v>
      </c>
      <c r="K119" s="117">
        <v>0.9</v>
      </c>
      <c r="L119" s="139">
        <f t="shared" si="2"/>
        <v>171.23999999999998</v>
      </c>
      <c r="M119" s="139">
        <f t="shared" si="3"/>
        <v>128.42999999999998</v>
      </c>
    </row>
    <row r="120" spans="1:13" s="130" customFormat="1" ht="17" hidden="1" x14ac:dyDescent="0.2">
      <c r="A120" s="132" t="s">
        <v>318</v>
      </c>
      <c r="B120" s="99" t="s">
        <v>520</v>
      </c>
      <c r="C120" s="99" t="s">
        <v>521</v>
      </c>
      <c r="D120" s="99" t="s">
        <v>519</v>
      </c>
      <c r="E120" s="118">
        <v>1076</v>
      </c>
      <c r="F120" s="134"/>
      <c r="G120" s="118">
        <v>1076</v>
      </c>
      <c r="H120" s="101"/>
      <c r="I120" s="123">
        <f>G120*1.2</f>
        <v>1291.2</v>
      </c>
      <c r="J120" s="103">
        <v>1.2</v>
      </c>
      <c r="K120" s="117">
        <v>0.9</v>
      </c>
      <c r="L120" s="139">
        <f t="shared" si="2"/>
        <v>129.12</v>
      </c>
      <c r="M120" s="139">
        <f t="shared" si="3"/>
        <v>96.84</v>
      </c>
    </row>
    <row r="121" spans="1:13" s="130" customFormat="1" ht="17" hidden="1" x14ac:dyDescent="0.2">
      <c r="A121" s="132" t="s">
        <v>318</v>
      </c>
      <c r="B121" s="99" t="s">
        <v>520</v>
      </c>
      <c r="C121" s="99" t="s">
        <v>522</v>
      </c>
      <c r="D121" s="99" t="s">
        <v>519</v>
      </c>
      <c r="E121" s="118">
        <v>1050</v>
      </c>
      <c r="F121" s="134"/>
      <c r="G121" s="118">
        <v>1050</v>
      </c>
      <c r="H121" s="101"/>
      <c r="I121" s="123">
        <f>G121*1.2</f>
        <v>1260</v>
      </c>
      <c r="J121" s="103">
        <v>1.2</v>
      </c>
      <c r="K121" s="117">
        <v>0.9</v>
      </c>
      <c r="L121" s="139">
        <f t="shared" si="2"/>
        <v>125.99999999999999</v>
      </c>
      <c r="M121" s="139">
        <f t="shared" si="3"/>
        <v>94.5</v>
      </c>
    </row>
    <row r="122" spans="1:13" s="130" customFormat="1" ht="17" hidden="1" x14ac:dyDescent="0.2">
      <c r="A122" s="132" t="s">
        <v>318</v>
      </c>
      <c r="B122" s="99" t="s">
        <v>517</v>
      </c>
      <c r="C122" s="99" t="s">
        <v>523</v>
      </c>
      <c r="D122" s="99" t="s">
        <v>519</v>
      </c>
      <c r="E122" s="118">
        <v>1011</v>
      </c>
      <c r="F122" s="134"/>
      <c r="G122" s="118">
        <v>1011</v>
      </c>
      <c r="H122" s="101"/>
      <c r="I122" s="123">
        <f>G122*1.2</f>
        <v>1213.2</v>
      </c>
      <c r="J122" s="103">
        <v>1.2</v>
      </c>
      <c r="K122" s="117">
        <v>0.9</v>
      </c>
      <c r="L122" s="139">
        <f t="shared" si="2"/>
        <v>121.32</v>
      </c>
      <c r="M122" s="139">
        <f t="shared" si="3"/>
        <v>90.99</v>
      </c>
    </row>
    <row r="123" spans="1:13" s="130" customFormat="1" ht="17" hidden="1" x14ac:dyDescent="0.2">
      <c r="A123" s="110" t="s">
        <v>318</v>
      </c>
      <c r="B123" s="99" t="s">
        <v>524</v>
      </c>
      <c r="C123" s="99" t="s">
        <v>525</v>
      </c>
      <c r="D123" s="99" t="s">
        <v>526</v>
      </c>
      <c r="E123" s="118">
        <v>1400</v>
      </c>
      <c r="F123" s="134"/>
      <c r="G123" s="118">
        <v>1400</v>
      </c>
      <c r="H123" s="101"/>
      <c r="I123" s="123">
        <f>E123*1.2</f>
        <v>1680</v>
      </c>
      <c r="J123" s="103">
        <v>1.2</v>
      </c>
      <c r="K123" s="117">
        <v>0.9</v>
      </c>
      <c r="L123" s="139">
        <f t="shared" si="2"/>
        <v>168</v>
      </c>
      <c r="M123" s="139">
        <f t="shared" si="3"/>
        <v>126</v>
      </c>
    </row>
    <row r="124" spans="1:13" s="130" customFormat="1" ht="17" hidden="1" x14ac:dyDescent="0.2">
      <c r="A124" s="110" t="s">
        <v>318</v>
      </c>
      <c r="B124" s="99" t="s">
        <v>524</v>
      </c>
      <c r="C124" s="99" t="s">
        <v>527</v>
      </c>
      <c r="D124" s="99" t="s">
        <v>526</v>
      </c>
      <c r="E124" s="118">
        <v>1120</v>
      </c>
      <c r="F124" s="135"/>
      <c r="G124" s="118">
        <v>1120</v>
      </c>
      <c r="H124" s="101"/>
      <c r="I124" s="123">
        <f>E124*1.2</f>
        <v>1344</v>
      </c>
      <c r="J124" s="103">
        <v>1.2</v>
      </c>
      <c r="K124" s="117">
        <v>0.9</v>
      </c>
      <c r="L124" s="139">
        <f t="shared" si="2"/>
        <v>134.39999999999998</v>
      </c>
      <c r="M124" s="139">
        <f t="shared" si="3"/>
        <v>100.8</v>
      </c>
    </row>
    <row r="125" spans="1:13" s="130" customFormat="1" ht="17" hidden="1" x14ac:dyDescent="0.2">
      <c r="A125" s="110" t="s">
        <v>318</v>
      </c>
      <c r="B125" s="99" t="s">
        <v>524</v>
      </c>
      <c r="C125" s="99" t="s">
        <v>528</v>
      </c>
      <c r="D125" s="99" t="s">
        <v>526</v>
      </c>
      <c r="E125" s="118">
        <v>1120</v>
      </c>
      <c r="F125" s="135"/>
      <c r="G125" s="118">
        <v>1120</v>
      </c>
      <c r="H125" s="101"/>
      <c r="I125" s="123">
        <f>E125*1.2</f>
        <v>1344</v>
      </c>
      <c r="J125" s="103">
        <v>1.2</v>
      </c>
      <c r="K125" s="117">
        <v>0.9</v>
      </c>
      <c r="L125" s="139">
        <f t="shared" si="2"/>
        <v>134.39999999999998</v>
      </c>
      <c r="M125" s="139">
        <f t="shared" si="3"/>
        <v>100.8</v>
      </c>
    </row>
    <row r="126" spans="1:13" s="130" customFormat="1" ht="34" hidden="1" x14ac:dyDescent="0.2">
      <c r="A126" s="110" t="s">
        <v>318</v>
      </c>
      <c r="B126" s="99" t="s">
        <v>529</v>
      </c>
      <c r="C126" s="99" t="s">
        <v>530</v>
      </c>
      <c r="D126" s="99" t="s">
        <v>531</v>
      </c>
      <c r="E126" s="118">
        <v>777.2</v>
      </c>
      <c r="F126" s="134"/>
      <c r="G126" s="136"/>
      <c r="H126" s="101"/>
      <c r="I126" s="128">
        <f>E126*1.18</f>
        <v>917.096</v>
      </c>
      <c r="J126" s="103">
        <v>1.2</v>
      </c>
      <c r="K126" s="117">
        <v>0.9</v>
      </c>
      <c r="L126" s="139">
        <f t="shared" si="2"/>
        <v>91.709599999999995</v>
      </c>
      <c r="M126" s="139">
        <f t="shared" si="3"/>
        <v>68.782200000000003</v>
      </c>
    </row>
    <row r="127" spans="1:13" s="130" customFormat="1" ht="17" hidden="1" x14ac:dyDescent="0.2">
      <c r="A127" s="110" t="s">
        <v>318</v>
      </c>
      <c r="B127" s="99" t="s">
        <v>532</v>
      </c>
      <c r="C127" s="99"/>
      <c r="D127" s="99" t="s">
        <v>533</v>
      </c>
      <c r="E127" s="118">
        <v>1059.6500000000001</v>
      </c>
      <c r="F127" s="134"/>
      <c r="G127" s="118">
        <v>1059.6500000000001</v>
      </c>
      <c r="H127" s="101"/>
      <c r="I127" s="123">
        <f>G127*1.2</f>
        <v>1271.5800000000002</v>
      </c>
      <c r="J127" s="103">
        <v>1.2</v>
      </c>
      <c r="K127" s="117">
        <v>0.9</v>
      </c>
      <c r="L127" s="139">
        <f t="shared" si="2"/>
        <v>127.158</v>
      </c>
      <c r="M127" s="139">
        <f t="shared" si="3"/>
        <v>95.368500000000012</v>
      </c>
    </row>
    <row r="128" spans="1:13" s="130" customFormat="1" ht="34" hidden="1" x14ac:dyDescent="0.2">
      <c r="A128" s="98" t="s">
        <v>319</v>
      </c>
      <c r="B128" s="99" t="s">
        <v>361</v>
      </c>
      <c r="C128" s="99"/>
      <c r="D128" s="99" t="s">
        <v>534</v>
      </c>
      <c r="E128" s="105">
        <v>746.9</v>
      </c>
      <c r="F128" s="105">
        <v>5975.2</v>
      </c>
      <c r="G128" s="101"/>
      <c r="H128" s="101"/>
      <c r="I128" s="123">
        <v>746.9</v>
      </c>
      <c r="J128" s="117">
        <v>2.41</v>
      </c>
      <c r="K128" s="117">
        <v>3.03</v>
      </c>
      <c r="L128" s="139">
        <f t="shared" si="2"/>
        <v>150.00241666666668</v>
      </c>
      <c r="M128" s="139">
        <f t="shared" si="3"/>
        <v>188.59225000000001</v>
      </c>
    </row>
    <row r="129" spans="1:13" s="130" customFormat="1" ht="17" hidden="1" x14ac:dyDescent="0.2">
      <c r="A129" s="137" t="s">
        <v>53</v>
      </c>
      <c r="B129" s="104" t="s">
        <v>361</v>
      </c>
      <c r="C129" s="108"/>
      <c r="D129" s="108" t="s">
        <v>409</v>
      </c>
      <c r="E129" s="112">
        <v>415.03</v>
      </c>
      <c r="F129" s="106"/>
      <c r="G129" s="113"/>
      <c r="H129" s="113"/>
      <c r="I129" s="106">
        <v>415.03</v>
      </c>
      <c r="J129" s="117">
        <v>2.1379999999999999</v>
      </c>
      <c r="K129" s="117">
        <v>2.423</v>
      </c>
      <c r="L129" s="139">
        <f t="shared" si="2"/>
        <v>73.944511666666656</v>
      </c>
      <c r="M129" s="139">
        <f t="shared" si="3"/>
        <v>83.801474166666665</v>
      </c>
    </row>
    <row r="130" spans="1:13" hidden="1" x14ac:dyDescent="0.2">
      <c r="A130" s="138" t="s">
        <v>14</v>
      </c>
      <c r="B130" s="103" t="s">
        <v>535</v>
      </c>
      <c r="C130" s="103"/>
      <c r="D130" s="103"/>
      <c r="E130" s="103"/>
      <c r="F130" s="103"/>
      <c r="G130" s="139"/>
      <c r="H130" s="139"/>
      <c r="I130" s="138">
        <v>595.84</v>
      </c>
      <c r="J130" s="103"/>
    </row>
    <row r="131" spans="1:13" hidden="1" x14ac:dyDescent="0.2">
      <c r="A131" s="138" t="s">
        <v>14</v>
      </c>
      <c r="B131" s="103" t="s">
        <v>359</v>
      </c>
      <c r="C131" s="103"/>
      <c r="D131" s="103"/>
      <c r="E131" s="103"/>
      <c r="F131" s="103"/>
      <c r="G131" s="139"/>
      <c r="H131" s="139"/>
      <c r="I131" s="138">
        <v>589.66999999999996</v>
      </c>
      <c r="J131" s="103"/>
    </row>
    <row r="132" spans="1:13" hidden="1" x14ac:dyDescent="0.2">
      <c r="A132" s="138" t="s">
        <v>14</v>
      </c>
      <c r="B132" s="103" t="s">
        <v>536</v>
      </c>
      <c r="C132" s="103"/>
      <c r="D132" s="103"/>
      <c r="E132" s="103"/>
      <c r="F132" s="103"/>
      <c r="G132" s="139"/>
      <c r="H132" s="139"/>
      <c r="I132" s="138">
        <v>597.54999999999995</v>
      </c>
      <c r="J132" s="103"/>
    </row>
    <row r="133" spans="1:13" hidden="1" x14ac:dyDescent="0.2">
      <c r="A133" s="138" t="s">
        <v>14</v>
      </c>
      <c r="B133" s="103" t="s">
        <v>357</v>
      </c>
      <c r="C133" s="103"/>
      <c r="D133" s="103"/>
      <c r="E133" s="103"/>
      <c r="F133" s="103"/>
      <c r="G133" s="139"/>
      <c r="H133" s="139"/>
      <c r="I133" s="138">
        <v>438.95</v>
      </c>
      <c r="J133" s="103"/>
    </row>
    <row r="134" spans="1:13" hidden="1" x14ac:dyDescent="0.2">
      <c r="A134" s="138" t="s">
        <v>14</v>
      </c>
      <c r="B134" s="103" t="s">
        <v>537</v>
      </c>
      <c r="C134" s="103"/>
      <c r="D134" s="103"/>
      <c r="E134" s="103"/>
      <c r="F134" s="103"/>
      <c r="G134" s="139"/>
      <c r="H134" s="139"/>
      <c r="I134" s="138">
        <v>618.02</v>
      </c>
      <c r="J134" s="103"/>
    </row>
    <row r="135" spans="1:13" hidden="1" x14ac:dyDescent="0.2">
      <c r="A135" s="138" t="s">
        <v>15</v>
      </c>
      <c r="B135" s="103" t="s">
        <v>368</v>
      </c>
      <c r="C135" s="103"/>
      <c r="D135" s="103"/>
      <c r="E135" s="103"/>
      <c r="F135" s="103"/>
      <c r="G135" s="139"/>
      <c r="H135" s="139"/>
      <c r="I135" s="138">
        <v>536.62</v>
      </c>
      <c r="J135" s="103">
        <v>1.92</v>
      </c>
      <c r="K135" s="103">
        <v>1.92</v>
      </c>
      <c r="L135" s="103">
        <f>(J135/12)*I135</f>
        <v>85.859200000000001</v>
      </c>
      <c r="M135" s="103">
        <f>(K135/12)*I135</f>
        <v>85.859200000000001</v>
      </c>
    </row>
    <row r="136" spans="1:13" hidden="1" x14ac:dyDescent="0.2">
      <c r="A136" s="138" t="s">
        <v>15</v>
      </c>
      <c r="B136" s="103" t="s">
        <v>366</v>
      </c>
      <c r="C136" s="103"/>
      <c r="D136" s="103"/>
      <c r="E136" s="103"/>
      <c r="F136" s="103"/>
      <c r="G136" s="139"/>
      <c r="H136" s="139"/>
      <c r="I136" s="138">
        <v>491.32</v>
      </c>
      <c r="J136" s="103">
        <v>1.85</v>
      </c>
      <c r="K136" s="103">
        <v>1.85</v>
      </c>
      <c r="L136" s="103">
        <f>(J136/12)*I136</f>
        <v>75.745166666666663</v>
      </c>
      <c r="M136" s="103">
        <f>(K136/12)*I136</f>
        <v>75.745166666666663</v>
      </c>
    </row>
    <row r="137" spans="1:13" ht="17" hidden="1" x14ac:dyDescent="0.2">
      <c r="A137" s="138" t="s">
        <v>17</v>
      </c>
      <c r="B137" s="99" t="s">
        <v>361</v>
      </c>
      <c r="C137" s="103"/>
      <c r="D137" s="103"/>
      <c r="E137" s="103"/>
      <c r="F137" s="103"/>
      <c r="G137" s="139"/>
      <c r="H137" s="139"/>
      <c r="I137" s="138">
        <v>439.03</v>
      </c>
      <c r="J137" s="103">
        <v>1.94</v>
      </c>
      <c r="K137" s="103">
        <v>2.09</v>
      </c>
      <c r="L137" s="103">
        <f>(J137/12)*I137</f>
        <v>70.976516666666654</v>
      </c>
      <c r="M137" s="103">
        <f>(K137/12)*I137</f>
        <v>76.464391666666657</v>
      </c>
    </row>
    <row r="138" spans="1:13" ht="17" hidden="1" x14ac:dyDescent="0.2">
      <c r="A138" s="143" t="s">
        <v>18</v>
      </c>
      <c r="B138" s="99" t="s">
        <v>361</v>
      </c>
      <c r="C138" s="103"/>
      <c r="D138" s="103"/>
      <c r="E138" s="103"/>
      <c r="F138" s="103"/>
      <c r="G138" s="139"/>
      <c r="H138" s="139"/>
      <c r="I138" s="143" t="s">
        <v>538</v>
      </c>
      <c r="J138" s="103"/>
    </row>
    <row r="139" spans="1:13" ht="17" hidden="1" x14ac:dyDescent="0.2">
      <c r="A139" s="103" t="s">
        <v>21</v>
      </c>
      <c r="B139" s="99" t="s">
        <v>361</v>
      </c>
      <c r="C139" s="103"/>
      <c r="D139" s="103"/>
      <c r="E139" s="103"/>
      <c r="F139" s="103"/>
      <c r="G139" s="139"/>
      <c r="H139" s="139"/>
      <c r="I139" s="117">
        <v>949.62</v>
      </c>
      <c r="J139" s="103"/>
    </row>
    <row r="140" spans="1:13" ht="17" hidden="1" x14ac:dyDescent="0.2">
      <c r="A140" s="103" t="s">
        <v>20</v>
      </c>
      <c r="B140" s="99" t="s">
        <v>361</v>
      </c>
      <c r="C140" s="103"/>
      <c r="D140" s="103"/>
      <c r="E140" s="103"/>
      <c r="F140" s="103"/>
      <c r="G140" s="139"/>
      <c r="H140" s="139"/>
      <c r="I140" s="117">
        <v>441.7</v>
      </c>
      <c r="J140" s="103"/>
    </row>
    <row r="141" spans="1:13" ht="17" hidden="1" x14ac:dyDescent="0.2">
      <c r="A141" s="103" t="s">
        <v>37</v>
      </c>
      <c r="B141" s="99" t="s">
        <v>361</v>
      </c>
      <c r="C141" s="103"/>
      <c r="D141" s="103"/>
      <c r="E141" s="103"/>
      <c r="F141" s="103"/>
      <c r="G141" s="139"/>
      <c r="H141" s="139"/>
      <c r="I141" s="117">
        <v>533.27</v>
      </c>
      <c r="J141" s="103"/>
    </row>
    <row r="142" spans="1:13" hidden="1" x14ac:dyDescent="0.2">
      <c r="A142" s="143" t="s">
        <v>24</v>
      </c>
      <c r="B142" s="103" t="s">
        <v>539</v>
      </c>
      <c r="C142" s="103"/>
      <c r="D142" s="103"/>
      <c r="E142" s="103"/>
      <c r="F142" s="103"/>
      <c r="G142" s="139"/>
      <c r="H142" s="139"/>
      <c r="I142" s="143" t="s">
        <v>540</v>
      </c>
      <c r="J142" s="103"/>
    </row>
    <row r="143" spans="1:13" hidden="1" x14ac:dyDescent="0.2">
      <c r="A143" s="143" t="s">
        <v>24</v>
      </c>
      <c r="B143" s="103" t="s">
        <v>541</v>
      </c>
      <c r="C143" s="103"/>
      <c r="D143" s="103"/>
      <c r="E143" s="103"/>
      <c r="F143" s="103"/>
      <c r="G143" s="139"/>
      <c r="H143" s="139"/>
      <c r="I143" s="143" t="s">
        <v>542</v>
      </c>
      <c r="J143" s="103"/>
    </row>
    <row r="144" spans="1:13" hidden="1" x14ac:dyDescent="0.2">
      <c r="A144" s="143" t="s">
        <v>24</v>
      </c>
      <c r="B144" s="103" t="s">
        <v>543</v>
      </c>
      <c r="C144" s="103"/>
      <c r="D144" s="103"/>
      <c r="E144" s="103"/>
      <c r="F144" s="103"/>
      <c r="G144" s="139"/>
      <c r="H144" s="139"/>
      <c r="I144" s="143" t="s">
        <v>544</v>
      </c>
      <c r="J144" s="103"/>
    </row>
    <row r="145" spans="1:10" hidden="1" x14ac:dyDescent="0.2">
      <c r="A145" s="143" t="s">
        <v>24</v>
      </c>
      <c r="B145" s="103" t="s">
        <v>545</v>
      </c>
      <c r="C145" s="103"/>
      <c r="D145" s="103"/>
      <c r="E145" s="103"/>
      <c r="F145" s="103"/>
      <c r="G145" s="139"/>
      <c r="H145" s="139"/>
      <c r="I145" s="143" t="s">
        <v>546</v>
      </c>
      <c r="J145" s="103"/>
    </row>
    <row r="146" spans="1:10" ht="17" hidden="1" x14ac:dyDescent="0.2">
      <c r="A146" s="103" t="s">
        <v>42</v>
      </c>
      <c r="B146" s="99" t="s">
        <v>361</v>
      </c>
      <c r="C146" s="103"/>
      <c r="D146" s="103"/>
      <c r="E146" s="103"/>
      <c r="F146" s="103"/>
      <c r="G146" s="139"/>
      <c r="H146" s="139"/>
      <c r="I146" s="117">
        <v>496.75</v>
      </c>
      <c r="J146" s="103"/>
    </row>
    <row r="147" spans="1:10" ht="17" hidden="1" x14ac:dyDescent="0.2">
      <c r="A147" s="103" t="s">
        <v>25</v>
      </c>
      <c r="B147" s="99" t="s">
        <v>361</v>
      </c>
      <c r="C147" s="103"/>
      <c r="D147" s="103"/>
      <c r="E147" s="103"/>
      <c r="F147" s="103"/>
      <c r="G147" s="139"/>
      <c r="H147" s="139"/>
      <c r="I147" s="117">
        <v>598.16</v>
      </c>
      <c r="J147" s="103"/>
    </row>
    <row r="148" spans="1:10" ht="17" hidden="1" x14ac:dyDescent="0.2">
      <c r="A148" s="103" t="s">
        <v>547</v>
      </c>
      <c r="B148" s="99" t="s">
        <v>361</v>
      </c>
      <c r="C148" s="103"/>
      <c r="D148" s="103"/>
      <c r="E148" s="103"/>
      <c r="F148" s="103"/>
      <c r="G148" s="139"/>
      <c r="H148" s="139"/>
      <c r="I148" s="117">
        <v>608.29999999999995</v>
      </c>
      <c r="J148" s="103"/>
    </row>
    <row r="149" spans="1:10" hidden="1" x14ac:dyDescent="0.2">
      <c r="A149" s="103" t="s">
        <v>52</v>
      </c>
      <c r="B149" s="103" t="s">
        <v>368</v>
      </c>
      <c r="C149" s="103"/>
      <c r="D149" s="103"/>
      <c r="E149" s="103"/>
      <c r="F149" s="103"/>
      <c r="G149" s="139"/>
      <c r="H149" s="139"/>
      <c r="I149" s="117">
        <v>648</v>
      </c>
      <c r="J149" s="103"/>
    </row>
    <row r="150" spans="1:10" hidden="1" x14ac:dyDescent="0.2">
      <c r="A150" s="103" t="s">
        <v>52</v>
      </c>
      <c r="B150" s="103" t="s">
        <v>366</v>
      </c>
      <c r="C150" s="103"/>
      <c r="D150" s="103"/>
      <c r="E150" s="103"/>
      <c r="F150" s="103"/>
      <c r="G150" s="139"/>
      <c r="H150" s="139"/>
      <c r="I150" s="117">
        <v>747.62</v>
      </c>
      <c r="J150" s="103"/>
    </row>
    <row r="151" spans="1:10" hidden="1" x14ac:dyDescent="0.2">
      <c r="A151" s="103" t="s">
        <v>59</v>
      </c>
      <c r="B151" s="103" t="s">
        <v>545</v>
      </c>
      <c r="C151" s="103"/>
      <c r="D151" s="103"/>
      <c r="E151" s="103"/>
      <c r="F151" s="103"/>
      <c r="G151" s="139"/>
      <c r="H151" s="139"/>
      <c r="I151" s="117">
        <v>800.93</v>
      </c>
      <c r="J151" s="103"/>
    </row>
    <row r="152" spans="1:10" hidden="1" x14ac:dyDescent="0.2">
      <c r="A152" s="103" t="s">
        <v>59</v>
      </c>
      <c r="B152" s="103" t="s">
        <v>543</v>
      </c>
      <c r="C152" s="103"/>
      <c r="D152" s="103"/>
      <c r="E152" s="103"/>
      <c r="F152" s="103"/>
      <c r="G152" s="139"/>
      <c r="H152" s="139"/>
      <c r="I152" s="117">
        <v>643.72</v>
      </c>
      <c r="J152" s="103"/>
    </row>
    <row r="153" spans="1:10" hidden="1" x14ac:dyDescent="0.2">
      <c r="A153" s="103" t="s">
        <v>62</v>
      </c>
      <c r="B153" s="103"/>
      <c r="C153" s="103"/>
      <c r="D153" s="103"/>
      <c r="E153" s="103"/>
      <c r="F153" s="103"/>
      <c r="G153" s="139"/>
      <c r="H153" s="139"/>
      <c r="I153" s="117">
        <v>890.42</v>
      </c>
      <c r="J153" s="103"/>
    </row>
    <row r="154" spans="1:10" ht="17" hidden="1" x14ac:dyDescent="0.2">
      <c r="A154" s="103" t="s">
        <v>57</v>
      </c>
      <c r="B154" s="99" t="s">
        <v>361</v>
      </c>
      <c r="C154" s="103"/>
      <c r="D154" s="103"/>
      <c r="E154" s="103"/>
      <c r="F154" s="103"/>
      <c r="G154" s="139"/>
      <c r="H154" s="139"/>
      <c r="I154" s="117">
        <v>1059.8</v>
      </c>
      <c r="J154" s="103"/>
    </row>
    <row r="155" spans="1:10" hidden="1" x14ac:dyDescent="0.2">
      <c r="A155" s="103" t="s">
        <v>27</v>
      </c>
      <c r="B155" s="103" t="s">
        <v>548</v>
      </c>
      <c r="C155" s="103"/>
      <c r="D155" s="103"/>
      <c r="E155" s="103"/>
      <c r="F155" s="103"/>
      <c r="G155" s="139"/>
      <c r="H155" s="139"/>
      <c r="I155" s="117">
        <v>527.35</v>
      </c>
      <c r="J155" s="103"/>
    </row>
    <row r="156" spans="1:10" hidden="1" x14ac:dyDescent="0.2">
      <c r="A156" s="103" t="s">
        <v>27</v>
      </c>
      <c r="B156" s="103" t="s">
        <v>549</v>
      </c>
      <c r="C156" s="103"/>
      <c r="D156" s="103"/>
      <c r="E156" s="103"/>
      <c r="F156" s="103"/>
      <c r="G156" s="139"/>
      <c r="H156" s="139"/>
      <c r="I156" s="117">
        <v>552.30999999999995</v>
      </c>
      <c r="J156" s="103"/>
    </row>
    <row r="157" spans="1:10" hidden="1" x14ac:dyDescent="0.2">
      <c r="A157" s="103" t="s">
        <v>27</v>
      </c>
      <c r="B157" s="103" t="s">
        <v>550</v>
      </c>
      <c r="C157" s="103"/>
      <c r="D157" s="103"/>
      <c r="E157" s="103"/>
      <c r="F157" s="103"/>
      <c r="G157" s="139"/>
      <c r="H157" s="139"/>
      <c r="I157" s="117">
        <v>544.99</v>
      </c>
      <c r="J157" s="103"/>
    </row>
    <row r="158" spans="1:10" hidden="1" x14ac:dyDescent="0.2">
      <c r="A158" s="103" t="s">
        <v>27</v>
      </c>
      <c r="B158" s="103" t="s">
        <v>551</v>
      </c>
      <c r="C158" s="103"/>
      <c r="D158" s="103"/>
      <c r="E158" s="103"/>
      <c r="F158" s="103"/>
      <c r="G158" s="139"/>
      <c r="H158" s="139"/>
      <c r="I158" s="117">
        <v>621.1</v>
      </c>
      <c r="J158" s="103"/>
    </row>
    <row r="159" spans="1:10" hidden="1" x14ac:dyDescent="0.2">
      <c r="A159" s="103" t="s">
        <v>78</v>
      </c>
      <c r="B159" s="103" t="s">
        <v>552</v>
      </c>
      <c r="C159" s="103"/>
      <c r="D159" s="103"/>
      <c r="E159" s="103"/>
      <c r="F159" s="103"/>
      <c r="G159" s="139"/>
      <c r="H159" s="139"/>
      <c r="I159" s="117">
        <v>95.47</v>
      </c>
      <c r="J159" s="103"/>
    </row>
    <row r="160" spans="1:10" hidden="1" x14ac:dyDescent="0.2">
      <c r="A160" s="103" t="s">
        <v>78</v>
      </c>
      <c r="B160" s="103" t="s">
        <v>553</v>
      </c>
      <c r="C160" s="103"/>
      <c r="D160" s="103"/>
      <c r="E160" s="103"/>
      <c r="F160" s="103"/>
      <c r="G160" s="139"/>
      <c r="H160" s="139"/>
      <c r="I160" s="117">
        <v>386.72</v>
      </c>
      <c r="J160" s="103"/>
    </row>
    <row r="161" spans="1:10" hidden="1" x14ac:dyDescent="0.2">
      <c r="A161" s="103" t="s">
        <v>78</v>
      </c>
      <c r="B161" s="103" t="s">
        <v>554</v>
      </c>
      <c r="C161" s="103"/>
      <c r="D161" s="103"/>
      <c r="E161" s="103"/>
      <c r="F161" s="103"/>
      <c r="G161" s="139"/>
      <c r="H161" s="139"/>
      <c r="I161" s="117">
        <v>241.47</v>
      </c>
      <c r="J161" s="103"/>
    </row>
    <row r="162" spans="1:10" hidden="1" x14ac:dyDescent="0.2">
      <c r="A162" s="103" t="s">
        <v>78</v>
      </c>
      <c r="B162" s="103" t="s">
        <v>555</v>
      </c>
      <c r="C162" s="103"/>
      <c r="D162" s="103"/>
      <c r="E162" s="103"/>
      <c r="F162" s="103"/>
      <c r="G162" s="139"/>
      <c r="H162" s="139"/>
      <c r="I162" s="117">
        <v>374.02</v>
      </c>
      <c r="J162" s="103"/>
    </row>
    <row r="163" spans="1:10" hidden="1" x14ac:dyDescent="0.2">
      <c r="A163" s="103" t="s">
        <v>78</v>
      </c>
      <c r="B163" s="103" t="s">
        <v>556</v>
      </c>
      <c r="C163" s="103"/>
      <c r="D163" s="103"/>
      <c r="E163" s="103"/>
      <c r="F163" s="103"/>
      <c r="G163" s="139"/>
      <c r="H163" s="139"/>
      <c r="I163" s="117">
        <v>295.2</v>
      </c>
      <c r="J163" s="103"/>
    </row>
    <row r="164" spans="1:10" hidden="1" x14ac:dyDescent="0.2">
      <c r="A164" s="103" t="s">
        <v>78</v>
      </c>
      <c r="B164" s="103" t="s">
        <v>557</v>
      </c>
      <c r="C164" s="103"/>
      <c r="D164" s="103"/>
      <c r="E164" s="103"/>
      <c r="F164" s="103"/>
      <c r="G164" s="139"/>
      <c r="H164" s="139"/>
      <c r="I164" s="117">
        <v>343.5</v>
      </c>
      <c r="J164" s="103"/>
    </row>
    <row r="165" spans="1:10" hidden="1" x14ac:dyDescent="0.2">
      <c r="A165" s="103" t="s">
        <v>78</v>
      </c>
      <c r="B165" s="103" t="s">
        <v>558</v>
      </c>
      <c r="C165" s="103"/>
      <c r="D165" s="103"/>
      <c r="E165" s="103"/>
      <c r="F165" s="103"/>
      <c r="G165" s="139"/>
      <c r="H165" s="139"/>
      <c r="I165" s="117">
        <v>144.47999999999999</v>
      </c>
      <c r="J165" s="103"/>
    </row>
    <row r="166" spans="1:10" hidden="1" x14ac:dyDescent="0.2">
      <c r="A166" s="103" t="s">
        <v>78</v>
      </c>
      <c r="B166" s="103" t="s">
        <v>559</v>
      </c>
      <c r="C166" s="103"/>
      <c r="D166" s="103"/>
      <c r="E166" s="103"/>
      <c r="F166" s="103"/>
      <c r="G166" s="139"/>
      <c r="H166" s="139"/>
      <c r="I166" s="117">
        <v>295.2</v>
      </c>
      <c r="J166" s="103"/>
    </row>
    <row r="167" spans="1:10" hidden="1" x14ac:dyDescent="0.2">
      <c r="A167" s="103" t="s">
        <v>78</v>
      </c>
      <c r="B167" s="103" t="s">
        <v>560</v>
      </c>
      <c r="C167" s="103"/>
      <c r="D167" s="103"/>
      <c r="E167" s="103"/>
      <c r="F167" s="103"/>
      <c r="G167" s="139"/>
      <c r="H167" s="139"/>
      <c r="I167" s="117">
        <v>93.48</v>
      </c>
      <c r="J167" s="103"/>
    </row>
    <row r="168" spans="1:10" hidden="1" x14ac:dyDescent="0.2">
      <c r="A168" s="103" t="s">
        <v>78</v>
      </c>
      <c r="B168" s="103" t="s">
        <v>561</v>
      </c>
      <c r="C168" s="103"/>
      <c r="D168" s="103"/>
      <c r="E168" s="103"/>
      <c r="F168" s="103"/>
      <c r="G168" s="139"/>
      <c r="H168" s="139"/>
      <c r="I168" s="117">
        <v>325.61</v>
      </c>
      <c r="J168" s="103"/>
    </row>
    <row r="169" spans="1:10" hidden="1" x14ac:dyDescent="0.2">
      <c r="A169" s="103" t="s">
        <v>78</v>
      </c>
      <c r="B169" s="103" t="s">
        <v>562</v>
      </c>
      <c r="C169" s="103"/>
      <c r="D169" s="103"/>
      <c r="E169" s="103"/>
      <c r="F169" s="103"/>
      <c r="G169" s="139"/>
      <c r="H169" s="139"/>
      <c r="I169" s="117">
        <v>278.14</v>
      </c>
      <c r="J169" s="103"/>
    </row>
    <row r="170" spans="1:10" hidden="1" x14ac:dyDescent="0.2">
      <c r="A170" s="103" t="s">
        <v>78</v>
      </c>
      <c r="B170" s="103" t="s">
        <v>563</v>
      </c>
      <c r="C170" s="103"/>
      <c r="D170" s="103"/>
      <c r="E170" s="103"/>
      <c r="F170" s="103"/>
      <c r="G170" s="139"/>
      <c r="H170" s="139"/>
      <c r="I170" s="117">
        <v>335.16</v>
      </c>
      <c r="J170" s="103"/>
    </row>
    <row r="171" spans="1:10" hidden="1" x14ac:dyDescent="0.2">
      <c r="A171" s="103" t="s">
        <v>90</v>
      </c>
      <c r="B171" s="103" t="s">
        <v>564</v>
      </c>
      <c r="C171" s="103"/>
      <c r="D171" s="103"/>
      <c r="E171" s="103"/>
      <c r="F171" s="103"/>
      <c r="G171" s="139"/>
      <c r="H171" s="139"/>
      <c r="I171" s="117">
        <v>1139.17</v>
      </c>
      <c r="J171" s="103"/>
    </row>
    <row r="172" spans="1:10" hidden="1" x14ac:dyDescent="0.2">
      <c r="A172" s="103" t="s">
        <v>90</v>
      </c>
      <c r="B172" s="103" t="s">
        <v>565</v>
      </c>
      <c r="C172" s="103"/>
      <c r="D172" s="103"/>
      <c r="E172" s="103"/>
      <c r="F172" s="103"/>
      <c r="G172" s="139"/>
      <c r="H172" s="139"/>
      <c r="I172" s="117">
        <v>2006.95</v>
      </c>
      <c r="J172" s="103"/>
    </row>
    <row r="173" spans="1:10" hidden="1" x14ac:dyDescent="0.2">
      <c r="A173" s="103" t="s">
        <v>90</v>
      </c>
      <c r="B173" s="103" t="s">
        <v>566</v>
      </c>
      <c r="C173" s="103"/>
      <c r="D173" s="103"/>
      <c r="E173" s="103"/>
      <c r="F173" s="103"/>
      <c r="G173" s="139"/>
      <c r="H173" s="139"/>
      <c r="I173" s="117">
        <v>1178.22</v>
      </c>
      <c r="J173" s="103"/>
    </row>
    <row r="174" spans="1:10" hidden="1" x14ac:dyDescent="0.2">
      <c r="A174" s="103" t="s">
        <v>90</v>
      </c>
      <c r="B174" s="103" t="s">
        <v>567</v>
      </c>
      <c r="C174" s="103"/>
      <c r="D174" s="103"/>
      <c r="E174" s="103"/>
      <c r="F174" s="103"/>
      <c r="G174" s="139"/>
      <c r="H174" s="139"/>
      <c r="I174" s="117">
        <v>1438.22</v>
      </c>
      <c r="J174" s="103"/>
    </row>
    <row r="175" spans="1:10" hidden="1" x14ac:dyDescent="0.2">
      <c r="A175" s="103" t="s">
        <v>90</v>
      </c>
      <c r="B175" s="103" t="s">
        <v>568</v>
      </c>
      <c r="C175" s="103"/>
      <c r="D175" s="103"/>
      <c r="E175" s="103"/>
      <c r="F175" s="103"/>
      <c r="G175" s="139"/>
      <c r="H175" s="139"/>
      <c r="I175" s="117">
        <v>905.54</v>
      </c>
      <c r="J175" s="103"/>
    </row>
    <row r="176" spans="1:10" hidden="1" x14ac:dyDescent="0.2">
      <c r="A176" s="103" t="s">
        <v>90</v>
      </c>
      <c r="B176" s="103" t="s">
        <v>569</v>
      </c>
      <c r="C176" s="103"/>
      <c r="D176" s="103"/>
      <c r="E176" s="103"/>
      <c r="F176" s="103"/>
      <c r="G176" s="139"/>
      <c r="H176" s="139"/>
      <c r="I176" s="117">
        <v>964.78</v>
      </c>
      <c r="J176" s="103"/>
    </row>
    <row r="177" spans="1:10" hidden="1" x14ac:dyDescent="0.2">
      <c r="A177" s="103" t="s">
        <v>90</v>
      </c>
      <c r="B177" s="103" t="s">
        <v>570</v>
      </c>
      <c r="C177" s="103"/>
      <c r="D177" s="103"/>
      <c r="E177" s="103"/>
      <c r="F177" s="103"/>
      <c r="G177" s="139"/>
      <c r="H177" s="139"/>
      <c r="I177" s="117">
        <v>1158.67</v>
      </c>
      <c r="J177" s="103"/>
    </row>
    <row r="178" spans="1:10" hidden="1" x14ac:dyDescent="0.2">
      <c r="A178" s="103" t="s">
        <v>90</v>
      </c>
      <c r="B178" s="103" t="s">
        <v>571</v>
      </c>
      <c r="C178" s="103"/>
      <c r="D178" s="103"/>
      <c r="E178" s="103"/>
      <c r="F178" s="103"/>
      <c r="G178" s="139"/>
      <c r="H178" s="139"/>
      <c r="I178" s="117">
        <v>1123.3800000000001</v>
      </c>
      <c r="J178" s="103"/>
    </row>
    <row r="179" spans="1:10" hidden="1" x14ac:dyDescent="0.2">
      <c r="A179" s="103" t="s">
        <v>90</v>
      </c>
      <c r="B179" s="103" t="s">
        <v>572</v>
      </c>
      <c r="C179" s="103"/>
      <c r="D179" s="103"/>
      <c r="E179" s="103"/>
      <c r="F179" s="103"/>
      <c r="G179" s="139"/>
      <c r="H179" s="139"/>
      <c r="I179" s="117">
        <v>1192.07</v>
      </c>
      <c r="J179" s="103"/>
    </row>
    <row r="180" spans="1:10" hidden="1" x14ac:dyDescent="0.2">
      <c r="A180" s="103" t="s">
        <v>90</v>
      </c>
      <c r="B180" s="103" t="s">
        <v>573</v>
      </c>
      <c r="C180" s="103"/>
      <c r="D180" s="103"/>
      <c r="E180" s="103"/>
      <c r="F180" s="103"/>
      <c r="G180" s="139"/>
      <c r="H180" s="139"/>
      <c r="I180" s="117">
        <v>1139.17</v>
      </c>
      <c r="J180" s="103"/>
    </row>
    <row r="181" spans="1:10" hidden="1" x14ac:dyDescent="0.2">
      <c r="A181" s="103" t="s">
        <v>90</v>
      </c>
      <c r="B181" s="103" t="s">
        <v>574</v>
      </c>
      <c r="C181" s="103"/>
      <c r="D181" s="103"/>
      <c r="E181" s="103"/>
      <c r="F181" s="103"/>
      <c r="G181" s="139"/>
      <c r="H181" s="139"/>
      <c r="I181" s="117">
        <v>1083.24</v>
      </c>
      <c r="J181" s="103"/>
    </row>
    <row r="182" spans="1:10" hidden="1" x14ac:dyDescent="0.2">
      <c r="A182" s="103" t="s">
        <v>90</v>
      </c>
      <c r="B182" s="103" t="s">
        <v>575</v>
      </c>
      <c r="C182" s="103"/>
      <c r="D182" s="103"/>
      <c r="E182" s="103"/>
      <c r="F182" s="103"/>
      <c r="G182" s="139"/>
      <c r="H182" s="139"/>
      <c r="I182" s="117" t="s">
        <v>576</v>
      </c>
      <c r="J182" s="103"/>
    </row>
    <row r="183" spans="1:10" hidden="1" x14ac:dyDescent="0.2">
      <c r="A183" s="103" t="s">
        <v>90</v>
      </c>
      <c r="B183" s="103" t="s">
        <v>577</v>
      </c>
      <c r="C183" s="103"/>
      <c r="D183" s="103"/>
      <c r="E183" s="103"/>
      <c r="F183" s="103"/>
      <c r="G183" s="139"/>
      <c r="H183" s="139"/>
      <c r="I183" s="117">
        <v>2117.5700000000002</v>
      </c>
      <c r="J183" s="103"/>
    </row>
    <row r="184" spans="1:10" hidden="1" x14ac:dyDescent="0.2">
      <c r="A184" s="103" t="s">
        <v>90</v>
      </c>
      <c r="B184" s="103" t="s">
        <v>578</v>
      </c>
      <c r="C184" s="103"/>
      <c r="D184" s="103"/>
      <c r="E184" s="103"/>
      <c r="F184" s="103"/>
      <c r="G184" s="139"/>
      <c r="H184" s="139"/>
      <c r="I184" s="117">
        <v>1345.71</v>
      </c>
      <c r="J184" s="103"/>
    </row>
    <row r="185" spans="1:10" hidden="1" x14ac:dyDescent="0.2">
      <c r="A185" s="103" t="s">
        <v>90</v>
      </c>
      <c r="B185" s="103" t="s">
        <v>579</v>
      </c>
      <c r="C185" s="103"/>
      <c r="D185" s="103"/>
      <c r="E185" s="103"/>
      <c r="F185" s="103"/>
      <c r="G185" s="139"/>
      <c r="H185" s="139"/>
      <c r="I185" s="117">
        <v>1735.26</v>
      </c>
      <c r="J185" s="103"/>
    </row>
    <row r="186" spans="1:10" hidden="1" x14ac:dyDescent="0.2">
      <c r="A186" s="103" t="s">
        <v>90</v>
      </c>
      <c r="B186" s="103" t="s">
        <v>580</v>
      </c>
      <c r="C186" s="103"/>
      <c r="D186" s="103"/>
      <c r="E186" s="103"/>
      <c r="F186" s="103"/>
      <c r="G186" s="139"/>
      <c r="H186" s="139"/>
      <c r="I186" s="117">
        <v>2170.58</v>
      </c>
      <c r="J186" s="103"/>
    </row>
    <row r="187" spans="1:10" hidden="1" x14ac:dyDescent="0.2">
      <c r="A187" s="103" t="s">
        <v>90</v>
      </c>
      <c r="B187" s="103" t="s">
        <v>581</v>
      </c>
      <c r="C187" s="103"/>
      <c r="D187" s="103"/>
      <c r="E187" s="103"/>
      <c r="F187" s="103"/>
      <c r="G187" s="139"/>
      <c r="H187" s="139"/>
      <c r="I187" s="117">
        <v>2487.85</v>
      </c>
      <c r="J187" s="103"/>
    </row>
    <row r="188" spans="1:10" hidden="1" x14ac:dyDescent="0.2">
      <c r="A188" s="103" t="s">
        <v>90</v>
      </c>
      <c r="B188" s="103" t="s">
        <v>582</v>
      </c>
      <c r="C188" s="103"/>
      <c r="D188" s="103"/>
      <c r="E188" s="103"/>
      <c r="F188" s="103"/>
      <c r="G188" s="139"/>
      <c r="H188" s="139"/>
      <c r="I188" s="117" t="s">
        <v>576</v>
      </c>
      <c r="J188" s="103"/>
    </row>
    <row r="189" spans="1:10" hidden="1" x14ac:dyDescent="0.2">
      <c r="A189" s="103" t="s">
        <v>90</v>
      </c>
      <c r="B189" s="103" t="s">
        <v>583</v>
      </c>
      <c r="C189" s="103"/>
      <c r="D189" s="103"/>
      <c r="E189" s="103"/>
      <c r="F189" s="103"/>
      <c r="G189" s="139"/>
      <c r="H189" s="139"/>
      <c r="I189" s="117" t="s">
        <v>576</v>
      </c>
      <c r="J189" s="103"/>
    </row>
    <row r="190" spans="1:10" hidden="1" x14ac:dyDescent="0.2">
      <c r="A190" s="103" t="s">
        <v>584</v>
      </c>
      <c r="B190" s="103" t="s">
        <v>368</v>
      </c>
      <c r="C190" s="103"/>
      <c r="D190" s="103"/>
      <c r="E190" s="103"/>
      <c r="F190" s="103"/>
      <c r="G190" s="139"/>
      <c r="H190" s="139"/>
      <c r="I190" s="117">
        <v>901.61</v>
      </c>
      <c r="J190" s="103"/>
    </row>
    <row r="191" spans="1:10" hidden="1" x14ac:dyDescent="0.2">
      <c r="A191" s="103" t="s">
        <v>584</v>
      </c>
      <c r="B191" s="103" t="s">
        <v>366</v>
      </c>
      <c r="C191" s="103"/>
      <c r="D191" s="103"/>
      <c r="E191" s="103"/>
      <c r="F191" s="103"/>
      <c r="G191" s="139"/>
      <c r="H191" s="139"/>
      <c r="I191" s="117">
        <v>362.48</v>
      </c>
      <c r="J191" s="103"/>
    </row>
    <row r="192" spans="1:10" hidden="1" x14ac:dyDescent="0.2">
      <c r="A192" s="103" t="s">
        <v>584</v>
      </c>
      <c r="B192" s="103" t="s">
        <v>370</v>
      </c>
      <c r="C192" s="103"/>
      <c r="D192" s="103"/>
      <c r="E192" s="103"/>
      <c r="F192" s="103"/>
      <c r="G192" s="139"/>
      <c r="H192" s="139"/>
      <c r="I192" s="117">
        <v>791.73</v>
      </c>
      <c r="J192" s="103"/>
    </row>
    <row r="193" spans="1:10" hidden="1" x14ac:dyDescent="0.2">
      <c r="A193" s="103" t="s">
        <v>584</v>
      </c>
      <c r="B193" s="103" t="s">
        <v>585</v>
      </c>
      <c r="C193" s="103"/>
      <c r="D193" s="103"/>
      <c r="E193" s="103"/>
      <c r="F193" s="103"/>
      <c r="G193" s="139"/>
      <c r="H193" s="139"/>
      <c r="I193" s="117">
        <v>795.5</v>
      </c>
      <c r="J193" s="103"/>
    </row>
    <row r="194" spans="1:10" hidden="1" x14ac:dyDescent="0.2">
      <c r="A194" s="103" t="s">
        <v>584</v>
      </c>
      <c r="B194" s="103" t="s">
        <v>586</v>
      </c>
      <c r="C194" s="103"/>
      <c r="D194" s="103"/>
      <c r="E194" s="103"/>
      <c r="F194" s="103"/>
      <c r="G194" s="139"/>
      <c r="H194" s="139"/>
      <c r="I194" s="117">
        <v>682.11</v>
      </c>
      <c r="J194" s="103"/>
    </row>
    <row r="195" spans="1:10" hidden="1" x14ac:dyDescent="0.2">
      <c r="A195" s="103" t="s">
        <v>103</v>
      </c>
      <c r="B195" s="103" t="s">
        <v>587</v>
      </c>
      <c r="C195" s="103"/>
      <c r="D195" s="103"/>
      <c r="E195" s="103"/>
      <c r="F195" s="103"/>
      <c r="G195" s="139"/>
      <c r="H195" s="139"/>
      <c r="I195" s="117">
        <v>596.16</v>
      </c>
      <c r="J195" s="103"/>
    </row>
    <row r="196" spans="1:10" hidden="1" x14ac:dyDescent="0.2">
      <c r="A196" s="103" t="s">
        <v>103</v>
      </c>
      <c r="B196" s="103" t="s">
        <v>588</v>
      </c>
      <c r="C196" s="103"/>
      <c r="D196" s="103"/>
      <c r="E196" s="103"/>
      <c r="F196" s="103"/>
      <c r="G196" s="139"/>
      <c r="H196" s="139"/>
      <c r="I196" s="117">
        <v>615.94000000000005</v>
      </c>
      <c r="J196" s="103"/>
    </row>
    <row r="197" spans="1:10" hidden="1" x14ac:dyDescent="0.2">
      <c r="A197" s="103" t="s">
        <v>103</v>
      </c>
      <c r="B197" s="103" t="s">
        <v>589</v>
      </c>
      <c r="C197" s="103"/>
      <c r="D197" s="103"/>
      <c r="E197" s="103"/>
      <c r="F197" s="103"/>
      <c r="G197" s="139"/>
      <c r="H197" s="139"/>
      <c r="I197" s="117" t="s">
        <v>576</v>
      </c>
      <c r="J197" s="103"/>
    </row>
    <row r="198" spans="1:10" hidden="1" x14ac:dyDescent="0.2">
      <c r="A198" s="103" t="s">
        <v>103</v>
      </c>
      <c r="B198" s="103" t="s">
        <v>590</v>
      </c>
      <c r="C198" s="103"/>
      <c r="D198" s="103"/>
      <c r="E198" s="103"/>
      <c r="F198" s="103"/>
      <c r="G198" s="139"/>
      <c r="H198" s="139"/>
      <c r="I198" s="117" t="s">
        <v>576</v>
      </c>
      <c r="J198" s="103"/>
    </row>
    <row r="199" spans="1:10" hidden="1" x14ac:dyDescent="0.2">
      <c r="A199" s="103" t="s">
        <v>103</v>
      </c>
      <c r="B199" s="103" t="s">
        <v>591</v>
      </c>
      <c r="C199" s="103"/>
      <c r="D199" s="103"/>
      <c r="E199" s="103"/>
      <c r="F199" s="103"/>
      <c r="G199" s="139"/>
      <c r="H199" s="139"/>
      <c r="I199" s="117" t="s">
        <v>576</v>
      </c>
      <c r="J199" s="103"/>
    </row>
    <row r="200" spans="1:10" hidden="1" x14ac:dyDescent="0.2">
      <c r="A200" s="103" t="s">
        <v>592</v>
      </c>
      <c r="B200" s="103" t="s">
        <v>593</v>
      </c>
      <c r="C200" s="103"/>
      <c r="D200" s="103"/>
      <c r="E200" s="103"/>
      <c r="F200" s="103"/>
      <c r="G200" s="139"/>
      <c r="H200" s="139"/>
      <c r="I200" s="117">
        <v>600.66999999999996</v>
      </c>
      <c r="J200" s="103"/>
    </row>
    <row r="201" spans="1:10" hidden="1" x14ac:dyDescent="0.2">
      <c r="A201" s="103" t="s">
        <v>592</v>
      </c>
      <c r="B201" s="103" t="s">
        <v>594</v>
      </c>
      <c r="C201" s="103"/>
      <c r="D201" s="103"/>
      <c r="E201" s="103"/>
      <c r="F201" s="103"/>
      <c r="G201" s="139"/>
      <c r="H201" s="139"/>
      <c r="I201" s="117">
        <v>675.35</v>
      </c>
      <c r="J201" s="103"/>
    </row>
    <row r="202" spans="1:10" hidden="1" x14ac:dyDescent="0.2">
      <c r="A202" s="103" t="s">
        <v>592</v>
      </c>
      <c r="B202" s="103" t="s">
        <v>595</v>
      </c>
      <c r="C202" s="103"/>
      <c r="D202" s="103"/>
      <c r="E202" s="103"/>
      <c r="F202" s="103"/>
      <c r="G202" s="139"/>
      <c r="H202" s="139"/>
      <c r="I202" s="117">
        <v>672.87</v>
      </c>
      <c r="J202" s="103"/>
    </row>
    <row r="203" spans="1:10" hidden="1" x14ac:dyDescent="0.2">
      <c r="A203" s="103" t="s">
        <v>592</v>
      </c>
      <c r="B203" s="103" t="s">
        <v>596</v>
      </c>
      <c r="C203" s="103"/>
      <c r="D203" s="103"/>
      <c r="E203" s="103"/>
      <c r="F203" s="103"/>
      <c r="G203" s="139"/>
      <c r="H203" s="139"/>
      <c r="I203" s="117">
        <v>792.32</v>
      </c>
      <c r="J203" s="103"/>
    </row>
    <row r="204" spans="1:10" hidden="1" x14ac:dyDescent="0.2">
      <c r="A204" s="103" t="s">
        <v>592</v>
      </c>
      <c r="B204" s="103" t="s">
        <v>597</v>
      </c>
      <c r="C204" s="103"/>
      <c r="D204" s="103"/>
      <c r="E204" s="103"/>
      <c r="F204" s="103"/>
      <c r="G204" s="139"/>
      <c r="H204" s="139"/>
      <c r="I204" s="117">
        <v>681.8</v>
      </c>
      <c r="J204" s="103"/>
    </row>
    <row r="205" spans="1:10" hidden="1" x14ac:dyDescent="0.2">
      <c r="A205" s="103" t="s">
        <v>592</v>
      </c>
      <c r="B205" s="103" t="s">
        <v>598</v>
      </c>
      <c r="C205" s="103"/>
      <c r="D205" s="103"/>
      <c r="E205" s="103"/>
      <c r="F205" s="103"/>
      <c r="G205" s="139"/>
      <c r="H205" s="139"/>
      <c r="I205" s="117">
        <v>678.8</v>
      </c>
      <c r="J205" s="103"/>
    </row>
    <row r="206" spans="1:10" hidden="1" x14ac:dyDescent="0.2">
      <c r="A206" s="103" t="s">
        <v>592</v>
      </c>
      <c r="B206" s="103" t="s">
        <v>599</v>
      </c>
      <c r="C206" s="103"/>
      <c r="D206" s="103"/>
      <c r="E206" s="103"/>
      <c r="F206" s="103"/>
      <c r="G206" s="139"/>
      <c r="H206" s="139"/>
      <c r="I206" s="117">
        <v>657.79</v>
      </c>
      <c r="J206" s="103"/>
    </row>
    <row r="207" spans="1:10" hidden="1" x14ac:dyDescent="0.2">
      <c r="A207" s="103" t="s">
        <v>592</v>
      </c>
      <c r="B207" s="103" t="s">
        <v>600</v>
      </c>
      <c r="C207" s="103"/>
      <c r="D207" s="103"/>
      <c r="E207" s="103"/>
      <c r="F207" s="103"/>
      <c r="G207" s="139"/>
      <c r="H207" s="139"/>
      <c r="I207" s="117">
        <v>703.16</v>
      </c>
      <c r="J207" s="103"/>
    </row>
    <row r="208" spans="1:10" hidden="1" x14ac:dyDescent="0.2">
      <c r="A208" s="103" t="s">
        <v>592</v>
      </c>
      <c r="B208" s="103" t="s">
        <v>601</v>
      </c>
      <c r="C208" s="103"/>
      <c r="D208" s="103"/>
      <c r="E208" s="103"/>
      <c r="F208" s="103"/>
      <c r="G208" s="139"/>
      <c r="H208" s="139"/>
      <c r="I208" s="117">
        <v>743.58</v>
      </c>
      <c r="J208" s="103"/>
    </row>
    <row r="209" spans="1:10" hidden="1" x14ac:dyDescent="0.2">
      <c r="A209" s="103" t="s">
        <v>592</v>
      </c>
      <c r="B209" s="103" t="s">
        <v>602</v>
      </c>
      <c r="C209" s="103"/>
      <c r="D209" s="103"/>
      <c r="E209" s="103"/>
      <c r="F209" s="103"/>
      <c r="G209" s="139"/>
      <c r="H209" s="139"/>
      <c r="I209" s="117">
        <v>747.96</v>
      </c>
      <c r="J209" s="103"/>
    </row>
    <row r="210" spans="1:10" hidden="1" x14ac:dyDescent="0.2">
      <c r="A210" s="103" t="s">
        <v>592</v>
      </c>
      <c r="B210" s="103" t="s">
        <v>603</v>
      </c>
      <c r="C210" s="103"/>
      <c r="D210" s="103"/>
      <c r="E210" s="103"/>
      <c r="F210" s="103"/>
      <c r="G210" s="139"/>
      <c r="H210" s="139"/>
      <c r="I210" s="117">
        <v>747.31</v>
      </c>
      <c r="J210" s="103"/>
    </row>
    <row r="211" spans="1:10" hidden="1" x14ac:dyDescent="0.2">
      <c r="A211" s="103" t="s">
        <v>592</v>
      </c>
      <c r="B211" s="103" t="s">
        <v>604</v>
      </c>
      <c r="C211" s="103"/>
      <c r="D211" s="103"/>
      <c r="E211" s="103"/>
      <c r="F211" s="103"/>
      <c r="G211" s="139"/>
      <c r="H211" s="139"/>
      <c r="I211" s="117">
        <v>777.91</v>
      </c>
      <c r="J211" s="103"/>
    </row>
    <row r="212" spans="1:10" hidden="1" x14ac:dyDescent="0.2">
      <c r="A212" s="103" t="s">
        <v>592</v>
      </c>
      <c r="B212" s="103" t="s">
        <v>605</v>
      </c>
      <c r="C212" s="103"/>
      <c r="D212" s="103"/>
      <c r="E212" s="103"/>
      <c r="F212" s="103"/>
      <c r="G212" s="139"/>
      <c r="H212" s="139"/>
      <c r="I212" s="117">
        <v>755.04</v>
      </c>
      <c r="J212" s="103"/>
    </row>
    <row r="213" spans="1:10" hidden="1" x14ac:dyDescent="0.2">
      <c r="A213" s="103" t="s">
        <v>592</v>
      </c>
      <c r="B213" s="103" t="s">
        <v>606</v>
      </c>
      <c r="C213" s="103"/>
      <c r="D213" s="103"/>
      <c r="E213" s="103"/>
      <c r="F213" s="103"/>
      <c r="G213" s="139"/>
      <c r="H213" s="139"/>
      <c r="I213" s="117">
        <v>765.5</v>
      </c>
      <c r="J213" s="103"/>
    </row>
    <row r="214" spans="1:10" hidden="1" x14ac:dyDescent="0.2">
      <c r="A214" s="103" t="s">
        <v>592</v>
      </c>
      <c r="B214" s="103" t="s">
        <v>607</v>
      </c>
      <c r="C214" s="103"/>
      <c r="D214" s="103"/>
      <c r="E214" s="103"/>
      <c r="F214" s="103"/>
      <c r="G214" s="139"/>
      <c r="H214" s="139"/>
      <c r="I214" s="117">
        <v>739.1</v>
      </c>
      <c r="J214" s="103"/>
    </row>
    <row r="215" spans="1:10" hidden="1" x14ac:dyDescent="0.2">
      <c r="A215" s="103" t="s">
        <v>592</v>
      </c>
      <c r="B215" s="103" t="s">
        <v>608</v>
      </c>
      <c r="C215" s="103"/>
      <c r="D215" s="103"/>
      <c r="E215" s="103"/>
      <c r="F215" s="103"/>
      <c r="G215" s="139"/>
      <c r="H215" s="139"/>
      <c r="I215" s="117">
        <v>733.57</v>
      </c>
      <c r="J215" s="103"/>
    </row>
    <row r="216" spans="1:10" hidden="1" x14ac:dyDescent="0.2">
      <c r="A216" s="103" t="s">
        <v>592</v>
      </c>
      <c r="B216" s="103" t="s">
        <v>609</v>
      </c>
      <c r="C216" s="103"/>
      <c r="D216" s="103"/>
      <c r="E216" s="103"/>
      <c r="F216" s="103"/>
      <c r="G216" s="139"/>
      <c r="H216" s="139"/>
      <c r="I216" s="117">
        <v>740.06</v>
      </c>
      <c r="J216" s="103"/>
    </row>
    <row r="217" spans="1:10" hidden="1" x14ac:dyDescent="0.2">
      <c r="A217" s="103" t="s">
        <v>592</v>
      </c>
      <c r="B217" s="103" t="s">
        <v>610</v>
      </c>
      <c r="C217" s="103"/>
      <c r="D217" s="103"/>
      <c r="E217" s="103"/>
      <c r="F217" s="103"/>
      <c r="G217" s="139"/>
      <c r="H217" s="139"/>
      <c r="I217" s="117">
        <v>684.88</v>
      </c>
      <c r="J217" s="103"/>
    </row>
    <row r="218" spans="1:10" hidden="1" x14ac:dyDescent="0.2">
      <c r="A218" s="103" t="s">
        <v>592</v>
      </c>
      <c r="B218" s="103" t="s">
        <v>611</v>
      </c>
      <c r="C218" s="103"/>
      <c r="D218" s="103"/>
      <c r="E218" s="103"/>
      <c r="F218" s="103"/>
      <c r="G218" s="139"/>
      <c r="H218" s="139"/>
      <c r="I218" s="117">
        <v>798.45</v>
      </c>
      <c r="J218" s="103"/>
    </row>
    <row r="219" spans="1:10" hidden="1" x14ac:dyDescent="0.2">
      <c r="A219" s="103" t="s">
        <v>592</v>
      </c>
      <c r="B219" s="103" t="s">
        <v>612</v>
      </c>
      <c r="C219" s="103"/>
      <c r="D219" s="103"/>
      <c r="E219" s="103"/>
      <c r="F219" s="103"/>
      <c r="G219" s="139"/>
      <c r="H219" s="139"/>
      <c r="I219" s="117">
        <v>846</v>
      </c>
      <c r="J219" s="103"/>
    </row>
    <row r="220" spans="1:10" hidden="1" x14ac:dyDescent="0.2">
      <c r="A220" s="103" t="s">
        <v>592</v>
      </c>
      <c r="B220" s="103" t="s">
        <v>613</v>
      </c>
      <c r="C220" s="103"/>
      <c r="D220" s="103"/>
      <c r="E220" s="103"/>
      <c r="F220" s="103"/>
      <c r="G220" s="139"/>
      <c r="H220" s="139"/>
      <c r="I220" s="117">
        <v>949.53</v>
      </c>
      <c r="J220" s="103"/>
    </row>
    <row r="221" spans="1:10" hidden="1" x14ac:dyDescent="0.2">
      <c r="A221" s="103" t="s">
        <v>592</v>
      </c>
      <c r="B221" s="103" t="s">
        <v>614</v>
      </c>
      <c r="C221" s="103"/>
      <c r="D221" s="103"/>
      <c r="E221" s="103"/>
      <c r="F221" s="103"/>
      <c r="G221" s="139"/>
      <c r="H221" s="139"/>
      <c r="I221" s="117">
        <v>639.57000000000005</v>
      </c>
      <c r="J221" s="103"/>
    </row>
    <row r="222" spans="1:10" hidden="1" x14ac:dyDescent="0.2">
      <c r="A222" s="103" t="s">
        <v>592</v>
      </c>
      <c r="B222" s="103" t="s">
        <v>615</v>
      </c>
      <c r="C222" s="103"/>
      <c r="D222" s="103"/>
      <c r="E222" s="103"/>
      <c r="F222" s="103"/>
      <c r="G222" s="139"/>
      <c r="H222" s="139"/>
      <c r="I222" s="117">
        <v>626.48</v>
      </c>
      <c r="J222" s="103"/>
    </row>
    <row r="223" spans="1:10" ht="17" x14ac:dyDescent="0.2">
      <c r="A223" s="103" t="s">
        <v>102</v>
      </c>
      <c r="B223" s="99" t="s">
        <v>361</v>
      </c>
      <c r="C223" s="103" t="s">
        <v>616</v>
      </c>
      <c r="D223" s="103"/>
      <c r="E223" s="103"/>
      <c r="F223" s="103"/>
      <c r="G223" s="139"/>
      <c r="H223" s="139"/>
      <c r="I223" s="117" t="s">
        <v>617</v>
      </c>
      <c r="J223" s="103"/>
    </row>
    <row r="224" spans="1:10" ht="17" x14ac:dyDescent="0.2">
      <c r="A224" s="103" t="s">
        <v>102</v>
      </c>
      <c r="B224" s="99" t="s">
        <v>361</v>
      </c>
      <c r="C224" s="149" t="s">
        <v>618</v>
      </c>
      <c r="D224" s="103"/>
      <c r="E224" s="103"/>
      <c r="F224" s="103"/>
      <c r="G224" s="139"/>
      <c r="H224" s="139"/>
      <c r="I224" s="117" t="s">
        <v>619</v>
      </c>
      <c r="J224" s="103"/>
    </row>
    <row r="225" spans="1:13" ht="17" x14ac:dyDescent="0.2">
      <c r="A225" s="103" t="s">
        <v>102</v>
      </c>
      <c r="B225" s="99" t="s">
        <v>361</v>
      </c>
      <c r="C225" s="149" t="s">
        <v>620</v>
      </c>
      <c r="D225" s="103"/>
      <c r="E225" s="103"/>
      <c r="F225" s="103"/>
      <c r="G225" s="139"/>
      <c r="H225" s="139"/>
      <c r="I225" s="117" t="s">
        <v>621</v>
      </c>
      <c r="J225" s="103"/>
    </row>
    <row r="226" spans="1:13" x14ac:dyDescent="0.2">
      <c r="K226" s="142"/>
      <c r="L226" s="142"/>
      <c r="M226" s="142"/>
    </row>
  </sheetData>
  <autoFilter ref="A1:F225" xr:uid="{00000000-0009-0000-0000-000006000000}">
    <filterColumn colId="0">
      <filters>
        <filter val="Хабаровский край"/>
      </filters>
    </filterColumn>
  </autoFilter>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Листы</vt:lpstr>
      </vt:variant>
      <vt:variant>
        <vt:i4>7</vt:i4>
      </vt:variant>
      <vt:variant>
        <vt:lpstr>Именованные диапазоны</vt:lpstr>
      </vt:variant>
      <vt:variant>
        <vt:i4>3</vt:i4>
      </vt:variant>
    </vt:vector>
  </HeadingPairs>
  <TitlesOfParts>
    <vt:vector size="10" baseType="lpstr">
      <vt:lpstr>Сводная таблица</vt:lpstr>
      <vt:lpstr>Графики Нормативы в кг</vt:lpstr>
      <vt:lpstr>Графики Нормативы</vt:lpstr>
      <vt:lpstr>Графики Единый тариф</vt:lpstr>
      <vt:lpstr>Графики Платеж населения</vt:lpstr>
      <vt:lpstr>Нормативы</vt:lpstr>
      <vt:lpstr>Тарифы и платеж населения</vt:lpstr>
      <vt:lpstr>'Сводная таблица'!_GoBack</vt:lpstr>
      <vt:lpstr>Нормативы!Заголовки_для_печати</vt:lpstr>
      <vt:lpstr>Нормативы!Область_печати</vt:lpstr>
    </vt:vector>
  </TitlesOfParts>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Долгушин Александр Борисович</dc:creator>
  <cp:lastModifiedBy>Microsoft Office User</cp:lastModifiedBy>
  <cp:revision/>
  <dcterms:created xsi:type="dcterms:W3CDTF">2018-11-08T11:22:34Z</dcterms:created>
  <dcterms:modified xsi:type="dcterms:W3CDTF">2019-09-13T18:32:55Z</dcterms:modified>
</cp:coreProperties>
</file>