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e2368d43ead3db/Desktop/GITHUB Repositories/Homework/Excel-Homework/"/>
    </mc:Choice>
  </mc:AlternateContent>
  <xr:revisionPtr revIDLastSave="274" documentId="8_{0A7582E1-DB7A-4D34-A5C3-0DD41B64E79B}" xr6:coauthVersionLast="47" xr6:coauthVersionMax="47" xr10:uidLastSave="{A81C3406-C14D-42C9-827C-3FEC8CAEC9A0}"/>
  <bookViews>
    <workbookView xWindow="-110" yWindow="-110" windowWidth="19420" windowHeight="10420" firstSheet="2" activeTab="4" xr2:uid="{00000000-000D-0000-FFFF-FFFF00000000}"/>
  </bookViews>
  <sheets>
    <sheet name="KickStarter Data" sheetId="1" r:id="rId1"/>
    <sheet name="Category Pivot Table &amp; Chart" sheetId="6" r:id="rId2"/>
    <sheet name="Subcategory Pivot Table &amp; Chart" sheetId="4" r:id="rId3"/>
    <sheet name="DateCreated Pivot Table &amp; Chart" sheetId="3" r:id="rId4"/>
    <sheet name="Bonus" sheetId="5" r:id="rId5"/>
  </sheets>
  <definedNames>
    <definedName name="_xlnm._FilterDatabase" localSheetId="0" hidden="1">'KickStarter Data'!$A$1:$T$4115</definedName>
    <definedName name="Goals">'KickStarter Data'!$D$2:$D$4115</definedName>
    <definedName name="Outcomes">'KickStarter Data'!$F$2:$F$4115</definedName>
  </definedNames>
  <calcPr calcId="191029"/>
  <pivotCaches>
    <pivotCache cacheId="2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D3" i="5"/>
  <c r="C3" i="5"/>
  <c r="B3" i="5"/>
  <c r="D2" i="5"/>
  <c r="C2" i="5"/>
  <c r="B2" i="5"/>
  <c r="B13" i="5"/>
  <c r="B12" i="5"/>
  <c r="B11" i="5"/>
  <c r="B10" i="5"/>
  <c r="B9" i="5"/>
  <c r="B8" i="5"/>
  <c r="B7" i="5"/>
  <c r="B6" i="5"/>
  <c r="B5" i="5"/>
  <c r="B4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<sst xmlns="http://schemas.openxmlformats.org/spreadsheetml/2006/main" count="33080" uniqueCount="8408">
  <si>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</si>
  <si>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</si>
  <si>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</si>
  <si>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</si>
  <si>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</si>
  <si>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</si>
  <si>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</si>
  <si>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</si>
  <si>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</si>
  <si>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</si>
  <si>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</si>
  <si>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</si>
  <si>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</si>
  <si>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</si>
  <si>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</si>
  <si>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</si>
  <si>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</si>
  <si>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</si>
  <si>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</si>
  <si>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</si>
  <si>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</si>
  <si>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</si>
  <si>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</si>
  <si>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</si>
  <si>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</si>
  <si>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</si>
  <si>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</si>
  <si>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</si>
  <si>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</si>
  <si>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</si>
  <si>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</si>
  <si>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</si>
  <si>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</si>
  <si>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</si>
  <si>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</si>
  <si>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</si>
  <si>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</si>
  <si>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</si>
  <si>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</si>
  <si>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</si>
  <si>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</si>
  <si>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</si>
  <si>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</si>
  <si>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</si>
  <si>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</si>
  <si>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</si>
  <si>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</si>
  <si>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</si>
  <si>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</si>
  <si>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</si>
  <si>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</si>
  <si>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</si>
  <si>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</si>
  <si>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</si>
  <si>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</si>
  <si>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</si>
  <si>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</si>
  <si>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</si>
  <si>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</si>
  <si>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</si>
  <si>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</si>
  <si>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</si>
  <si>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</si>
  <si>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</si>
  <si>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</si>
  <si>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</si>
  <si>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</si>
  <si>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</si>
  <si>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</si>
  <si>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</si>
  <si>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</si>
  <si>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</si>
  <si>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</si>
  <si>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</si>
  <si>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</si>
  <si>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</si>
  <si>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</si>
  <si>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</si>
  <si>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</si>
  <si>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</si>
  <si>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</si>
  <si>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</si>
  <si>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</si>
  <si>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</si>
  <si>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</si>
  <si>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</si>
  <si>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</si>
  <si>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</si>
  <si>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</si>
  <si>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</si>
  <si>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</si>
  <si>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</si>
  <si>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</si>
  <si>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</si>
  <si>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</si>
  <si>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</si>
  <si>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</si>
  <si>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</si>
  <si>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</si>
  <si>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</si>
  <si>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</si>
  <si>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</si>
  <si>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</si>
  <si>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</si>
  <si>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</si>
  <si>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</si>
  <si>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</si>
  <si>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</si>
  <si>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</si>
  <si>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</si>
  <si>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</si>
  <si>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</si>
  <si>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</si>
  <si>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</si>
  <si>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</si>
  <si>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</si>
  <si>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</si>
  <si>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</si>
  <si>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</si>
  <si>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</si>
  <si>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</si>
  <si>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</si>
  <si>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</si>
  <si>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</si>
  <si>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</si>
  <si>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</si>
  <si>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</si>
  <si>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</si>
  <si>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</si>
  <si>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</si>
  <si>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</si>
  <si>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</si>
  <si>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</si>
  <si>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</si>
  <si>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</si>
  <si>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</si>
  <si>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</si>
  <si>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</si>
  <si>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</si>
  <si>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</si>
  <si>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</si>
  <si>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</si>
  <si>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</si>
  <si>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</si>
  <si>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</si>
  <si>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</si>
  <si>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</si>
  <si>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</si>
  <si>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</si>
  <si>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</si>
  <si>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</si>
  <si>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</si>
  <si>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</si>
  <si>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</si>
  <si>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</si>
  <si>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</si>
  <si>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</si>
  <si>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</si>
  <si>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</si>
  <si>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</si>
  <si>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</si>
  <si>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</si>
  <si>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</si>
  <si>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</si>
  <si>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</si>
  <si>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</si>
  <si>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</si>
  <si>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</si>
  <si>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</si>
  <si>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</si>
  <si>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</si>
  <si>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</si>
  <si>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</si>
  <si>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</si>
  <si>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</si>
  <si>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</si>
  <si>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</si>
  <si>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</si>
  <si>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</si>
  <si>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</si>
  <si>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</si>
  <si>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</si>
  <si>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</si>
  <si>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</si>
  <si>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</si>
  <si>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</si>
  <si>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</si>
  <si>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</si>
  <si>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</si>
  <si>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</si>
  <si>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</si>
  <si>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</si>
  <si>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</si>
  <si>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</si>
  <si>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</si>
  <si>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</si>
  <si>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</si>
  <si>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</si>
  <si>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</si>
  <si>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</si>
  <si>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</si>
  <si>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</si>
  <si>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</si>
  <si>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</si>
  <si>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</si>
  <si>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</si>
  <si>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</si>
  <si>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</si>
  <si>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</si>
  <si>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</si>
  <si>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</si>
  <si>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</si>
  <si>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</si>
  <si>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</si>
  <si>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</si>
  <si>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</si>
  <si>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</si>
  <si>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</si>
  <si>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</si>
  <si>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</si>
  <si>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</si>
  <si>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</si>
  <si>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</si>
  <si>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</si>
  <si>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</si>
  <si>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</si>
  <si>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</si>
  <si>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</si>
  <si>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</si>
  <si>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</si>
  <si>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</si>
  <si>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</si>
  <si>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</si>
  <si>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</si>
  <si>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</si>
  <si>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</si>
  <si>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</si>
  <si>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</si>
  <si>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</si>
  <si>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</si>
  <si>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</si>
  <si>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</si>
  <si>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</si>
  <si>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</si>
  <si>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</si>
  <si>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</si>
  <si>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</si>
  <si>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</si>
  <si>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</si>
  <si>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</si>
  <si>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</si>
  <si>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</si>
  <si>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</si>
  <si>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</si>
  <si>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</si>
  <si>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</si>
  <si>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</si>
  <si>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</si>
  <si>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</si>
  <si>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</si>
  <si>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</si>
  <si>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</si>
  <si>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</si>
  <si>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</si>
  <si>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</si>
  <si>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</si>
  <si>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</si>
  <si>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</si>
  <si>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</si>
  <si>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</si>
  <si>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</si>
  <si>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</si>
  <si>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</si>
  <si>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</si>
  <si>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</si>
  <si>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</si>
  <si>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</si>
  <si>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</si>
  <si>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</si>
  <si>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</si>
  <si>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</si>
  <si>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</si>
  <si>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</si>
  <si>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</si>
  <si>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</si>
  <si>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</si>
  <si>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</si>
  <si>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</si>
  <si>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</si>
  <si>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</si>
  <si>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</si>
  <si>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</si>
  <si>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</si>
  <si>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</si>
  <si>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</si>
  <si>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</si>
  <si>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</si>
  <si>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</si>
  <si>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</si>
  <si>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</si>
  <si>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</si>
  <si>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</si>
  <si>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</si>
  <si>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</si>
  <si>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</si>
  <si>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</si>
  <si>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</si>
  <si>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</si>
  <si>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</si>
  <si>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</si>
  <si>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</si>
  <si>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</si>
  <si>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</si>
  <si>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</si>
  <si>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</si>
  <si>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</si>
  <si>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</si>
  <si>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</si>
  <si>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</si>
  <si>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</si>
  <si>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</si>
  <si>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</si>
  <si>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</si>
  <si>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</si>
  <si>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</si>
  <si>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</si>
  <si>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</si>
  <si>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</si>
  <si>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</si>
  <si>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</si>
  <si>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</si>
  <si>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</si>
  <si>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</si>
  <si>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</si>
  <si>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</si>
  <si>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</si>
  <si>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</si>
  <si>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</si>
  <si>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</si>
  <si>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</si>
  <si>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</si>
  <si>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</si>
  <si>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</si>
  <si>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</si>
  <si>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</si>
  <si>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</si>
  <si>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</si>
  <si>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</si>
  <si>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</si>
  <si>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</si>
  <si>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</si>
  <si>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</si>
  <si>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</si>
  <si>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</si>
  <si>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</si>
  <si>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</si>
  <si>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</si>
  <si>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</si>
  <si>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</si>
  <si>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</si>
  <si>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</si>
  <si>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</si>
  <si>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</si>
  <si>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</si>
  <si>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</si>
  <si>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</si>
  <si>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</si>
  <si>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</si>
  <si>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</si>
  <si>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</si>
  <si>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</si>
  <si>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</si>
  <si>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</si>
  <si>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</si>
  <si>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</si>
  <si>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</si>
  <si>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</si>
  <si>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</si>
  <si>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</si>
  <si>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</si>
  <si>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</si>
  <si>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</si>
  <si>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</si>
  <si>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</si>
  <si>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</si>
  <si>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</si>
  <si>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</si>
  <si>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</si>
  <si>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</si>
  <si>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</si>
  <si>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</si>
  <si>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</si>
  <si>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</si>
  <si>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</si>
  <si>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</si>
  <si>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</si>
  <si>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</si>
  <si>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</si>
  <si>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</si>
  <si>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</si>
  <si>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</si>
  <si>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</si>
  <si>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</si>
  <si>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</si>
  <si>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</si>
  <si>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</si>
  <si>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</si>
  <si>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</si>
  <si>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</si>
  <si>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</si>
  <si>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</si>
  <si>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</si>
  <si>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</si>
  <si>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</si>
  <si>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</si>
  <si>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</si>
  <si>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</si>
  <si>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</si>
  <si>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</si>
  <si>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</si>
  <si>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</si>
  <si>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</si>
  <si>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</si>
  <si>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</si>
  <si>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</si>
  <si>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</si>
  <si>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</si>
  <si>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</si>
  <si>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</si>
  <si>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</si>
  <si>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</si>
  <si>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</si>
  <si>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</si>
  <si>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</si>
  <si>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</si>
  <si>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</si>
  <si>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</si>
  <si>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</si>
  <si>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</si>
  <si>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</si>
  <si>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</si>
  <si>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</si>
  <si>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</si>
  <si>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</si>
  <si>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</si>
  <si>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</si>
  <si>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</si>
  <si>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</si>
  <si>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</si>
  <si>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</si>
  <si>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</si>
  <si>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</si>
  <si>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</si>
  <si>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</si>
  <si>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</si>
  <si>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</si>
  <si>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</si>
  <si>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</si>
  <si>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</si>
  <si>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</si>
  <si>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</si>
  <si>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</si>
  <si>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</si>
  <si>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</si>
  <si>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</si>
  <si>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</si>
  <si>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</si>
  <si>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</si>
  <si>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</si>
  <si>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</si>
  <si>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</si>
  <si>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</si>
  <si>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</si>
  <si>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</si>
  <si>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</si>
  <si>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</si>
  <si>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</si>
  <si>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</si>
  <si>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</si>
  <si>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</si>
  <si>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</si>
  <si>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</si>
  <si>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</si>
  <si>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</si>
  <si>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</si>
  <si>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</si>
  <si>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</si>
  <si>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</si>
  <si>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</si>
  <si>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</si>
  <si>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</si>
  <si>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</si>
  <si>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</si>
  <si>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</si>
  <si>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</si>
  <si>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</si>
  <si>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</si>
  <si>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</si>
  <si>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</si>
  <si>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</si>
  <si>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</si>
  <si>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</si>
  <si>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</si>
  <si>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</si>
  <si>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</si>
  <si>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</si>
  <si>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</si>
  <si>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</si>
  <si>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</si>
  <si>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</si>
  <si>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</si>
  <si>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</si>
  <si>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</si>
  <si>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</si>
  <si>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</si>
  <si>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</si>
  <si>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</si>
  <si>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</si>
  <si>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</si>
  <si>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</si>
  <si>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</si>
  <si>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</si>
  <si>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</si>
  <si>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</si>
  <si>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</si>
  <si>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</si>
  <si>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</si>
  <si>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</si>
  <si>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</si>
  <si>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</si>
  <si>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</si>
  <si>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</si>
  <si>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</si>
  <si>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</si>
  <si>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</si>
  <si>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</si>
  <si>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</si>
  <si>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</si>
  <si>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</si>
  <si>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</si>
  <si>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</si>
  <si>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</si>
  <si>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</si>
  <si>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</si>
  <si>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</si>
  <si>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</si>
  <si>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</si>
  <si>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</si>
  <si>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</si>
  <si>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</si>
  <si>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</si>
  <si>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</si>
  <si>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</si>
  <si>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</si>
  <si>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</si>
  <si>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</si>
  <si>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</si>
  <si>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</si>
  <si>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</si>
  <si>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</si>
  <si>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</si>
  <si>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</si>
  <si>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</si>
  <si>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</si>
  <si>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</si>
  <si>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</si>
  <si>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</si>
  <si>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</si>
  <si>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</si>
  <si>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</si>
  <si>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</si>
  <si>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</si>
  <si>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</si>
  <si>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</si>
  <si>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</si>
  <si>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</si>
  <si>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</si>
  <si>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</si>
  <si>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</si>
  <si>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</si>
  <si>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</si>
  <si>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</si>
  <si>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</si>
  <si>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</si>
  <si>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</si>
  <si>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</si>
  <si>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</si>
  <si>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</si>
  <si>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</si>
  <si>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</si>
  <si>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</si>
  <si>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</si>
  <si>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</si>
  <si>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</si>
  <si>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</si>
  <si>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</si>
  <si>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</si>
  <si>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</si>
  <si>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</si>
  <si>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</si>
  <si>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</si>
  <si>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</si>
  <si>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</si>
  <si>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</si>
  <si>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</si>
  <si>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</si>
  <si>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</si>
  <si>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</si>
  <si>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</si>
  <si>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</si>
  <si>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</si>
  <si>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</si>
  <si>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</si>
  <si>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</si>
  <si>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</si>
  <si>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</si>
  <si>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</si>
  <si>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</si>
  <si>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</si>
  <si>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</si>
  <si>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</si>
  <si>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</si>
  <si>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</si>
  <si>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</si>
  <si>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</si>
  <si>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</si>
  <si>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</si>
  <si>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</si>
  <si>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</si>
  <si>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</si>
  <si>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</si>
  <si>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</si>
  <si>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</si>
  <si>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</si>
  <si>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</si>
  <si>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</si>
  <si>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</si>
  <si>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</si>
  <si>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</si>
  <si>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</si>
  <si>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</si>
  <si>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</si>
  <si>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</si>
  <si>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</si>
  <si>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</si>
  <si>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</si>
  <si>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</si>
  <si>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</si>
  <si>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</si>
  <si>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</si>
  <si>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</si>
  <si>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</si>
  <si>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</si>
  <si>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</si>
  <si>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</si>
  <si>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</si>
  <si>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</si>
  <si>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</si>
  <si>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</si>
  <si>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</si>
  <si>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</si>
  <si>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</si>
  <si>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</si>
  <si>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</si>
  <si>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</si>
  <si>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</si>
  <si>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</si>
  <si>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</si>
  <si>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</si>
  <si>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</si>
  <si>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</si>
  <si>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</si>
  <si>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</si>
  <si>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</si>
  <si>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</si>
  <si>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</si>
  <si>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</si>
  <si>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</si>
  <si>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</si>
  <si>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</si>
  <si>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</si>
  <si>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</si>
  <si>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</si>
  <si>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</si>
  <si>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</si>
  <si>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</si>
  <si>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</si>
  <si>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</si>
  <si>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</si>
  <si>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</si>
  <si>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</si>
  <si>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</si>
  <si>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</si>
  <si>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</si>
  <si>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</si>
  <si>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</si>
  <si>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</si>
  <si>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</si>
  <si>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</si>
  <si>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</si>
  <si>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</si>
  <si>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</si>
  <si>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</si>
  <si>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</si>
  <si>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</si>
  <si>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</si>
  <si>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</si>
  <si>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</si>
  <si>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</si>
  <si>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</si>
  <si>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</si>
  <si>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</si>
  <si>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</si>
  <si>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</si>
  <si>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</si>
  <si>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</si>
  <si>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</si>
  <si>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</si>
  <si>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</si>
  <si>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</si>
  <si>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</si>
  <si>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</si>
  <si>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</si>
  <si>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</si>
  <si>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</si>
  <si>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</si>
  <si>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</si>
  <si>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</si>
  <si>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</si>
  <si>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</si>
  <si>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</si>
  <si>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</si>
  <si>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</si>
  <si>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</si>
  <si>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</si>
  <si>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</si>
  <si>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</si>
  <si>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</si>
  <si>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</si>
  <si>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</si>
  <si>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</si>
  <si>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</si>
  <si>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</si>
  <si>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</si>
  <si>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</si>
  <si>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</si>
  <si>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</si>
  <si>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</si>
  <si>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</si>
  <si>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</si>
  <si>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</si>
  <si>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</si>
  <si>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</si>
  <si>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</si>
  <si>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</si>
  <si>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</si>
  <si>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</si>
  <si>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</si>
  <si>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</si>
  <si>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</si>
  <si>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</si>
  <si>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</si>
  <si>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</si>
  <si>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</si>
  <si>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</si>
  <si>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</si>
  <si>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</si>
  <si>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</si>
  <si>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</si>
  <si>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</si>
  <si>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</si>
  <si>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</si>
  <si>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</si>
  <si>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</si>
  <si>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</si>
  <si>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</si>
  <si>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</si>
  <si>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</si>
  <si>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</si>
  <si>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</si>
  <si>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</si>
  <si>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</si>
  <si>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</si>
  <si>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</si>
  <si>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</si>
  <si>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</si>
  <si>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</si>
  <si>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</si>
  <si>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</si>
  <si>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</si>
  <si>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</si>
  <si>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</si>
  <si>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</si>
  <si>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</si>
  <si>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</si>
  <si>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</si>
  <si>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</si>
  <si>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</si>
  <si>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</si>
  <si>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</si>
  <si>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</si>
  <si>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</si>
  <si>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</si>
  <si>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</si>
  <si>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</si>
  <si>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</si>
  <si>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</si>
  <si>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</si>
  <si>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</si>
  <si>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</si>
  <si>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</si>
  <si>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</si>
  <si>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</si>
  <si>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</si>
  <si>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</si>
  <si>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</si>
  <si>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</si>
  <si>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</si>
  <si>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</si>
  <si>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</si>
  <si>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</si>
  <si>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</si>
  <si>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</si>
  <si>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</si>
  <si>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</si>
  <si>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</si>
  <si>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</si>
  <si>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</si>
  <si>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</si>
  <si>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</si>
  <si>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</si>
  <si>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</si>
  <si>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</si>
  <si>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</si>
  <si>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</si>
  <si>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</si>
  <si>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</si>
  <si>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</si>
  <si>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</si>
  <si>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</si>
  <si>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</si>
  <si>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</si>
  <si>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</si>
  <si>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</si>
  <si>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</si>
  <si>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</si>
  <si>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</si>
  <si>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</si>
  <si>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</si>
  <si>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</si>
  <si>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</si>
  <si>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</si>
  <si>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</si>
  <si>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</si>
  <si>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</si>
  <si>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</si>
  <si>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</si>
  <si>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</si>
  <si>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</si>
  <si>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</si>
  <si>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</si>
  <si>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</si>
  <si>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</si>
  <si>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</si>
  <si>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</si>
  <si>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</si>
  <si>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</si>
  <si>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</si>
  <si>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</si>
  <si>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</si>
  <si>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</si>
  <si>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</si>
  <si>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</si>
  <si>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</si>
  <si>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</si>
  <si>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</si>
  <si>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</si>
  <si>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</si>
  <si>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</si>
  <si>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</si>
  <si>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</si>
  <si>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</si>
  <si>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</si>
  <si>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</si>
  <si>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</si>
  <si>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</si>
  <si>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</si>
  <si>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</si>
  <si>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</si>
  <si>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</si>
  <si>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</si>
  <si>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</si>
  <si>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</si>
  <si>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</si>
  <si>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</si>
  <si>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</si>
  <si>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</si>
  <si>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</si>
  <si>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</si>
  <si>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</si>
  <si>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</si>
  <si>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</si>
  <si>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</si>
  <si>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</si>
  <si>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</si>
  <si>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</si>
  <si>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</si>
  <si>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</si>
  <si>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</si>
  <si>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</si>
  <si>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</si>
  <si>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</si>
  <si>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</si>
  <si>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</si>
  <si>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</si>
  <si>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</si>
  <si>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</si>
  <si>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</si>
  <si>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</si>
  <si>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</si>
  <si>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</si>
  <si>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</si>
  <si>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</si>
  <si>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</si>
  <si>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</si>
  <si>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</si>
  <si>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</si>
  <si>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</si>
  <si>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</si>
  <si>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</si>
  <si>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</si>
  <si>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</si>
  <si>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</si>
  <si>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</si>
  <si>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</si>
  <si>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</si>
  <si>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</si>
  <si>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</si>
  <si>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</si>
  <si>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</si>
  <si>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</si>
  <si>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</si>
  <si>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</si>
  <si>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</si>
  <si>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</si>
  <si>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</si>
  <si>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</si>
  <si>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</si>
  <si>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</si>
  <si>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</si>
  <si>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</si>
  <si>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</si>
  <si>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</si>
  <si>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</si>
  <si>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</si>
  <si>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</si>
  <si>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</si>
  <si>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</si>
  <si>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</si>
  <si>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</si>
  <si>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</si>
  <si>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</si>
  <si>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</si>
  <si>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</si>
  <si>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</si>
  <si>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</si>
  <si>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</si>
  <si>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</si>
  <si>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</si>
  <si>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</si>
  <si>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</si>
  <si>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</si>
  <si>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</si>
  <si>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</si>
  <si>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</si>
  <si>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</si>
  <si>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</si>
  <si>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</si>
  <si>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</si>
  <si>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</si>
  <si>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</si>
  <si>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</si>
  <si>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</si>
  <si>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</si>
  <si>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</si>
  <si>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</si>
  <si>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</si>
  <si>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</si>
  <si>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</si>
  <si>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</si>
  <si>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</si>
  <si>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</si>
  <si>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</si>
  <si>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</si>
  <si>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</si>
  <si>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</si>
  <si>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</si>
  <si>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</si>
  <si>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</si>
  <si>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</si>
  <si>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</si>
  <si>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</si>
  <si>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</si>
  <si>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</si>
  <si>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</si>
  <si>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</si>
  <si>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</si>
  <si>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</si>
  <si>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</si>
  <si>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</si>
  <si>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</si>
  <si>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</si>
  <si>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</si>
  <si>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</si>
  <si>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</si>
  <si>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</si>
  <si>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</si>
  <si>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</si>
  <si>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</si>
  <si>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</si>
  <si>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</si>
  <si>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</si>
  <si>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</si>
  <si>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</si>
  <si>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</si>
  <si>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</si>
  <si>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</si>
  <si>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</si>
  <si>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</si>
  <si>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</si>
  <si>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</si>
  <si>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</si>
  <si>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</si>
  <si>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</si>
  <si>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</si>
  <si>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</si>
  <si>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</si>
  <si>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</si>
  <si>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</si>
  <si>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</si>
  <si>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</si>
  <si>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</si>
  <si>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</si>
  <si>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</si>
  <si>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</si>
  <si>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</si>
  <si>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</si>
  <si>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</si>
  <si>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</si>
  <si>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</si>
  <si>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</si>
  <si>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</si>
  <si>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</si>
  <si>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</si>
  <si>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</si>
  <si>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</si>
  <si>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</si>
  <si>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</si>
  <si>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</si>
  <si>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</si>
  <si>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</si>
  <si>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</si>
  <si>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</si>
  <si>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</si>
  <si>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</si>
  <si>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</si>
  <si>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</si>
  <si>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</si>
  <si>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</si>
  <si>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</si>
  <si>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</si>
  <si>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</si>
  <si>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</si>
  <si>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</si>
  <si>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</si>
  <si>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</si>
  <si>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</si>
  <si>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</si>
  <si>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</si>
  <si>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</si>
  <si>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</si>
  <si>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</si>
  <si>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</si>
  <si>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</si>
  <si>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</si>
  <si>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</si>
  <si>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</si>
  <si>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</si>
  <si>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</si>
  <si>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</si>
  <si>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</si>
  <si>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</si>
  <si>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</si>
  <si>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</si>
  <si>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</si>
  <si>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</si>
  <si>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</si>
  <si>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</si>
  <si>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</si>
  <si>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</si>
  <si>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</si>
  <si>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</si>
  <si>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</si>
  <si>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</si>
  <si>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</si>
  <si>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</si>
  <si>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</si>
  <si>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</si>
  <si>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</si>
  <si>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</si>
  <si>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</si>
  <si>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</si>
  <si>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</si>
  <si>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</si>
  <si>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</si>
  <si>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</si>
  <si>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</si>
  <si>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</si>
  <si>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</si>
  <si>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</si>
  <si>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</si>
  <si>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</si>
  <si>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</si>
  <si>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</si>
  <si>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</si>
  <si>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</si>
  <si>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</si>
  <si>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</si>
  <si>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</si>
  <si>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</si>
  <si>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</si>
  <si>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</si>
  <si>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</si>
  <si>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</si>
  <si>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</si>
  <si>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</si>
  <si>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</si>
  <si>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</si>
  <si>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</si>
  <si>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</si>
  <si>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</si>
  <si>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</si>
  <si>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</si>
  <si>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</si>
  <si>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</si>
  <si>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</si>
  <si>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</si>
  <si>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</si>
  <si>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</si>
  <si>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</si>
  <si>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</si>
  <si>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</si>
  <si>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</si>
  <si>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</si>
  <si>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</si>
  <si>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</si>
  <si>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</si>
  <si>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</si>
  <si>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</si>
  <si>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</si>
  <si>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</si>
  <si>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</si>
  <si>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</si>
  <si>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</si>
  <si>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</si>
  <si>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</si>
  <si>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</si>
  <si>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</si>
  <si>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</si>
  <si>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</si>
  <si>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</si>
  <si>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</si>
  <si>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</si>
  <si>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</si>
  <si>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</si>
  <si>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</si>
  <si>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</si>
  <si>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</si>
  <si>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</si>
  <si>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</si>
  <si>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</si>
  <si>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</si>
  <si>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</si>
  <si>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</si>
  <si>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</si>
  <si>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</si>
  <si>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</si>
  <si>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</si>
  <si>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</si>
  <si>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</si>
  <si>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</si>
  <si>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</si>
  <si>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</si>
  <si>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</si>
  <si>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</si>
  <si>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</si>
  <si>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</si>
  <si>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</si>
  <si>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</si>
  <si>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</si>
  <si>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</si>
  <si>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</si>
  <si>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</si>
  <si>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</si>
  <si>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</si>
  <si>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</si>
  <si>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</si>
  <si>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</si>
  <si>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</si>
  <si>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</si>
  <si>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</si>
  <si>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</si>
  <si>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</si>
  <si>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</si>
  <si>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</si>
  <si>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</si>
  <si>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</si>
  <si>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</si>
  <si>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</si>
  <si>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</si>
  <si>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</si>
  <si>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</si>
  <si>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</si>
  <si>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</si>
  <si>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</si>
  <si>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</si>
  <si>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</si>
  <si>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</si>
  <si>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</si>
  <si>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</si>
  <si>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</si>
  <si>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</si>
  <si>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</si>
  <si>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</si>
  <si>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</si>
  <si>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</si>
  <si>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</si>
  <si>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</si>
  <si>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</si>
  <si>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</si>
  <si>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</si>
  <si>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</si>
  <si>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</si>
  <si>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</si>
  <si>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</si>
  <si>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</si>
  <si>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</si>
  <si>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</si>
  <si>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</si>
  <si>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</si>
  <si>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</si>
  <si>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</si>
  <si>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</si>
  <si>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</si>
  <si>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</si>
  <si>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</si>
  <si>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</si>
  <si>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</si>
  <si>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</si>
  <si>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</si>
  <si>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</si>
  <si>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</si>
  <si>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</si>
  <si>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</si>
  <si>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</si>
  <si>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</si>
  <si>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</si>
  <si>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</si>
  <si>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</si>
  <si>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</si>
  <si>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</si>
  <si>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</si>
  <si>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</si>
  <si>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</si>
  <si>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</si>
  <si>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</si>
  <si>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</si>
  <si>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</si>
  <si>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</si>
  <si>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</si>
  <si>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</si>
  <si>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</si>
  <si>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</si>
  <si>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</si>
  <si>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</si>
  <si>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</si>
  <si>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</si>
  <si>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</si>
  <si>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</si>
  <si>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</si>
  <si>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</si>
  <si>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</si>
  <si>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</si>
  <si>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</si>
  <si>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</si>
  <si>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</si>
  <si>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</si>
  <si>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</si>
  <si>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</si>
  <si>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</si>
  <si>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</si>
  <si>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</si>
  <si>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</si>
  <si>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</si>
  <si>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</si>
  <si>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</si>
  <si>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</si>
  <si>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</si>
  <si>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</si>
  <si>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</si>
  <si>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</si>
  <si>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</si>
  <si>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</si>
  <si>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</si>
  <si>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</si>
  <si>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</si>
  <si>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</si>
  <si>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</si>
  <si>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</si>
  <si>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</si>
  <si>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</si>
  <si>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</si>
  <si>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</si>
  <si>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</si>
  <si>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</si>
  <si>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</si>
  <si>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</si>
  <si>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</si>
  <si>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</si>
  <si>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</si>
  <si>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</si>
  <si>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</si>
  <si>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</si>
  <si>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</si>
  <si>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</si>
  <si>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</si>
  <si>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</si>
  <si>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</si>
  <si>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</si>
  <si>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</si>
  <si>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</si>
  <si>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</si>
  <si>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</si>
  <si>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</si>
  <si>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</si>
  <si>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</si>
  <si>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</si>
  <si>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</si>
  <si>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</si>
  <si>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</si>
  <si>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</si>
  <si>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</si>
  <si>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</si>
  <si>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</si>
  <si>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</si>
  <si>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</si>
  <si>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</si>
  <si>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</si>
  <si>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</si>
  <si>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</si>
  <si>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</si>
  <si>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</si>
  <si>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</si>
  <si>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</si>
  <si>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</si>
  <si>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</si>
  <si>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</si>
  <si>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</si>
  <si>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</si>
  <si>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</si>
  <si>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</si>
  <si>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</si>
  <si>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</si>
  <si>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</si>
  <si>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</si>
  <si>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</si>
  <si>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</si>
  <si>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</si>
  <si>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</si>
  <si>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</si>
  <si>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</si>
  <si>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</si>
  <si>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</si>
  <si>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</si>
  <si>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</si>
  <si>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</si>
  <si>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</si>
  <si>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</si>
  <si>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</si>
  <si>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</si>
  <si>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</si>
  <si>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</si>
  <si>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</si>
  <si>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</si>
  <si>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</si>
  <si>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</si>
  <si>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</si>
  <si>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</si>
  <si>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</si>
  <si>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</si>
  <si>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</si>
  <si>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</si>
  <si>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</si>
  <si>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</si>
  <si>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</si>
  <si>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</si>
  <si>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</si>
  <si>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</si>
  <si>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</si>
  <si>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</si>
  <si>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</si>
  <si>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</si>
  <si>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</si>
  <si>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</si>
  <si>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</si>
  <si>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</si>
  <si>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</si>
  <si>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</si>
  <si>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</si>
  <si>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</si>
  <si>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</si>
  <si>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</si>
  <si>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</si>
  <si>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</si>
  <si>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</si>
  <si>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</si>
  <si>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</si>
  <si>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</si>
  <si>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</si>
  <si>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</si>
  <si>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</si>
  <si>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</si>
  <si>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</si>
  <si>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</si>
  <si>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</si>
  <si>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</si>
  <si>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</si>
  <si>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</si>
  <si>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</si>
  <si>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</si>
  <si>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</si>
  <si>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</si>
  <si>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</si>
  <si>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</si>
  <si>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</si>
  <si>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</si>
  <si>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</si>
  <si>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</si>
  <si>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</si>
  <si>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</si>
  <si>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</si>
  <si>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</si>
  <si>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</si>
  <si>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</si>
  <si>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</si>
  <si>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</si>
  <si>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</si>
  <si>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</si>
  <si>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</si>
  <si>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</si>
  <si>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</si>
  <si>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</si>
  <si>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</si>
  <si>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</si>
  <si>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</si>
  <si>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</si>
  <si>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</si>
  <si>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</si>
  <si>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</si>
  <si>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</si>
  <si>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</si>
  <si>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</si>
  <si>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</si>
  <si>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</si>
  <si>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</si>
  <si>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</si>
  <si>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</si>
  <si>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</si>
  <si>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</si>
  <si>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</si>
  <si>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</si>
  <si>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</si>
  <si>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</si>
  <si>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</si>
  <si>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</si>
  <si>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</si>
  <si>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</si>
  <si>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</si>
  <si>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</si>
  <si>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</si>
  <si>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</si>
  <si>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</si>
  <si>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</si>
  <si>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</si>
  <si>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</si>
  <si>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</si>
  <si>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</si>
  <si>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</si>
  <si>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</si>
  <si>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</si>
  <si>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</si>
  <si>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</si>
  <si>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</si>
  <si>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</si>
  <si>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</si>
  <si>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</si>
  <si>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</si>
  <si>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</si>
  <si>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</si>
  <si>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</si>
  <si>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</si>
  <si>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</si>
  <si>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</si>
  <si>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</si>
  <si>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</si>
  <si>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</si>
  <si>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</si>
  <si>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</si>
  <si>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</si>
  <si>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</si>
  <si>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</si>
  <si>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</si>
  <si>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</si>
  <si>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</si>
  <si>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</si>
  <si>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</si>
  <si>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</si>
  <si>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</si>
  <si>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</si>
  <si>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</si>
  <si>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</si>
  <si>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</si>
  <si>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</si>
  <si>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</si>
  <si>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</si>
  <si>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</si>
  <si>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</si>
  <si>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</si>
  <si>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</si>
  <si>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</si>
  <si>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</si>
  <si>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</si>
  <si>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</si>
  <si>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</si>
  <si>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</si>
  <si>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</si>
  <si>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</si>
  <si>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</si>
  <si>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</si>
  <si>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</si>
  <si>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</si>
  <si>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</si>
  <si>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</si>
  <si>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</si>
  <si>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</si>
  <si>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</si>
  <si>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</si>
  <si>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</si>
  <si>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</si>
  <si>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</si>
  <si>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</si>
  <si>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</si>
  <si>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</si>
  <si>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</si>
  <si>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</si>
  <si>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</si>
  <si>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</si>
  <si>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</si>
  <si>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</si>
  <si>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</si>
  <si>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</si>
  <si>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</si>
  <si>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</si>
  <si>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</si>
  <si>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</si>
  <si>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</si>
  <si>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</si>
  <si>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</si>
  <si>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</si>
  <si>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</si>
  <si>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</si>
  <si>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</si>
  <si>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</si>
  <si>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</si>
  <si>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</si>
  <si>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</si>
  <si>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</si>
  <si>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</si>
  <si>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</si>
  <si>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</si>
  <si>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</si>
  <si>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</si>
  <si>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</si>
  <si>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</si>
  <si>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</si>
  <si>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</si>
  <si>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</si>
  <si>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</si>
  <si>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</si>
  <si>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</si>
  <si>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</si>
  <si>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</si>
  <si>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</si>
  <si>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</si>
  <si>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</si>
  <si>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</si>
  <si>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</si>
  <si>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</si>
  <si>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</si>
  <si>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</si>
  <si>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</si>
  <si>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</si>
  <si>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</si>
  <si>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</si>
  <si>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</si>
  <si>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</si>
  <si>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</si>
  <si>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</si>
  <si>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</si>
  <si>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</si>
  <si>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</si>
  <si>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</si>
  <si>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</si>
  <si>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</si>
  <si>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</si>
  <si>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</si>
  <si>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</si>
  <si>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</si>
  <si>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</si>
  <si>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</si>
  <si>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</si>
  <si>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</si>
  <si>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</si>
  <si>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</si>
  <si>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</si>
  <si>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</si>
  <si>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</si>
  <si>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</si>
  <si>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</si>
  <si>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</si>
  <si>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</si>
  <si>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</si>
  <si>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</si>
  <si>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</si>
  <si>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</si>
  <si>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</si>
  <si>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</si>
  <si>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</si>
  <si>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</si>
  <si>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</si>
  <si>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</si>
  <si>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</si>
  <si>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</si>
  <si>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</si>
  <si>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</si>
  <si>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</si>
  <si>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</si>
  <si>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</si>
  <si>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</si>
  <si>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</si>
  <si>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</si>
  <si>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</si>
  <si>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</si>
  <si>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</si>
  <si>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</si>
  <si>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</si>
  <si>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</si>
  <si>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</si>
  <si>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</si>
  <si>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</si>
  <si>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</si>
  <si>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</si>
  <si>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</si>
  <si>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</si>
  <si>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</si>
  <si>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</si>
  <si>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</si>
  <si>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</si>
  <si>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</si>
  <si>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</si>
  <si>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</si>
  <si>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</si>
  <si>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</si>
  <si>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</si>
  <si>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</si>
  <si>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</si>
  <si>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</si>
  <si>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</si>
  <si>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</si>
  <si>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</si>
  <si>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</si>
  <si>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</si>
  <si>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</si>
  <si>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</si>
  <si>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</si>
  <si>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</si>
  <si>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</si>
  <si>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</si>
  <si>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</si>
  <si>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</si>
  <si>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</si>
  <si>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</si>
  <si>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</si>
  <si>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</si>
  <si>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</si>
  <si>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</si>
  <si>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</si>
  <si>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</si>
  <si>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</si>
  <si>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</si>
  <si>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</si>
  <si>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</si>
  <si>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</si>
  <si>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</si>
  <si>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</si>
  <si>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</si>
  <si>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</si>
  <si>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</si>
  <si>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</si>
  <si>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</si>
  <si>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</si>
  <si>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</si>
  <si>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</si>
  <si>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</si>
  <si>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</si>
  <si>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</si>
  <si>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</si>
  <si>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</si>
  <si>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</si>
  <si>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</si>
  <si>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</si>
  <si>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</si>
  <si>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</si>
  <si>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</si>
  <si>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</si>
  <si>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</si>
  <si>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</si>
  <si>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</si>
  <si>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</si>
  <si>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</si>
  <si>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</si>
  <si>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</si>
  <si>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</si>
  <si>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</si>
  <si>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</si>
  <si>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</si>
  <si>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</si>
  <si>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</si>
  <si>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</si>
  <si>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</si>
  <si>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</si>
  <si>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</si>
  <si>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</si>
  <si>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</si>
  <si>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</si>
  <si>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</si>
  <si>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</si>
  <si>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</si>
  <si>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</si>
  <si>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</si>
  <si>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</si>
  <si>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</si>
  <si>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</si>
  <si>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</si>
  <si>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</si>
  <si>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</si>
  <si>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</si>
  <si>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</si>
  <si>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</si>
  <si>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</si>
  <si>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</si>
  <si>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</si>
  <si>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</si>
  <si>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</si>
  <si>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</si>
  <si>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</si>
  <si>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</si>
  <si>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</si>
  <si>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</si>
  <si>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</si>
  <si>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</si>
  <si>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</si>
  <si>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</si>
  <si>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</si>
  <si>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</si>
  <si>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</si>
  <si>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</si>
  <si>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</si>
  <si>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</si>
  <si>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</si>
  <si>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</si>
  <si>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</si>
  <si>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</si>
  <si>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</si>
  <si>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</si>
  <si>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</si>
  <si>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</si>
  <si>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</si>
  <si>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</si>
  <si>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</si>
  <si>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</si>
  <si>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</si>
  <si>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</si>
  <si>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</si>
  <si>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</si>
  <si>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</si>
  <si>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</si>
  <si>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</si>
  <si>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</si>
  <si>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</si>
  <si>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</si>
  <si>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</si>
  <si>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</si>
  <si>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</si>
  <si>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</si>
  <si>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</si>
  <si>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</si>
  <si>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</si>
  <si>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</si>
  <si>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</si>
  <si>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</si>
  <si>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</si>
  <si>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</si>
  <si>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</si>
  <si>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</si>
  <si>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</si>
  <si>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</si>
  <si>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</si>
  <si>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</si>
  <si>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</si>
  <si>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</si>
  <si>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</si>
  <si>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</si>
  <si>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</si>
  <si>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</si>
  <si>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</si>
  <si>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</si>
  <si>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</si>
  <si>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</si>
  <si>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</si>
  <si>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</si>
  <si>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</si>
  <si>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</si>
  <si>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</si>
  <si>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</si>
  <si>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</si>
  <si>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</si>
  <si>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</si>
  <si>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</si>
  <si>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</si>
  <si>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</si>
  <si>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</si>
  <si>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</si>
  <si>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</si>
  <si>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</si>
  <si>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</si>
  <si>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</si>
  <si>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</si>
  <si>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</si>
  <si>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</si>
  <si>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</si>
  <si>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</si>
  <si>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</si>
  <si>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</si>
  <si>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</si>
  <si>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</si>
  <si>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</si>
  <si>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</si>
  <si>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</si>
  <si>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</si>
  <si>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</si>
  <si>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</si>
  <si>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</si>
  <si>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</si>
  <si>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</si>
  <si>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</si>
  <si>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</si>
  <si>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</si>
  <si>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</si>
  <si>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</si>
  <si>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</si>
  <si>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</si>
  <si>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</si>
  <si>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</si>
  <si>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</si>
  <si>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</si>
  <si>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</si>
  <si>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</si>
  <si>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</si>
  <si>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</si>
  <si>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</si>
  <si>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</si>
  <si>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</si>
  <si>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</si>
  <si>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</si>
  <si>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</si>
  <si>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</si>
  <si>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</si>
  <si>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</si>
  <si>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</si>
  <si>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</si>
  <si>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</si>
  <si>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</si>
  <si>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</si>
  <si>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</si>
  <si>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</si>
  <si>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</si>
  <si>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</si>
  <si>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</si>
  <si>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</si>
  <si>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</si>
  <si>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</si>
  <si>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</si>
  <si>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</si>
  <si>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</si>
  <si>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</si>
  <si>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</si>
  <si>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</si>
  <si>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</si>
  <si>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</si>
  <si>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</si>
  <si>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</si>
  <si>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</si>
  <si>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</si>
  <si>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</si>
  <si>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</si>
  <si>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</si>
  <si>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</si>
  <si>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</si>
  <si>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</si>
  <si>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</si>
  <si>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</si>
  <si>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</si>
  <si>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</si>
  <si>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</si>
  <si>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</si>
  <si>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</si>
  <si>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</si>
  <si>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</si>
  <si>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</si>
  <si>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</si>
  <si>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</si>
  <si>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</si>
  <si>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</si>
  <si>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</si>
  <si>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</si>
  <si>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</si>
  <si>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</si>
  <si>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</si>
  <si>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</si>
  <si>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</si>
  <si>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</si>
  <si>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</si>
  <si>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</si>
  <si>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</si>
  <si>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</si>
  <si>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</si>
  <si>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</si>
  <si>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</si>
  <si>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</si>
  <si>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</si>
  <si>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</si>
  <si>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</si>
  <si>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</si>
  <si>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</si>
  <si>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</si>
  <si>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</si>
  <si>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</si>
  <si>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</si>
  <si>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</si>
  <si>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</si>
  <si>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</si>
  <si>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</si>
  <si>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</si>
  <si>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</si>
  <si>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</si>
  <si>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</si>
  <si>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</si>
  <si>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</si>
  <si>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</si>
  <si>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</si>
  <si>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</si>
  <si>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</si>
  <si>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</si>
  <si>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</si>
  <si>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</si>
  <si>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</si>
  <si>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</si>
  <si>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</si>
  <si>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</si>
  <si>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</si>
  <si>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</si>
  <si>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</si>
  <si>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</si>
  <si>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</si>
  <si>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</si>
  <si>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</si>
  <si>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</si>
  <si>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</si>
  <si>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</si>
  <si>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</si>
  <si>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</si>
  <si>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</si>
  <si>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</si>
  <si>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</si>
  <si>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</si>
  <si>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</si>
  <si>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</si>
  <si>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</si>
  <si>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</si>
  <si>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</si>
  <si>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</si>
  <si>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</si>
  <si>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</si>
  <si>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</si>
  <si>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</si>
  <si>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</si>
  <si>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</si>
  <si>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</si>
  <si>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</si>
  <si>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</si>
  <si>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</si>
  <si>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</si>
  <si>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</si>
  <si>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</si>
  <si>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</si>
  <si>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</si>
  <si>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</si>
  <si>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</si>
  <si>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</si>
  <si>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</si>
  <si>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</si>
  <si>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</si>
  <si>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</si>
  <si>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</si>
  <si>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</si>
  <si>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</si>
  <si>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</si>
  <si>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</si>
  <si>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</si>
  <si>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</si>
  <si>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</si>
  <si>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</si>
  <si>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</si>
  <si>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</si>
  <si>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</si>
  <si>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</si>
  <si>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</si>
  <si>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</si>
  <si>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</si>
  <si>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</si>
  <si>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</si>
  <si>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</si>
  <si>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</si>
  <si>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</si>
  <si>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</si>
  <si>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</si>
  <si>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</si>
  <si>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</si>
  <si>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</si>
  <si>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</si>
  <si>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</si>
  <si>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</si>
  <si>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</si>
  <si>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</si>
  <si>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</si>
  <si>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</si>
  <si>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</si>
  <si>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</si>
  <si>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</si>
  <si>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</si>
  <si>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</si>
  <si>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</si>
  <si>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</si>
  <si>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</si>
  <si>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</si>
  <si>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</si>
  <si>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</si>
  <si>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</si>
  <si>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</si>
  <si>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</si>
  <si>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</si>
  <si>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</si>
  <si>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</si>
  <si>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</si>
  <si>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</si>
  <si>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</si>
  <si>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</si>
  <si>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</si>
  <si>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</si>
  <si>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</si>
  <si>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</si>
  <si>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</si>
  <si>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</si>
  <si>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</si>
  <si>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</si>
  <si>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</si>
  <si>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</si>
  <si>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</si>
  <si>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</si>
  <si>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</si>
  <si>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</si>
  <si>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</si>
  <si>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</si>
  <si>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</si>
  <si>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</si>
  <si>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</si>
  <si>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</si>
  <si>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</si>
  <si>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</si>
  <si>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</si>
  <si>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</si>
  <si>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</si>
  <si>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</si>
  <si>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</si>
  <si>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</si>
  <si>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</si>
  <si>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</si>
  <si>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</si>
  <si>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</si>
  <si>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</si>
  <si>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</si>
  <si>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</si>
  <si>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</si>
  <si>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</si>
  <si>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</si>
  <si>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</si>
  <si>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</si>
  <si>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</si>
  <si>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</si>
  <si>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</si>
  <si>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</si>
  <si>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</si>
  <si>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</si>
  <si>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</si>
  <si>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</si>
  <si>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</si>
  <si>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</si>
  <si>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</si>
  <si>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</si>
  <si>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</si>
  <si>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</si>
  <si>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</si>
  <si>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</si>
  <si>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</si>
  <si>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</si>
  <si>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</si>
  <si>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</si>
  <si>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</si>
  <si>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</si>
  <si>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</si>
  <si>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</si>
  <si>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</si>
  <si>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</si>
  <si>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</si>
  <si>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</si>
  <si>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</si>
  <si>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</si>
  <si>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</si>
  <si>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</si>
  <si>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</si>
  <si>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</si>
  <si>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</si>
  <si>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</si>
  <si>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</si>
  <si>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</si>
  <si>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</si>
  <si>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</si>
  <si>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</si>
  <si>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</si>
  <si>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</si>
  <si>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</si>
  <si>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</si>
  <si>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</si>
  <si>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</si>
  <si>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</si>
  <si>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</si>
  <si>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</si>
  <si>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</si>
  <si>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</si>
  <si>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</si>
  <si>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</si>
  <si>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</si>
  <si>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</si>
  <si>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</si>
  <si>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</si>
  <si>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</si>
  <si>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</si>
  <si>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</si>
  <si>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</si>
  <si>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</si>
  <si>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</si>
  <si>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</si>
  <si>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</si>
  <si>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</si>
  <si>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</si>
  <si>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</si>
  <si>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</si>
  <si>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</si>
  <si>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</si>
  <si>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</si>
  <si>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</si>
  <si>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</si>
  <si>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</si>
  <si>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</si>
  <si>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</si>
  <si>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</si>
  <si>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</si>
  <si>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</si>
  <si>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</si>
  <si>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</si>
  <si>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</si>
  <si>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</si>
  <si>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</si>
  <si>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</si>
  <si>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</si>
  <si>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</si>
  <si>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</si>
  <si>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</si>
  <si>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</si>
  <si>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</si>
  <si>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</si>
  <si>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</si>
  <si>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</si>
  <si>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</si>
  <si>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</si>
  <si>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</si>
  <si>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</si>
  <si>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</si>
  <si>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</si>
  <si>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</si>
  <si>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</si>
  <si>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</si>
  <si>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</si>
  <si>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</si>
  <si>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</si>
  <si>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</si>
  <si>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</si>
  <si>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</si>
  <si>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</si>
  <si>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</si>
  <si>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</si>
  <si>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</si>
  <si>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</si>
  <si>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</si>
  <si>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</si>
  <si>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</si>
  <si>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</si>
  <si>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</si>
  <si>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</si>
  <si>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</si>
  <si>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</si>
  <si>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</si>
  <si>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</si>
  <si>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</si>
  <si>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</si>
  <si>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</si>
  <si>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</si>
  <si>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</si>
  <si>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</si>
  <si>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</si>
  <si>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</si>
  <si>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</si>
  <si>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</si>
  <si>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</si>
  <si>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</si>
  <si>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</si>
  <si>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</si>
  <si>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</si>
  <si>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</si>
  <si>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</si>
  <si>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</si>
  <si>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</si>
  <si>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</si>
  <si>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</si>
  <si>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</si>
  <si>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</si>
  <si>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</si>
  <si>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</si>
  <si>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</si>
  <si>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</si>
  <si>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</si>
  <si>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</si>
  <si>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</si>
  <si>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</si>
  <si>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</si>
  <si>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</si>
  <si>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</si>
  <si>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</si>
  <si>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</si>
  <si>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</si>
  <si>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</si>
  <si>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</si>
  <si>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</si>
  <si>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</si>
  <si>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</si>
  <si>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</si>
  <si>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</si>
  <si>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</si>
  <si>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</si>
  <si>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</si>
  <si>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</si>
  <si>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</si>
  <si>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</si>
  <si>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</si>
  <si>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</si>
  <si>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</si>
  <si>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</si>
  <si>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</si>
  <si>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</si>
  <si>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</si>
  <si>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</si>
  <si>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</si>
  <si>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</si>
  <si>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</si>
  <si>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</si>
  <si>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</si>
  <si>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</si>
  <si>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</si>
  <si>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</si>
  <si>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</si>
  <si>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</si>
  <si>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</si>
  <si>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</si>
  <si>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</si>
  <si>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</si>
  <si>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</si>
  <si>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</si>
  <si>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</si>
  <si>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</si>
  <si>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</si>
  <si>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</si>
  <si>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</si>
  <si>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</si>
  <si>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</si>
  <si>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</si>
  <si>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</si>
  <si>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</si>
  <si>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</si>
  <si>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</si>
  <si>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</si>
  <si>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</si>
  <si>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</si>
  <si>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</si>
  <si>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</si>
  <si>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</si>
  <si>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</si>
  <si>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</si>
  <si>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</si>
  <si>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</si>
  <si>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</si>
  <si>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</si>
  <si>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</si>
  <si>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</si>
  <si>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</si>
  <si>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</si>
  <si>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</si>
  <si>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</si>
  <si>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</si>
  <si>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</si>
  <si>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</si>
  <si>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</si>
  <si>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</si>
  <si>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</si>
  <si>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</si>
  <si>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</si>
  <si>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</si>
  <si>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</si>
  <si>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</si>
  <si>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</si>
  <si>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</si>
  <si>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</si>
  <si>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</si>
  <si>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</si>
  <si>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</si>
  <si>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</si>
  <si>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</si>
  <si>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</si>
  <si>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</si>
  <si>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</si>
  <si>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</si>
  <si>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</si>
  <si>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</si>
  <si>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</si>
  <si>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</si>
  <si>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</si>
  <si>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</si>
  <si>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</si>
  <si>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</si>
  <si>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</si>
  <si>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</si>
  <si>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</si>
  <si>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</si>
  <si>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</si>
  <si>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</si>
  <si>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</si>
  <si>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</si>
  <si>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</si>
  <si>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</si>
  <si>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</si>
  <si>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</si>
  <si>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</si>
  <si>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</si>
  <si>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</si>
  <si>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</si>
  <si>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</si>
  <si>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</si>
  <si>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</si>
  <si>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</si>
  <si>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</si>
  <si>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</si>
  <si>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</si>
  <si>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</si>
  <si>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</si>
  <si>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</si>
  <si>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</si>
  <si>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</si>
  <si>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</si>
  <si>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</si>
  <si>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</si>
  <si>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</si>
  <si>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</si>
  <si>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</si>
  <si>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</si>
  <si>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</si>
  <si>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</si>
  <si>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</si>
  <si>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</si>
  <si>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</si>
  <si>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</si>
  <si>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</si>
  <si>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</si>
  <si>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</si>
  <si>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</si>
  <si>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</si>
  <si>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</si>
  <si>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</si>
  <si>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</si>
  <si>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</si>
  <si>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</si>
  <si>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</si>
  <si>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</si>
  <si>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</si>
  <si>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</si>
  <si>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</si>
  <si>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</si>
  <si>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</si>
  <si>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</si>
  <si>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</si>
  <si>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</si>
  <si>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</si>
  <si>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</si>
  <si>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</si>
  <si>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</si>
  <si>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</si>
  <si>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</si>
  <si>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</si>
  <si>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</si>
  <si>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</si>
  <si>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</si>
  <si>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</si>
  <si>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</si>
  <si>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</si>
  <si>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</si>
  <si>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</si>
  <si>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</si>
  <si>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</si>
  <si>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</si>
  <si>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</si>
  <si>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</si>
  <si>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</si>
  <si>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</si>
  <si>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</si>
  <si>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</si>
  <si>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</si>
  <si>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</si>
  <si>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</si>
  <si>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</si>
  <si>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</si>
  <si>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</si>
  <si>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</si>
  <si>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</si>
  <si>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</si>
  <si>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</si>
  <si>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</si>
  <si>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</si>
  <si>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</si>
  <si>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</si>
  <si>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</si>
  <si>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</si>
  <si>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</si>
  <si>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</si>
  <si>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</si>
  <si>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</si>
  <si>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</si>
  <si>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</si>
  <si>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</si>
  <si>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</si>
  <si>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</si>
  <si>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</si>
  <si>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</si>
  <si>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</si>
  <si>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</si>
  <si>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</si>
  <si>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</si>
  <si>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</si>
  <si>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</si>
  <si>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</si>
  <si>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</si>
  <si>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</si>
  <si>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</si>
  <si>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</si>
  <si>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</si>
  <si>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</si>
  <si>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</si>
  <si>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</si>
  <si>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</si>
  <si>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</si>
  <si>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</si>
  <si>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</si>
  <si>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</si>
  <si>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</si>
  <si>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</si>
  <si>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</si>
  <si>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</si>
  <si>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</si>
  <si>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</si>
  <si>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</si>
  <si>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</si>
  <si>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</si>
  <si>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</si>
  <si>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</si>
  <si>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</si>
  <si>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</si>
  <si>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</si>
  <si>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</si>
  <si>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</si>
  <si>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</si>
  <si>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</si>
  <si>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</si>
  <si>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</si>
  <si>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</si>
  <si>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</si>
  <si>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</si>
  <si>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</si>
  <si>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</si>
  <si>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</si>
  <si>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</si>
  <si>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</si>
  <si>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</si>
  <si>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</si>
  <si>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</si>
  <si>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</si>
  <si>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</si>
  <si>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</si>
  <si>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</si>
  <si>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</si>
  <si>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</si>
  <si>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</si>
  <si>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</si>
  <si>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</si>
  <si>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</si>
  <si>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</si>
  <si>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</si>
  <si>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</si>
  <si>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</si>
  <si>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</si>
  <si>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</si>
  <si>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</si>
  <si>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</si>
  <si>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</si>
  <si>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</si>
  <si>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</si>
  <si>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</si>
  <si>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</si>
  <si>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</si>
  <si>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</si>
  <si>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</si>
  <si>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</si>
  <si>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</si>
  <si>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</si>
  <si>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</si>
  <si>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</si>
  <si>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</si>
  <si>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</si>
  <si>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</si>
  <si>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</si>
  <si>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</si>
  <si>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</si>
  <si>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</si>
  <si>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</si>
  <si>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</si>
  <si>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</si>
  <si>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</si>
  <si>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</si>
  <si>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</si>
  <si>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</si>
  <si>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</si>
  <si>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</si>
  <si>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</si>
  <si>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</si>
  <si>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</si>
  <si>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</si>
  <si>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</si>
  <si>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</si>
  <si>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</si>
  <si>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</si>
  <si>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</si>
  <si>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</si>
  <si>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</si>
  <si>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</si>
  <si>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</si>
  <si>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</si>
  <si>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</si>
  <si>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</si>
  <si>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</si>
  <si>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</si>
  <si>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</si>
  <si>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</si>
  <si>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</si>
  <si>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</si>
  <si>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</si>
  <si>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</si>
  <si>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</si>
  <si>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</si>
  <si>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</si>
  <si>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</si>
  <si>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</si>
  <si>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</si>
  <si>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</si>
  <si>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</si>
  <si>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</si>
  <si>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</si>
  <si>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</si>
  <si>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</si>
  <si>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</si>
  <si>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</si>
  <si>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</si>
  <si>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</si>
  <si>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</si>
  <si>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</si>
  <si>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</si>
  <si>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</si>
  <si>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</si>
  <si>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</si>
  <si>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</si>
  <si>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</si>
  <si>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</si>
  <si>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</si>
  <si>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</si>
  <si>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</si>
  <si>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</si>
  <si>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</si>
  <si>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</si>
  <si>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</si>
  <si>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</si>
  <si>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</si>
  <si>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</si>
  <si>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</si>
  <si>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</si>
  <si>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</si>
  <si>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</si>
  <si>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</si>
  <si>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</si>
  <si>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</si>
  <si>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</si>
  <si>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</si>
  <si>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</si>
  <si>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</si>
  <si>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</si>
  <si>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</si>
  <si>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</si>
  <si>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</si>
  <si>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</si>
  <si>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</si>
  <si>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</si>
  <si>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</si>
  <si>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</si>
  <si>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</si>
  <si>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</si>
  <si>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</si>
  <si>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</si>
  <si>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</si>
  <si>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</si>
  <si>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</si>
  <si>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</si>
  <si>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</si>
  <si>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</si>
  <si>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</si>
  <si>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</si>
  <si>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</si>
  <si>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</si>
  <si>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</si>
  <si>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</si>
  <si>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</si>
  <si>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</si>
  <si>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</si>
  <si>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</si>
  <si>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</si>
  <si>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</si>
  <si>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</si>
  <si>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</si>
  <si>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</si>
  <si>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</si>
  <si>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</si>
  <si>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</si>
  <si>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</si>
  <si>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</si>
  <si>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</si>
  <si>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</si>
  <si>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</si>
  <si>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</si>
  <si>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</si>
  <si>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</si>
  <si>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</si>
  <si>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</si>
  <si>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</si>
  <si>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</si>
  <si>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</si>
  <si>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</si>
  <si>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</si>
  <si>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</si>
  <si>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</si>
  <si>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</si>
  <si>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</si>
  <si>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</si>
  <si>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</si>
  <si>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</si>
  <si>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</si>
  <si>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</si>
  <si>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</si>
  <si>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</si>
  <si>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</si>
  <si>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</si>
  <si>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</si>
  <si>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</si>
  <si>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</si>
  <si>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</si>
  <si>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</si>
  <si>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</si>
  <si>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</si>
  <si>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</si>
  <si>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</si>
  <si>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</si>
  <si>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</si>
  <si>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</si>
  <si>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</si>
  <si>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</si>
  <si>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</si>
  <si>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</si>
  <si>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</si>
  <si>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</si>
  <si>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</si>
  <si>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</si>
  <si>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</si>
  <si>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</si>
  <si>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</si>
  <si>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</si>
  <si>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</si>
  <si>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</si>
  <si>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</si>
  <si>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</si>
  <si>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</si>
  <si>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</si>
  <si>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</si>
  <si>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</si>
  <si>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</si>
  <si>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</si>
  <si>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</si>
  <si>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</si>
  <si>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</si>
  <si>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</si>
  <si>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</si>
  <si>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</si>
  <si>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</si>
  <si>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</si>
  <si>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</si>
  <si>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</si>
  <si>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</si>
  <si>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</si>
  <si>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</si>
  <si>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</si>
  <si>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</si>
  <si>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</si>
  <si>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</si>
  <si>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</si>
  <si>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</si>
  <si>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</si>
  <si>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</si>
  <si>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</si>
  <si>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</si>
  <si>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</si>
  <si>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</si>
  <si>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</si>
  <si>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</si>
  <si>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</si>
  <si>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</si>
  <si>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</si>
  <si>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</si>
  <si>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</si>
  <si>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</si>
  <si>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</si>
  <si>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</si>
  <si>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</si>
  <si>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</si>
  <si>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</si>
  <si>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</si>
  <si>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</si>
  <si>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</si>
  <si>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</si>
  <si>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</si>
  <si>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</si>
  <si>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</si>
  <si>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</si>
  <si>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</si>
  <si>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</si>
  <si>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</si>
  <si>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</si>
  <si>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</si>
  <si>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</si>
  <si>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</si>
  <si>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</si>
  <si>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</si>
  <si>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</si>
  <si>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</si>
  <si>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</si>
  <si>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</si>
  <si>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</si>
  <si>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</si>
  <si>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</si>
  <si>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</si>
  <si>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</si>
  <si>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</si>
  <si>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</si>
  <si>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</si>
  <si>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</si>
  <si>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</si>
  <si>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</si>
  <si>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</si>
  <si>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</si>
  <si>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</si>
  <si>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</si>
  <si>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</si>
  <si>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</si>
  <si>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</si>
  <si>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</si>
  <si>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</si>
  <si>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</si>
  <si>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</si>
  <si>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</si>
  <si>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</si>
  <si>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</si>
  <si>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</si>
  <si>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</si>
  <si>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</si>
  <si>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</si>
  <si>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</si>
  <si>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</si>
  <si>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</si>
  <si>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</si>
  <si>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</si>
  <si>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</si>
  <si>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</si>
  <si>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</si>
  <si>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</si>
  <si>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</si>
  <si>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</si>
  <si>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</si>
  <si>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</si>
  <si>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</si>
  <si>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</si>
  <si>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</si>
  <si>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</si>
  <si>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</si>
  <si>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</si>
  <si>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</si>
  <si>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</si>
  <si>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</si>
  <si>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</si>
  <si>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</si>
  <si>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</si>
  <si>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</si>
  <si>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</si>
  <si>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</si>
  <si>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</si>
  <si>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</si>
  <si>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</si>
  <si>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</si>
  <si>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</si>
  <si>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</si>
  <si>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</si>
  <si>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</si>
  <si>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</si>
  <si>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</si>
  <si>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</si>
  <si>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</si>
  <si>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</si>
  <si>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</si>
  <si>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</si>
  <si>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</si>
  <si>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</si>
  <si>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</si>
  <si>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</si>
  <si>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</si>
  <si>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</si>
  <si>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</si>
  <si>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</si>
  <si>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</si>
  <si>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</si>
  <si>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</si>
  <si>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</si>
  <si>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</si>
  <si>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</si>
  <si>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</si>
  <si>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</si>
  <si>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</si>
  <si>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</si>
  <si>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</si>
  <si>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</si>
  <si>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</si>
  <si>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</si>
  <si>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</si>
  <si>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</si>
  <si>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</si>
  <si>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</si>
  <si>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</si>
  <si>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</si>
  <si>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</si>
  <si>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</si>
  <si>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</si>
  <si>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</si>
  <si>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</si>
  <si>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</si>
  <si>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</si>
  <si>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</si>
  <si>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</si>
  <si>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</si>
  <si>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</si>
  <si>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</si>
  <si>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</si>
  <si>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</si>
  <si>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</si>
  <si>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</si>
  <si>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</si>
  <si>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</si>
  <si>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</si>
  <si>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</si>
  <si>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</si>
  <si>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</si>
  <si>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</si>
  <si>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</si>
  <si>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</si>
  <si>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</si>
  <si>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</si>
  <si>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</si>
  <si>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</si>
  <si>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</si>
  <si>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</si>
  <si>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</si>
  <si>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</si>
  <si>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</si>
  <si>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</si>
  <si>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</si>
  <si>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</si>
  <si>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</si>
  <si>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</si>
  <si>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</si>
  <si>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</si>
  <si>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</si>
  <si>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</si>
  <si>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</si>
  <si>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</si>
  <si>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</si>
  <si>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</si>
  <si>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</si>
  <si>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</si>
  <si>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</si>
  <si>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</si>
  <si>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</si>
  <si>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</si>
  <si>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</si>
  <si>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</si>
  <si>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</si>
  <si>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</si>
  <si>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</si>
  <si>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</si>
  <si>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</si>
  <si>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</si>
  <si>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</si>
  <si>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</si>
  <si>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</si>
  <si>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</si>
  <si>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</si>
  <si>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</si>
  <si>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</si>
  <si>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</si>
  <si>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</si>
  <si>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</si>
  <si>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</si>
  <si>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</si>
  <si>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</si>
  <si>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</si>
  <si>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</si>
  <si>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</si>
  <si>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</si>
  <si>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</si>
  <si>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</si>
  <si>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</si>
  <si>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</si>
  <si>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</si>
  <si>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</si>
  <si>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</si>
  <si>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</si>
  <si>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</si>
  <si>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</si>
  <si>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</si>
  <si>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</si>
  <si>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</si>
  <si>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</si>
  <si>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</si>
  <si>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</si>
  <si>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</si>
  <si>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</si>
  <si>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</si>
  <si>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</si>
  <si>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</si>
  <si>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</si>
  <si>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</si>
  <si>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</si>
  <si>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</si>
  <si>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</si>
  <si>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</si>
  <si>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</si>
  <si>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</si>
  <si>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</si>
  <si>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</si>
  <si>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</si>
  <si>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</si>
  <si>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</si>
  <si>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</si>
  <si>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</si>
  <si>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</si>
  <si>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</si>
  <si>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</si>
  <si>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</si>
  <si>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</si>
  <si>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</si>
  <si>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</si>
  <si>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</si>
  <si>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</si>
  <si>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</si>
  <si>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</si>
  <si>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</si>
  <si>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</si>
  <si>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</si>
  <si>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</si>
  <si>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</si>
  <si>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</si>
  <si>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</si>
  <si>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</si>
  <si>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</si>
  <si>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</si>
  <si>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</si>
  <si>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</si>
  <si>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</si>
  <si>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</si>
  <si>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</si>
  <si>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</si>
  <si>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</si>
  <si>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</si>
  <si>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</si>
  <si>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</si>
  <si>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</si>
  <si>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</si>
  <si>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</si>
  <si>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</si>
  <si>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</si>
  <si>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</si>
  <si>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</si>
  <si>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</si>
  <si>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</si>
  <si>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</si>
  <si>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</si>
  <si>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</si>
  <si>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</si>
  <si>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</si>
  <si>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</si>
  <si>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</si>
  <si>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</si>
  <si>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</si>
  <si>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</si>
  <si>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</si>
  <si>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</si>
  <si>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</si>
  <si>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</si>
  <si>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</si>
  <si>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</si>
  <si>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</si>
  <si>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</si>
  <si>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</si>
  <si>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</si>
  <si>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</si>
  <si>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</si>
  <si>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</si>
  <si>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</si>
  <si>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</si>
  <si>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</si>
  <si>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</si>
  <si>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</si>
  <si>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</si>
  <si>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</si>
  <si>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</si>
  <si>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</si>
  <si>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</si>
  <si>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</si>
  <si>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</si>
  <si>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</si>
  <si>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</si>
  <si>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</si>
  <si>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</si>
  <si>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</si>
  <si>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</si>
  <si>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</si>
  <si>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</si>
  <si>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</si>
  <si>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</si>
  <si>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</si>
  <si>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</si>
  <si>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</si>
  <si>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</si>
  <si>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</si>
  <si>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</si>
  <si>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</si>
  <si>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</si>
  <si>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</si>
  <si>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</si>
  <si>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</si>
  <si>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</si>
  <si>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</si>
  <si>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</si>
  <si>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</si>
  <si>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</si>
  <si>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</si>
  <si>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</si>
  <si>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</si>
  <si>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</si>
  <si>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</si>
  <si>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</si>
  <si>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</si>
  <si>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</si>
  <si>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</si>
  <si>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</si>
  <si>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</si>
  <si>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</si>
  <si>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</si>
  <si>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</si>
  <si>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</si>
  <si>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</si>
  <si>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</si>
  <si>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</si>
  <si>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</si>
  <si>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</si>
  <si>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</si>
  <si>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</si>
  <si>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</si>
  <si>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</si>
  <si>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</si>
  <si>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</si>
  <si>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</si>
  <si>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</si>
  <si>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</si>
  <si>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</si>
  <si>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</si>
  <si>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</si>
  <si>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</si>
  <si>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</si>
  <si>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</si>
  <si>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</si>
  <si>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</si>
  <si>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</si>
  <si>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</si>
  <si>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</si>
  <si>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</si>
  <si>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</si>
  <si>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</si>
  <si>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</si>
  <si>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</si>
  <si>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</si>
  <si>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</si>
  <si>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</si>
  <si>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</si>
  <si>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</si>
  <si>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</si>
  <si>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</si>
  <si>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</si>
  <si>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</si>
  <si>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</si>
  <si>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</si>
  <si>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</si>
  <si>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</si>
  <si>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</si>
  <si>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</si>
  <si>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</si>
  <si>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</si>
  <si>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</si>
  <si>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</si>
  <si>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</si>
  <si>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</si>
  <si>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</si>
  <si>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</si>
  <si>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</si>
  <si>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</si>
  <si>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</si>
  <si>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</si>
  <si>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</si>
  <si>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</si>
  <si>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</si>
  <si>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</si>
  <si>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</si>
  <si>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</si>
  <si>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</si>
  <si>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</si>
  <si>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</si>
  <si>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</si>
  <si>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</si>
  <si>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</si>
  <si>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</si>
  <si>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</si>
  <si>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</si>
  <si>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</si>
  <si>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</si>
  <si>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</si>
  <si>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</si>
  <si>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</si>
  <si>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</si>
  <si>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</si>
  <si>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</si>
  <si>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</si>
  <si>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</si>
  <si>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</si>
  <si>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</si>
  <si>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</si>
  <si>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</si>
  <si>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</si>
  <si>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</si>
  <si>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</si>
  <si>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</si>
  <si>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</si>
  <si>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</si>
  <si>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</si>
  <si>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</si>
  <si>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</si>
  <si>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</si>
  <si>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</si>
  <si>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</si>
  <si>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</si>
  <si>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</si>
  <si>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</si>
  <si>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</si>
  <si>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</si>
  <si>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</si>
  <si>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</si>
  <si>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</si>
  <si>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</si>
  <si>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</si>
  <si>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</si>
  <si>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</si>
  <si>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</si>
  <si>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</si>
  <si>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</si>
  <si>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</si>
  <si>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</si>
  <si>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</si>
  <si>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</si>
  <si>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</si>
  <si>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</si>
  <si>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</si>
  <si>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</si>
  <si>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</si>
  <si>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</si>
  <si>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</si>
  <si>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</si>
  <si>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</si>
  <si>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</si>
  <si>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</si>
  <si>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</si>
  <si>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</si>
  <si>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</si>
  <si>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</si>
  <si>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</si>
  <si>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</si>
  <si>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</si>
  <si>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</si>
  <si>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</si>
  <si>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</si>
  <si>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</si>
  <si>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</si>
  <si>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</si>
  <si>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</si>
  <si>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</si>
  <si>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</si>
  <si>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</si>
  <si>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</si>
  <si>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</si>
  <si>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</si>
  <si>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</si>
  <si>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</si>
  <si>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</si>
  <si>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</si>
  <si>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</si>
  <si>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</si>
  <si>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</si>
  <si>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</si>
  <si>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</si>
  <si>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</si>
  <si>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</si>
  <si>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</si>
  <si>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</si>
  <si>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</si>
  <si>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</si>
  <si>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</si>
  <si>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</si>
  <si>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</si>
  <si>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</si>
  <si>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</si>
  <si>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</si>
  <si>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</si>
  <si>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</si>
  <si>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</si>
  <si>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</si>
  <si>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</si>
  <si>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</si>
  <si>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</si>
  <si>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</si>
  <si>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</si>
  <si>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</si>
  <si>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</si>
  <si>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</si>
  <si>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</si>
  <si>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</si>
  <si>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</si>
  <si>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</si>
  <si>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</si>
  <si>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</si>
  <si>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</si>
  <si>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</si>
  <si>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</si>
  <si>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</si>
  <si>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</si>
  <si>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</si>
  <si>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</si>
  <si>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</si>
  <si>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</si>
  <si>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</si>
  <si>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</si>
  <si>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</si>
  <si>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</si>
  <si>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</si>
  <si>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</si>
  <si>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</si>
  <si>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</si>
  <si>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</si>
  <si>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</si>
  <si>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</si>
  <si>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</si>
  <si>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</si>
  <si>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</si>
  <si>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</si>
  <si>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</si>
  <si>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</si>
  <si>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</si>
  <si>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</si>
  <si>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</si>
  <si>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</si>
  <si>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</si>
  <si>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</si>
  <si>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</si>
  <si>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</si>
  <si>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</si>
  <si>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</si>
  <si>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</si>
  <si>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</si>
  <si>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</si>
  <si>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</si>
  <si>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</si>
  <si>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</si>
  <si>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</si>
  <si>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</si>
  <si>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</si>
  <si>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</si>
  <si>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</si>
  <si>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</si>
  <si>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</si>
  <si>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</si>
  <si>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</si>
  <si>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</si>
  <si>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</si>
  <si>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</si>
  <si>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</si>
  <si>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</si>
  <si>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</si>
  <si>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</si>
  <si>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</si>
  <si>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</si>
  <si>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</si>
  <si>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</si>
  <si>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</si>
  <si>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</si>
  <si>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</si>
  <si>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</si>
  <si>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</si>
  <si>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</si>
  <si>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</si>
  <si>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</si>
  <si>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</si>
  <si>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</si>
  <si>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</si>
  <si>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</si>
  <si>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</si>
  <si>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</si>
  <si>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</si>
  <si>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</si>
  <si>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</si>
  <si>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</si>
  <si>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</si>
  <si>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</si>
  <si>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</si>
  <si>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</si>
  <si>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</si>
  <si>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</si>
  <si>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</si>
  <si>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</si>
  <si>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</si>
  <si>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</si>
  <si>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</si>
  <si>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</si>
  <si>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</si>
  <si>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</si>
  <si>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</si>
  <si>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</si>
  <si>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</si>
  <si>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</si>
  <si>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</si>
  <si>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</si>
  <si>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</si>
  <si>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</si>
  <si>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</si>
  <si>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</si>
  <si>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</si>
  <si>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</si>
  <si>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</si>
  <si>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</si>
  <si>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</si>
  <si>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</si>
  <si>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</si>
  <si>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</si>
  <si>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</si>
  <si>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</si>
  <si>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</si>
  <si>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</si>
  <si>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</si>
  <si>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</si>
  <si>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</si>
  <si>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</si>
  <si>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</si>
  <si>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</si>
  <si>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</si>
  <si>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</si>
  <si>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</si>
  <si>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</si>
  <si>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</si>
  <si>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</si>
  <si>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</si>
  <si>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</si>
  <si>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</si>
  <si>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</si>
  <si>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</si>
  <si>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</si>
  <si>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</si>
  <si>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</si>
  <si>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</si>
  <si>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</si>
  <si>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</si>
  <si>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</si>
  <si>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</si>
  <si>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</si>
  <si>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</si>
  <si>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</si>
  <si>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</si>
  <si>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</si>
  <si>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</si>
  <si>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</si>
  <si>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</si>
  <si>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</si>
  <si>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</si>
  <si>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</si>
  <si>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</si>
  <si>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</si>
  <si>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</si>
  <si>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</si>
  <si>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</si>
  <si>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</si>
  <si>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</si>
  <si>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</si>
  <si>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</si>
  <si>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</si>
  <si>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</si>
  <si>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</si>
  <si>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</si>
  <si>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</si>
  <si>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</si>
  <si>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</si>
  <si>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</si>
  <si>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</si>
  <si>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</si>
  <si>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</si>
  <si>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</si>
  <si>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</si>
  <si>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</si>
  <si>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</si>
  <si>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</si>
  <si>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</si>
  <si>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</si>
  <si>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</si>
  <si>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</si>
  <si>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</si>
  <si>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</si>
  <si>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</si>
  <si>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</si>
  <si>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</si>
  <si>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</si>
  <si>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</si>
  <si>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</si>
  <si>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</si>
  <si>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</si>
  <si>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</si>
  <si>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</si>
  <si>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</si>
  <si>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</si>
  <si>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</si>
  <si>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</si>
  <si>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</si>
  <si>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</si>
  <si>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</si>
  <si>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</si>
  <si>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</si>
  <si>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</si>
  <si>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</si>
  <si>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</si>
  <si>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</si>
  <si>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</si>
  <si>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</si>
  <si>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</si>
  <si>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</si>
  <si>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</si>
  <si>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</si>
  <si>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</si>
  <si>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</si>
  <si>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</si>
  <si>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</si>
  <si>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</si>
  <si>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</si>
  <si>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</si>
  <si>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</si>
  <si>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</si>
  <si>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</si>
  <si>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</si>
  <si>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</si>
  <si>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</si>
  <si>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</si>
  <si>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</si>
  <si>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</si>
  <si>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</si>
  <si>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</si>
  <si>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</si>
  <si>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</si>
  <si>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</si>
  <si>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</si>
  <si>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</si>
  <si>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</si>
  <si>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</si>
  <si>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</si>
  <si>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</si>
  <si>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</si>
  <si>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</si>
  <si>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</si>
  <si>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</si>
  <si>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</si>
  <si>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</si>
  <si>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</si>
  <si>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</si>
  <si>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</si>
  <si>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</si>
  <si>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</si>
  <si>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</si>
  <si>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</si>
  <si>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</si>
  <si>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</si>
  <si>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</si>
  <si>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</si>
  <si>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</si>
  <si>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</si>
  <si>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</si>
  <si>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</si>
  <si>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</si>
  <si>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</si>
  <si>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</si>
  <si>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</si>
  <si>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</si>
  <si>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</si>
  <si>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</si>
  <si>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</si>
  <si>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</si>
  <si>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</si>
  <si>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</si>
  <si>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</si>
  <si>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</si>
  <si>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</si>
  <si>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</si>
  <si>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</si>
  <si>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</si>
  <si>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</si>
  <si>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</si>
  <si>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</si>
  <si>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</si>
  <si>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</si>
  <si>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</si>
  <si>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</si>
  <si>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</si>
  <si>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</si>
  <si>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</si>
  <si>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</si>
  <si>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</si>
  <si>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</si>
  <si>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</si>
  <si>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</si>
  <si>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</si>
  <si>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</si>
  <si>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</si>
  <si>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</si>
  <si>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</si>
  <si>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</si>
  <si>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</si>
  <si>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</si>
  <si>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</si>
  <si>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</si>
  <si>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</si>
  <si>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</si>
  <si>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</si>
  <si>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</si>
  <si>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</si>
  <si>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</si>
  <si>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</si>
  <si>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</si>
  <si>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</si>
  <si>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</si>
  <si>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</si>
  <si>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</si>
  <si>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</si>
  <si>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</si>
  <si>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</si>
  <si>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</si>
  <si>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</si>
  <si>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</si>
  <si>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</si>
  <si>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</si>
  <si>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</si>
  <si>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</si>
  <si>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</si>
  <si>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</si>
  <si>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</si>
  <si>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</si>
  <si>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</si>
  <si>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</si>
  <si>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</si>
  <si>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</si>
  <si>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</si>
  <si>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</si>
  <si>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</si>
  <si>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</si>
  <si>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</si>
  <si>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</si>
  <si>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</si>
  <si>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</si>
  <si>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</si>
  <si>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</si>
  <si>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</si>
  <si>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</si>
  <si>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</si>
  <si>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</si>
  <si>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</si>
  <si>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</si>
  <si>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</si>
  <si>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</si>
  <si>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</si>
  <si>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</si>
  <si>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</si>
  <si>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</si>
  <si>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</si>
  <si>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</si>
  <si>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</si>
  <si>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</si>
  <si>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</si>
  <si>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</si>
  <si>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</si>
  <si>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</si>
  <si>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</si>
  <si>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</si>
  <si>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</si>
  <si>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</si>
  <si>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</si>
  <si>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</si>
  <si>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</si>
  <si>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</si>
  <si>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</si>
  <si>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</si>
  <si>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</si>
  <si>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</si>
  <si>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</si>
  <si>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</si>
  <si>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</si>
  <si>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</si>
  <si>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</si>
  <si>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</si>
  <si>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</si>
  <si>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</si>
  <si>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</si>
  <si>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</si>
  <si>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</si>
  <si>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</si>
  <si>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</si>
  <si>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</si>
  <si>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</si>
  <si>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</si>
  <si>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</si>
  <si>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</si>
  <si>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</si>
  <si>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</si>
  <si>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</si>
  <si>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</si>
  <si>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</si>
  <si>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</si>
  <si>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</si>
  <si>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</si>
  <si>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</si>
  <si>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</si>
  <si>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</si>
  <si>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</si>
  <si>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</si>
  <si>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</si>
  <si>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</si>
  <si>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</si>
  <si>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</si>
  <si>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</si>
  <si>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</si>
  <si>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</si>
  <si>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</si>
  <si>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</si>
  <si>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</si>
  <si>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</si>
  <si>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</si>
  <si>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</si>
  <si>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</si>
  <si>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</si>
  <si>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</si>
  <si>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</si>
  <si>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</si>
  <si>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</si>
  <si>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</si>
  <si>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</si>
  <si>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</si>
  <si>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</si>
  <si>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</si>
  <si>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</si>
  <si>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</si>
  <si>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</si>
  <si>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</si>
  <si>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</si>
  <si>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</si>
  <si>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</si>
  <si>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</si>
  <si>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</si>
  <si>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</si>
  <si>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</si>
  <si>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</si>
  <si>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</si>
  <si>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</si>
  <si>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</si>
  <si>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</si>
  <si>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</si>
  <si>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</si>
  <si>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</si>
  <si>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</si>
  <si>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</si>
  <si>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</si>
  <si>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</si>
  <si>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</si>
  <si>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</si>
  <si>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</si>
  <si>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</si>
  <si>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</si>
  <si>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</si>
  <si>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</si>
  <si>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</si>
  <si>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</si>
  <si>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</si>
  <si>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</si>
  <si>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</si>
  <si>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</si>
  <si>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</si>
  <si>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</si>
  <si>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</si>
  <si>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</si>
  <si>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</si>
  <si>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</si>
  <si>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</si>
  <si>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</si>
  <si>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</si>
  <si>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</si>
  <si>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</si>
  <si>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</si>
  <si>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</si>
  <si>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</si>
  <si>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</si>
  <si>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</si>
  <si>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</si>
  <si>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</si>
  <si>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</si>
  <si>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</si>
  <si>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</si>
  <si>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</si>
  <si>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</si>
  <si>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</si>
  <si>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</si>
  <si>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</si>
  <si>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</si>
  <si>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</si>
  <si>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</si>
  <si>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</si>
  <si>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</si>
  <si>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</si>
  <si>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</si>
  <si>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</si>
  <si>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</si>
  <si>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</si>
  <si>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</si>
  <si>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</si>
  <si>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</si>
  <si>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</si>
  <si>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</si>
  <si>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</si>
  <si>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</si>
  <si>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</si>
  <si>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</si>
  <si>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</si>
  <si>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</si>
  <si>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</si>
  <si>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</si>
  <si>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</si>
  <si>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</si>
  <si>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</si>
  <si>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</si>
  <si>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</si>
  <si>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</si>
  <si>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</si>
  <si>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</si>
  <si>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</si>
  <si>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</si>
  <si>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</si>
  <si>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</si>
  <si>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</si>
  <si>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</si>
  <si>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</si>
  <si>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</si>
  <si>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</si>
  <si>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</si>
  <si>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</si>
  <si>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</si>
  <si>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</si>
  <si>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</si>
  <si>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</si>
  <si>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</si>
  <si>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</si>
  <si>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</si>
  <si>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</si>
  <si>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</si>
  <si>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</si>
  <si>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</si>
  <si>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</si>
  <si>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</si>
  <si>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</si>
  <si>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</si>
  <si>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</si>
  <si>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</si>
  <si>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</si>
  <si>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</si>
  <si>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</si>
  <si>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</si>
  <si>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</si>
  <si>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</si>
  <si>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</si>
  <si>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</si>
  <si>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</si>
  <si>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</si>
  <si>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</si>
  <si>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</si>
  <si>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</si>
  <si>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</si>
  <si>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</si>
  <si>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</si>
  <si>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</si>
  <si>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</si>
  <si>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</si>
  <si>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</si>
  <si>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</si>
  <si>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</si>
  <si>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</si>
  <si>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</si>
  <si>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</si>
  <si>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</si>
  <si>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</si>
  <si>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</si>
  <si>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</si>
  <si>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</si>
  <si>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</si>
  <si>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</si>
  <si>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</si>
  <si>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</si>
  <si>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</si>
  <si>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</si>
  <si>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</si>
  <si>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</si>
  <si>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</si>
  <si>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</si>
  <si>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</si>
  <si>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</si>
  <si>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</si>
  <si>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</si>
  <si>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</si>
  <si>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</si>
  <si>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</si>
  <si>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</si>
  <si>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</si>
  <si>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</si>
  <si>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</si>
  <si>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</si>
  <si>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</si>
  <si>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</si>
  <si>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</si>
  <si>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</si>
  <si>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</si>
  <si>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</si>
  <si>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</si>
  <si>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</si>
  <si>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</si>
  <si>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</si>
  <si>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</si>
  <si>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</si>
  <si>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</si>
  <si>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</si>
  <si>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</si>
  <si>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</si>
  <si>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</si>
  <si>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</si>
  <si>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</si>
  <si>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</si>
  <si>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</si>
  <si>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</si>
  <si>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</si>
  <si>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</si>
  <si>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</si>
  <si>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</si>
  <si>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</si>
  <si>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</si>
  <si>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</si>
  <si>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</si>
  <si>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</si>
  <si>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</si>
  <si>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</si>
  <si>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</si>
  <si>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</si>
  <si>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</si>
  <si>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</si>
  <si>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</si>
  <si>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</si>
  <si>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</si>
  <si>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</si>
  <si>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</si>
  <si>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</si>
  <si>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</si>
  <si>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</si>
  <si>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</si>
  <si>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</si>
  <si>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</si>
  <si>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</si>
  <si>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</si>
  <si>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</si>
  <si>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</si>
  <si>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</si>
  <si>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</si>
  <si>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</si>
  <si>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</si>
  <si>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</si>
  <si>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</si>
  <si>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</si>
  <si>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</si>
  <si>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</si>
  <si>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</si>
  <si>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</si>
  <si>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</si>
  <si>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</si>
  <si>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</si>
  <si>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</si>
  <si>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</si>
  <si>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</si>
  <si>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</si>
  <si>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</si>
  <si>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</si>
  <si>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</si>
  <si>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</si>
  <si>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</si>
  <si>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</si>
  <si>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</si>
  <si>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</si>
  <si>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</si>
  <si>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</si>
  <si>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</si>
  <si>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</si>
  <si>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</si>
  <si>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</si>
  <si>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</si>
  <si>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</si>
  <si>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</si>
  <si>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</si>
  <si>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</si>
  <si>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</si>
  <si>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</si>
  <si>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</si>
  <si>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</si>
  <si>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</si>
  <si>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</si>
  <si>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</si>
  <si>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</si>
  <si>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</si>
  <si>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</si>
  <si>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</si>
  <si>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</si>
  <si>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</si>
  <si>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</si>
  <si>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</si>
  <si>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</si>
  <si>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</si>
  <si>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</si>
  <si>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</si>
  <si>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</si>
  <si>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</si>
  <si>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</si>
  <si>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</si>
  <si>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</si>
  <si>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</si>
  <si>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</si>
  <si>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</si>
  <si>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</si>
  <si>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</si>
  <si>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</si>
  <si>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</si>
  <si>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</si>
  <si>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</si>
  <si>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</si>
  <si>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</si>
  <si>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</si>
  <si>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</si>
  <si>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</si>
  <si>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</si>
  <si>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</si>
  <si>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</si>
  <si>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</si>
  <si>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</si>
  <si>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</si>
  <si>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</si>
  <si>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</si>
  <si>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</si>
  <si>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</si>
  <si>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</si>
  <si>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</si>
  <si>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</si>
  <si>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</si>
  <si>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</si>
  <si>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</si>
  <si>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</si>
  <si>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</si>
  <si>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</si>
  <si>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</si>
  <si>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</si>
  <si>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</si>
  <si>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</si>
  <si>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</si>
  <si>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</si>
  <si>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</si>
  <si>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</si>
  <si>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</si>
  <si>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</si>
  <si>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</si>
  <si>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</si>
  <si>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</si>
  <si>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</si>
  <si>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</si>
  <si>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</si>
  <si>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</si>
  <si>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</si>
  <si>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</si>
  <si>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</si>
  <si>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</si>
  <si>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</si>
  <si>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</si>
  <si>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</si>
  <si>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</si>
  <si>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</si>
  <si>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</si>
  <si>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</si>
  <si>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</si>
  <si>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</si>
  <si>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</si>
  <si>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</si>
  <si>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</si>
  <si>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</si>
  <si>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</si>
  <si>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</si>
  <si>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</si>
  <si>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</si>
  <si>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</si>
  <si>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</si>
  <si>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</si>
  <si>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</si>
  <si>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</si>
  <si>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</si>
  <si>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</si>
  <si>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</si>
  <si>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</si>
  <si>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</si>
  <si>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</si>
  <si>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</si>
  <si>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</si>
  <si>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</si>
  <si>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</si>
  <si>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</si>
  <si>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</si>
  <si>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</si>
  <si>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</si>
  <si>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</si>
  <si>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</si>
  <si>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</si>
  <si>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</si>
  <si>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</si>
  <si>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</si>
  <si>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</si>
  <si>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</si>
  <si>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</si>
  <si>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</si>
  <si>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</si>
  <si>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</si>
  <si>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</si>
  <si>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</si>
  <si>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</si>
  <si>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</si>
  <si>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</si>
  <si>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</si>
  <si>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</si>
  <si>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</si>
  <si>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</si>
  <si>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</si>
  <si>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</si>
  <si>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</si>
  <si>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</si>
  <si>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</si>
  <si>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</si>
  <si>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</si>
  <si>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</si>
  <si>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</si>
  <si>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</si>
  <si>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</si>
  <si>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</si>
  <si>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</si>
  <si>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</si>
  <si>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</si>
  <si>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</si>
  <si>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</si>
  <si>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</si>
  <si>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</si>
  <si>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</si>
  <si>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</si>
  <si>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</si>
  <si>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</si>
  <si>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</si>
  <si>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</si>
  <si>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</si>
  <si>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</si>
  <si>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</si>
  <si>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</si>
  <si>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</si>
  <si>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</si>
  <si>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</si>
  <si>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</si>
  <si>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</si>
  <si>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</si>
  <si>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</si>
  <si>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</si>
  <si>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</si>
  <si>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</si>
  <si>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</si>
  <si>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</si>
  <si>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</si>
  <si>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</si>
  <si>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</si>
  <si>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</si>
  <si>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</si>
  <si>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</si>
  <si>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</si>
  <si>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</si>
  <si>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</si>
  <si>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</si>
  <si>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</si>
  <si>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</si>
  <si>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</si>
  <si>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</si>
  <si>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</si>
  <si>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</si>
  <si>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</si>
  <si>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</si>
  <si>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</si>
  <si>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</si>
  <si>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</si>
  <si>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</si>
  <si>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</si>
  <si>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</si>
  <si>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</si>
  <si>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</si>
  <si>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</si>
  <si>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</si>
  <si>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</si>
  <si>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</si>
  <si>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</si>
  <si>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</si>
  <si>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</si>
  <si>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</si>
  <si>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</si>
  <si>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</si>
  <si>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</si>
  <si>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</si>
  <si>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</si>
  <si>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</si>
  <si>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</si>
  <si>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</si>
  <si>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</si>
  <si>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</si>
  <si>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</si>
  <si>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</si>
  <si>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</si>
  <si>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</si>
  <si>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</si>
  <si>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</si>
  <si>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</si>
  <si>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</si>
  <si>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</si>
  <si>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</si>
  <si>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</si>
  <si>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</si>
  <si>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</si>
  <si>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</si>
  <si>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</si>
  <si>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</si>
  <si>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</si>
  <si>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</si>
  <si>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</si>
  <si>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</si>
  <si>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</si>
  <si>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</si>
  <si>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</si>
  <si>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</si>
  <si>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</si>
  <si>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</si>
  <si>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</si>
  <si>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</si>
  <si>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</si>
  <si>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</si>
  <si>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</si>
  <si>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</si>
  <si>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</si>
  <si>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</si>
  <si>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</si>
  <si>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</si>
  <si>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</si>
  <si>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</si>
  <si>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</si>
  <si>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</si>
  <si>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</si>
  <si>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</si>
  <si>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</si>
  <si>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</si>
  <si>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</si>
  <si>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</si>
  <si>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</si>
  <si>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</si>
  <si>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</si>
  <si>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</si>
  <si>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</si>
  <si>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</si>
  <si>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</si>
  <si>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</si>
  <si>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</si>
  <si>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</si>
  <si>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</si>
  <si>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</si>
  <si>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</si>
  <si>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</si>
  <si>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</si>
  <si>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</si>
  <si>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</si>
  <si>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</si>
  <si>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</si>
  <si>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</si>
  <si>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</si>
  <si>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</si>
  <si>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</si>
  <si>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</si>
  <si>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</si>
  <si>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</si>
  <si>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</si>
  <si>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</si>
  <si>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</si>
  <si>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</si>
  <si>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</si>
  <si>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</si>
  <si>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</si>
  <si>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</si>
  <si>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</si>
  <si>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</si>
  <si>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</si>
  <si>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</si>
  <si>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</si>
  <si>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</si>
  <si>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</si>
  <si>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</si>
  <si>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</si>
  <si>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</si>
  <si>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</si>
  <si>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</si>
  <si>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</si>
  <si>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</si>
  <si>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</si>
  <si>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</si>
  <si>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</si>
  <si>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</si>
  <si>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</si>
  <si>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</si>
  <si>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</si>
  <si>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</si>
  <si>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</si>
  <si>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</si>
  <si>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</si>
  <si>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</si>
  <si>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</si>
  <si>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</si>
  <si>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</si>
  <si>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</si>
  <si>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</si>
  <si>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</si>
  <si>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</si>
  <si>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</si>
  <si>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</si>
  <si>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</si>
  <si>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</si>
  <si>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</si>
  <si>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</si>
  <si>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</si>
  <si>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</si>
  <si>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</si>
  <si>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</si>
  <si>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</si>
  <si>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</si>
  <si>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</si>
  <si>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</si>
  <si>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</si>
  <si>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</si>
  <si>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</si>
  <si>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</si>
  <si>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</si>
  <si>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</si>
  <si>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</si>
  <si>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</si>
  <si>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</si>
  <si>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</si>
  <si>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</si>
  <si>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</si>
  <si>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</si>
  <si>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</si>
  <si>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</si>
  <si>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</si>
  <si>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</si>
  <si>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</si>
  <si>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</si>
  <si>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</si>
  <si>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</si>
  <si>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</si>
  <si>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</si>
  <si>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</si>
  <si>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</si>
  <si>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</si>
  <si>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</si>
  <si>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</si>
  <si>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</si>
  <si>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</si>
  <si>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</si>
  <si>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</si>
  <si>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</si>
  <si>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</si>
  <si>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</si>
  <si>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</si>
  <si>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</si>
  <si>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</si>
  <si>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</si>
  <si>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</si>
  <si>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</si>
  <si>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</si>
  <si>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</si>
  <si>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</si>
  <si>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</si>
  <si>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</si>
  <si>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</si>
  <si>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</si>
  <si>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</si>
  <si>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</si>
  <si>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</si>
  <si>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</si>
  <si>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</si>
  <si>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</si>
  <si>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</si>
  <si>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</si>
  <si>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</si>
  <si>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</si>
  <si>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</si>
  <si>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</si>
  <si>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</si>
  <si>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</si>
  <si>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</si>
  <si>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</si>
  <si>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</si>
  <si>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</si>
  <si>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</si>
  <si>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</si>
  <si>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</si>
  <si>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</si>
  <si>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</si>
  <si>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</si>
  <si>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</si>
  <si>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</si>
  <si>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</si>
  <si>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</si>
  <si>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</si>
  <si>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</si>
  <si>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</si>
  <si>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</si>
  <si>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</si>
  <si>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</si>
  <si>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</si>
  <si>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</si>
  <si>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</si>
  <si>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</si>
  <si>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</si>
  <si>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</si>
  <si>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</si>
  <si>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</si>
  <si>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</si>
  <si>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</si>
  <si>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</si>
  <si>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</si>
  <si>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</si>
  <si>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</si>
  <si>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</si>
  <si>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</si>
  <si>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</si>
  <si>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</si>
  <si>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</si>
  <si>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</si>
  <si>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</si>
  <si>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</si>
  <si>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</si>
  <si>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</si>
  <si>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</si>
  <si>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</si>
  <si>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</si>
  <si>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</si>
  <si>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</si>
  <si>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</si>
  <si>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</si>
  <si>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</si>
  <si>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</si>
  <si>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</si>
  <si>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</si>
  <si>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</si>
  <si>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</si>
  <si>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</si>
  <si>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</si>
  <si>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</si>
  <si>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</si>
  <si>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</si>
  <si>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</si>
  <si>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</si>
  <si>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</si>
  <si>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</si>
  <si>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</si>
  <si>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</si>
  <si>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</si>
  <si>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</si>
  <si>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</si>
  <si>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</si>
  <si>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</si>
  <si>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</si>
  <si>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</si>
  <si>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</si>
  <si>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</si>
  <si>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</si>
  <si>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</si>
  <si>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</si>
  <si>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</si>
  <si>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</si>
  <si>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</si>
  <si>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</si>
  <si>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</si>
  <si>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</si>
  <si>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</si>
  <si>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</si>
  <si>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</si>
  <si>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</si>
  <si>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</si>
  <si>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</si>
  <si>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</si>
  <si>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</si>
  <si>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</si>
  <si>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</si>
  <si>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</si>
  <si>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</si>
  <si>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</si>
  <si>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</si>
  <si>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</si>
  <si>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</si>
  <si>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</si>
  <si>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</si>
  <si>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</si>
  <si>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</si>
  <si>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</si>
  <si>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</si>
  <si>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</si>
  <si>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</si>
  <si>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</si>
  <si>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</si>
  <si>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</si>
  <si>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</si>
  <si>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</si>
  <si>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</si>
  <si>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</si>
  <si>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</si>
  <si>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</si>
  <si>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</si>
  <si>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</si>
  <si>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</si>
  <si>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</si>
  <si>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</si>
  <si>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</si>
  <si>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</si>
  <si>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</si>
  <si>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</si>
  <si>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</si>
  <si>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</si>
  <si>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</si>
  <si>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</si>
  <si>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</si>
  <si>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</si>
  <si>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</si>
  <si>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</si>
  <si>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</si>
  <si>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</si>
  <si>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</si>
  <si>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</si>
  <si>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</si>
  <si>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</si>
  <si>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</si>
  <si>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</si>
  <si>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</si>
  <si>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</si>
  <si>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</si>
  <si>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</si>
  <si>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</si>
  <si>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</si>
  <si>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</si>
  <si>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</si>
  <si>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</si>
  <si>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</si>
  <si>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</si>
  <si>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</si>
  <si>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</si>
  <si>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</si>
  <si>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</si>
  <si>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</si>
  <si>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</si>
  <si>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</si>
  <si>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</si>
  <si>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</si>
  <si>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</si>
  <si>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</si>
  <si>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</si>
  <si>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</si>
  <si>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</si>
  <si>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</si>
  <si>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</si>
  <si>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</si>
  <si>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</si>
  <si>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</si>
  <si>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</si>
  <si>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</si>
  <si>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</si>
  <si>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</si>
  <si>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</si>
  <si>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</si>
  <si>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</si>
  <si>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</si>
  <si>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</si>
  <si>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</si>
  <si>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</si>
  <si>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</si>
  <si>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</si>
  <si>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</si>
  <si>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</si>
  <si>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</si>
  <si>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</si>
  <si>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</si>
  <si>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</si>
  <si>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</si>
  <si>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</si>
  <si>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</si>
  <si>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</si>
  <si>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</si>
  <si>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</si>
  <si>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</si>
  <si>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</si>
  <si>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</si>
  <si>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</si>
  <si>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</si>
  <si>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</si>
  <si>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</si>
  <si>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</si>
  <si>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</si>
  <si>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</si>
  <si>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</si>
  <si>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</si>
  <si>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</si>
  <si>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</si>
  <si>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</si>
  <si>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</si>
  <si>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</si>
  <si>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</si>
  <si>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</si>
  <si>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</si>
  <si>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</si>
  <si>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</si>
  <si>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</si>
  <si>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</si>
  <si>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</si>
  <si>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</si>
  <si>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</si>
  <si>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</si>
  <si>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</si>
  <si>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</si>
  <si>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</si>
  <si>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</si>
  <si>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</si>
  <si>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</si>
  <si>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</si>
  <si>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</si>
  <si>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</si>
  <si>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</si>
  <si>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</si>
  <si>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</si>
  <si>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</si>
  <si>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</si>
  <si>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</si>
  <si>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</si>
  <si>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</si>
  <si>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</si>
  <si>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</si>
  <si>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</si>
  <si>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</si>
  <si>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</si>
  <si>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</si>
  <si>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</si>
  <si>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</si>
  <si>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</si>
  <si>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</si>
  <si>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</si>
  <si>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</si>
  <si>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</si>
  <si>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</si>
  <si>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</si>
  <si>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</si>
  <si>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</si>
  <si>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</si>
  <si>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</si>
  <si>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</si>
  <si>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</si>
  <si>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</si>
  <si>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</si>
  <si>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</si>
  <si>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</si>
  <si>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</si>
  <si>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</si>
  <si>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</si>
  <si>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</si>
  <si>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</si>
  <si>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</si>
  <si>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</si>
  <si>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</si>
  <si>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</si>
  <si>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</si>
  <si>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</si>
  <si>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</si>
  <si>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</si>
  <si>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</si>
  <si>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</si>
  <si>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</si>
  <si>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</si>
  <si>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</si>
  <si>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</si>
  <si>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</si>
  <si>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</si>
  <si>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</si>
  <si>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</si>
  <si>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</si>
  <si>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</si>
  <si>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</si>
  <si>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</si>
  <si>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</si>
  <si>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</si>
  <si>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</si>
  <si>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</si>
  <si>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</si>
  <si>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</si>
  <si>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</si>
  <si>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</si>
  <si>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</si>
  <si>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</si>
  <si>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</si>
  <si>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</si>
  <si>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</si>
  <si>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</si>
  <si>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</si>
  <si>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</si>
  <si>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</si>
  <si>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</si>
  <si>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</si>
  <si>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</si>
  <si>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</si>
  <si>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</si>
  <si>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</si>
  <si>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</si>
  <si>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</si>
  <si>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</si>
  <si>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</si>
  <si>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</si>
  <si>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</si>
  <si>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</si>
  <si>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</si>
  <si>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</si>
  <si>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</si>
  <si>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</si>
  <si>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</si>
  <si>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</si>
  <si>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</si>
  <si>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</si>
  <si>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</si>
  <si>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</si>
  <si>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</si>
  <si>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</si>
  <si>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</si>
  <si>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</si>
  <si>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</si>
  <si>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</si>
  <si>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</si>
  <si>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</si>
  <si>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</si>
  <si>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</si>
  <si>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</si>
  <si>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</si>
  <si>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</si>
  <si>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</si>
  <si>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</si>
  <si>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</si>
  <si>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</si>
  <si>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</si>
  <si>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</si>
  <si>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</si>
  <si>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</si>
  <si>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</si>
  <si>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</si>
  <si>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</si>
  <si>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</si>
  <si>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</si>
  <si>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</si>
  <si>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</si>
  <si>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</si>
  <si>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</si>
  <si>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</si>
  <si>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</si>
  <si>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</si>
  <si>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</si>
  <si>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</si>
  <si>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</si>
  <si>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</si>
  <si>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</si>
  <si>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</si>
  <si>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</si>
  <si>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</si>
  <si>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</si>
  <si>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</si>
  <si>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</si>
  <si>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</si>
  <si>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</si>
  <si>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</si>
  <si>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</si>
  <si>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</si>
  <si>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</si>
  <si>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</si>
  <si>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</si>
  <si>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</si>
  <si>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</si>
  <si>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</si>
  <si>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</si>
  <si>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</si>
  <si>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</si>
  <si>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</si>
  <si>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</si>
  <si>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</si>
  <si>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</si>
  <si>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</si>
  <si>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</si>
  <si>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</si>
  <si>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</si>
  <si>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</si>
  <si>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</si>
  <si>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</si>
  <si>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</si>
  <si>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</si>
  <si>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</si>
  <si>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</si>
  <si>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</si>
  <si>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</si>
  <si>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</si>
  <si>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</si>
  <si>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</si>
  <si>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</si>
  <si>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</si>
  <si>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</si>
  <si>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</si>
  <si>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</si>
  <si>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</si>
  <si>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</si>
  <si>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</si>
  <si>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</si>
  <si>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</si>
  <si>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</si>
  <si>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</si>
  <si>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</si>
  <si>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</si>
  <si>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</si>
  <si>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</si>
  <si>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</si>
  <si>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</si>
  <si>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</si>
  <si>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</si>
  <si>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</si>
  <si>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</si>
  <si>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</si>
  <si>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</si>
  <si>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</si>
  <si>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</si>
  <si>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</si>
  <si>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</si>
  <si>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</si>
  <si>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</si>
  <si>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</si>
  <si>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</si>
  <si>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</si>
  <si>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</si>
  <si>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</si>
  <si>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</si>
  <si>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</si>
  <si>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</si>
  <si>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</si>
  <si>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</si>
  <si>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</si>
  <si>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</si>
  <si>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</si>
  <si>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</si>
  <si>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</si>
  <si>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</si>
  <si>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</si>
  <si>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</si>
  <si>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</si>
  <si>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</si>
  <si>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</si>
  <si>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</si>
  <si>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</si>
  <si>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</si>
  <si>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</si>
  <si>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</si>
  <si>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</si>
  <si>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</si>
  <si>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</si>
  <si>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</si>
  <si>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</si>
  <si>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</si>
  <si>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</si>
  <si>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</si>
  <si>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</si>
  <si>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</si>
  <si>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</si>
  <si>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</si>
  <si>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</si>
  <si>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</si>
  <si>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</si>
  <si>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</si>
  <si>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</si>
  <si>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</si>
  <si>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</si>
  <si>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</si>
  <si>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</si>
  <si>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</si>
  <si>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</si>
  <si>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</si>
  <si>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</si>
  <si>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</si>
  <si>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</si>
  <si>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</si>
  <si>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</si>
  <si>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</si>
  <si>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</si>
  <si>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</si>
  <si>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</si>
  <si>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</si>
  <si>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</si>
  <si>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</si>
  <si>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</si>
  <si>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</si>
  <si>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</si>
  <si>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</si>
  <si>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</si>
  <si>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</si>
  <si>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</si>
  <si>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</si>
  <si>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</si>
  <si>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</si>
  <si>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</si>
  <si>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</si>
  <si>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</si>
  <si>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</si>
  <si>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</si>
  <si>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</si>
  <si>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</si>
  <si>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</si>
  <si>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</si>
  <si>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</si>
  <si>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</si>
  <si>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</si>
  <si>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</si>
  <si>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</si>
  <si>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</si>
  <si>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</si>
  <si>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</si>
  <si>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</si>
  <si>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</si>
  <si>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</si>
  <si>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</si>
  <si>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</si>
  <si>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</si>
  <si>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</si>
  <si>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</si>
  <si>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</si>
  <si>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</si>
  <si>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</si>
  <si>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</si>
  <si>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</si>
  <si>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</si>
  <si>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</si>
  <si>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</si>
  <si>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</si>
  <si>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</si>
  <si>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</si>
  <si>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</si>
  <si>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</si>
  <si>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</si>
  <si>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</si>
  <si>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</si>
  <si>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</si>
  <si>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</si>
  <si>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</si>
  <si>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</si>
  <si>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</si>
  <si>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</si>
  <si>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</si>
  <si>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</si>
  <si>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</si>
  <si>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</si>
  <si>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</si>
  <si>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</si>
  <si>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</si>
  <si>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</si>
  <si>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</si>
  <si>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</si>
  <si>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</si>
  <si>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</si>
  <si>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</si>
  <si>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</si>
  <si>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</si>
  <si>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</si>
  <si>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</si>
  <si>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</si>
  <si>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</si>
  <si>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</si>
  <si>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</si>
  <si>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</si>
  <si>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</si>
  <si>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</si>
  <si>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</si>
  <si>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</si>
  <si>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</si>
  <si>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</si>
  <si>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</si>
  <si>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</si>
  <si>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</si>
  <si>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</si>
  <si>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</si>
  <si>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</si>
  <si>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</si>
  <si>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</si>
  <si>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</si>
  <si>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</si>
  <si>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</si>
  <si>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</si>
  <si>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</si>
  <si>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</si>
  <si>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</si>
  <si>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</si>
  <si>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</si>
  <si>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</si>
  <si>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</si>
  <si>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</si>
  <si>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</si>
  <si>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</si>
  <si>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</si>
  <si>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</si>
  <si>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</si>
  <si>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</si>
  <si>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</si>
  <si>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</si>
  <si>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</si>
  <si>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</si>
  <si>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</si>
  <si>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</si>
  <si>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</si>
  <si>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</si>
  <si>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</si>
  <si>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</si>
  <si>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</si>
  <si>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</si>
  <si>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</si>
  <si>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</si>
  <si>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</si>
  <si>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</si>
  <si>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</si>
  <si>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</si>
  <si>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</si>
  <si>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</si>
  <si>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</si>
  <si>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</si>
  <si>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</si>
  <si>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</si>
  <si>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</si>
  <si>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</si>
  <si>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</si>
  <si>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</si>
  <si>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</si>
  <si>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</si>
  <si>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</si>
  <si>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</si>
  <si>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</si>
  <si>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</si>
  <si>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</si>
  <si>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</si>
  <si>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</si>
  <si>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</si>
  <si>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</si>
  <si>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</si>
  <si>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</si>
  <si>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</si>
  <si>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</si>
  <si>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</si>
  <si>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</si>
  <si>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</si>
  <si>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</si>
  <si>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</si>
  <si>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</si>
  <si>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</si>
  <si>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</si>
  <si>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</si>
  <si>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</si>
  <si>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</si>
  <si>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</si>
  <si>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</si>
  <si>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</si>
  <si>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</si>
  <si>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</si>
  <si>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</si>
  <si>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</si>
  <si>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</si>
  <si>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</si>
  <si>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</si>
  <si>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</si>
  <si>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</si>
  <si>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</si>
  <si>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</si>
  <si>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</si>
  <si>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</si>
  <si>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</si>
  <si>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</si>
  <si>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</si>
  <si>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</si>
  <si>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</si>
  <si>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</si>
  <si>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</si>
  <si>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</si>
  <si>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</si>
  <si>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</si>
  <si>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</si>
  <si>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</si>
  <si>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</si>
  <si>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</si>
  <si>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</si>
  <si>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</si>
  <si>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</si>
  <si>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</si>
  <si>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</si>
  <si>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</si>
  <si>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</si>
  <si>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</si>
  <si>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</si>
  <si>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</si>
  <si>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</si>
  <si>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</si>
  <si>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</si>
  <si>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</si>
  <si>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</si>
  <si>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</si>
  <si>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</si>
  <si>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</si>
  <si>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</si>
  <si>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</si>
  <si>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</si>
  <si>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</si>
  <si>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</si>
  <si>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</si>
  <si>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</si>
  <si>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</si>
  <si>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</si>
  <si>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</si>
  <si>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</si>
  <si>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</si>
  <si>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</si>
  <si>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</si>
  <si>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</si>
  <si>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</si>
  <si>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</si>
  <si>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</si>
  <si>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</si>
  <si>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</si>
  <si>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</si>
  <si>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</si>
  <si>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</si>
  <si>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</si>
  <si>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</si>
  <si>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</si>
  <si>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</si>
  <si>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</si>
  <si>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</si>
  <si>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</si>
  <si>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</si>
  <si>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</si>
  <si>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</si>
  <si>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</si>
  <si>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</si>
  <si>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</si>
  <si>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</si>
  <si>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</si>
  <si>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</si>
  <si>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</si>
  <si>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</si>
  <si>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</si>
  <si>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</si>
  <si>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</si>
  <si>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</si>
  <si>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</si>
  <si>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</si>
  <si>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</si>
  <si>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</si>
  <si>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</si>
  <si>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</si>
  <si>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</si>
  <si>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</si>
  <si>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</si>
  <si>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</si>
  <si>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</si>
  <si>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</si>
  <si>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</si>
  <si>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</si>
  <si>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</si>
  <si>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</si>
  <si>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</si>
  <si>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</si>
  <si>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</si>
  <si>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</si>
  <si>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</si>
  <si>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</si>
  <si>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</si>
  <si>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</si>
  <si>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</si>
  <si>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</si>
  <si>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</si>
  <si>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</si>
  <si>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</si>
  <si>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</si>
  <si>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</si>
  <si>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</si>
  <si>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</si>
  <si>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</si>
  <si>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</si>
  <si>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</si>
  <si>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</si>
  <si>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</si>
  <si>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</si>
  <si>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</si>
  <si>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</si>
  <si>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</si>
  <si>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</si>
  <si>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</si>
  <si>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</si>
  <si>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</si>
  <si>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</si>
  <si>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</si>
  <si>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</si>
  <si>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</si>
  <si>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</si>
  <si>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</si>
  <si>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</si>
  <si>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</si>
  <si>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</si>
  <si>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</si>
  <si>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</si>
  <si>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</si>
  <si>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</si>
  <si>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</si>
  <si>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</si>
  <si>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</si>
  <si>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</si>
  <si>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</si>
  <si>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</si>
  <si>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</si>
  <si>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</si>
  <si>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</si>
  <si>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</si>
  <si>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</si>
  <si>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</si>
  <si>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</si>
  <si>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</si>
  <si>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</si>
  <si>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</si>
  <si>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</si>
  <si>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</si>
  <si>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</si>
  <si>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</si>
  <si>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</si>
  <si>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</si>
  <si>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</si>
  <si>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</si>
  <si>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</si>
  <si>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</si>
  <si>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</si>
  <si>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</si>
  <si>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</si>
  <si>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</si>
  <si>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</si>
  <si>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</si>
  <si>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</si>
  <si>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</si>
  <si>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</si>
  <si>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</si>
  <si>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</si>
  <si>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</si>
  <si>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</si>
  <si>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</si>
  <si>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</si>
  <si>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</si>
  <si>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</si>
  <si>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</si>
  <si>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</si>
  <si>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</si>
  <si>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</si>
  <si>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</si>
  <si>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</si>
  <si>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</si>
  <si>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</si>
  <si>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</si>
  <si>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</si>
  <si>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</si>
  <si>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</si>
  <si>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</si>
  <si>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</si>
  <si>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</si>
  <si>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</si>
  <si>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</si>
  <si>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</si>
  <si>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</si>
  <si>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</si>
  <si>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</si>
  <si>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</si>
  <si>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</si>
  <si>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</si>
  <si>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</si>
  <si>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</si>
  <si>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</si>
  <si>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</si>
  <si>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</si>
  <si>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</si>
  <si>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</si>
  <si>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</si>
  <si>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</si>
  <si>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</si>
  <si>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</si>
  <si>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</si>
  <si>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</si>
  <si>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</si>
  <si>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</si>
  <si>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</si>
  <si>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</si>
  <si>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</si>
  <si>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</si>
  <si>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</si>
  <si>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</si>
  <si>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</si>
  <si>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</si>
  <si>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</si>
  <si>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</si>
  <si>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</si>
  <si>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</si>
  <si>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</si>
  <si>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</si>
  <si>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</si>
  <si>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</si>
  <si>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</si>
  <si>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</si>
  <si>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</si>
  <si>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</si>
  <si>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</si>
  <si>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</si>
  <si>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</si>
  <si>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</si>
  <si>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</si>
  <si>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</si>
  <si>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</si>
  <si>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</si>
  <si>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</si>
  <si>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</si>
  <si>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</si>
  <si>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</si>
  <si>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</si>
  <si>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</si>
  <si>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</si>
  <si>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</si>
  <si>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</si>
  <si>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</si>
  <si>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</si>
  <si>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</si>
  <si>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</si>
  <si>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</si>
  <si>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</si>
  <si>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</si>
  <si>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</si>
  <si>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</si>
  <si>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</si>
  <si>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</si>
  <si>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</si>
  <si>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</si>
  <si>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</si>
  <si>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</si>
  <si>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</si>
  <si>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</si>
  <si>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</si>
  <si>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</si>
  <si>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</si>
  <si>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</si>
  <si>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</si>
  <si>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</si>
  <si>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</si>
  <si>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</si>
  <si>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</si>
  <si>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</si>
  <si>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</si>
  <si>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</si>
  <si>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</si>
  <si>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</si>
  <si>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</si>
  <si>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</si>
  <si>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</si>
  <si>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</si>
  <si>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</si>
  <si>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</si>
  <si>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</si>
  <si>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</si>
  <si>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</si>
  <si>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</si>
  <si>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</si>
  <si>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</si>
  <si>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</si>
  <si>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</si>
  <si>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</si>
  <si>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</si>
  <si>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</si>
  <si>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</si>
  <si>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</si>
  <si>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</si>
  <si>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</si>
  <si>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</si>
  <si>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</si>
  <si>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</si>
  <si>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</si>
  <si>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</si>
  <si>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</si>
  <si>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</si>
  <si>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</si>
  <si>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</si>
  <si>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</si>
  <si>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</si>
  <si>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</si>
  <si>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</si>
  <si>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</si>
  <si>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</si>
  <si>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</si>
  <si>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</si>
  <si>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</si>
  <si>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</si>
  <si>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</si>
  <si>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</si>
  <si>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</si>
  <si>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</si>
  <si>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</si>
  <si>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</si>
  <si>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</si>
  <si>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</si>
  <si>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</si>
  <si>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</si>
  <si>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</si>
  <si>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</si>
  <si>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</si>
  <si>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</si>
  <si>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</si>
  <si>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</si>
  <si>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</si>
  <si>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</si>
  <si>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</si>
  <si>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</si>
  <si>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</si>
  <si>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</si>
  <si>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</si>
  <si>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</si>
  <si>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</si>
  <si>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</si>
  <si>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</si>
  <si>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</si>
  <si>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</si>
  <si>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</si>
  <si>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</si>
  <si>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</si>
  <si>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</si>
  <si>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</si>
  <si>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</si>
  <si>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</si>
  <si>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</si>
  <si>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</si>
  <si>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</si>
  <si>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</si>
  <si>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</si>
  <si>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</si>
  <si>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</si>
  <si>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</si>
  <si>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</si>
  <si>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</si>
  <si>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</si>
  <si>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</si>
  <si>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</si>
  <si>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</si>
  <si>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</si>
  <si>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</si>
  <si>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</si>
  <si>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</si>
  <si>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</si>
  <si>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</si>
  <si>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</si>
  <si>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</si>
  <si>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</si>
  <si>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</si>
  <si>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</si>
  <si>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</si>
  <si>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</si>
  <si>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</si>
  <si>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</si>
  <si>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</si>
  <si>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</si>
  <si>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</si>
  <si>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</si>
  <si>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</si>
  <si>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</si>
  <si>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</si>
  <si>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</si>
  <si>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</si>
  <si>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</si>
  <si>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</si>
  <si>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</si>
  <si>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</si>
  <si>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</si>
  <si>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</si>
  <si>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</si>
  <si>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</si>
  <si>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</si>
  <si>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</si>
  <si>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</si>
  <si>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</si>
  <si>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</si>
  <si>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</si>
  <si>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</si>
  <si>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</si>
  <si>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</si>
  <si>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</si>
  <si>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</si>
  <si>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</si>
  <si>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</si>
  <si>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</si>
  <si>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</si>
  <si>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</si>
  <si>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</si>
  <si>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</si>
  <si>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</si>
  <si>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</si>
  <si>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</si>
  <si>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</si>
  <si>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</si>
  <si>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</si>
  <si>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</si>
  <si>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</si>
  <si>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</si>
  <si>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</si>
  <si>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</si>
  <si>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</si>
  <si>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</si>
  <si>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</si>
  <si>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</si>
  <si>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</si>
  <si>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</si>
  <si>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</si>
  <si>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</si>
  <si>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</si>
  <si>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</si>
  <si>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</si>
  <si>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</si>
  <si>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</si>
  <si>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</si>
  <si>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</si>
  <si>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</si>
  <si>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</si>
  <si>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</si>
  <si>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</si>
  <si>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</si>
  <si>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</si>
  <si>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</si>
  <si>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</si>
  <si>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</si>
  <si>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</si>
  <si>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</si>
  <si>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</si>
  <si>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</si>
  <si>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</si>
  <si>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</si>
  <si>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</si>
  <si>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</si>
  <si>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</si>
  <si>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</si>
  <si>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</si>
  <si>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</si>
  <si>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</si>
  <si>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</si>
  <si>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</si>
  <si>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</si>
  <si>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</si>
  <si>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</si>
  <si>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</si>
  <si>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</si>
  <si>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</si>
  <si>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</si>
  <si>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</si>
  <si>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</si>
  <si>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</si>
  <si>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</si>
  <si>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</si>
  <si>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</si>
  <si>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</si>
  <si>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</si>
  <si>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</si>
  <si>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</si>
  <si>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</si>
  <si>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</si>
  <si>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</si>
  <si>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</si>
  <si>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</si>
  <si>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</si>
  <si>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</si>
  <si>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</si>
  <si>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</si>
  <si>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</si>
  <si>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</si>
  <si>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</si>
  <si>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</si>
  <si>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</si>
  <si>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</si>
  <si>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</si>
  <si>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</si>
  <si>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</si>
  <si>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</si>
  <si>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</si>
  <si>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</si>
  <si>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</si>
  <si>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</si>
  <si>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</si>
  <si>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</si>
  <si>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</si>
  <si>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</si>
  <si>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</si>
  <si>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</si>
  <si>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</si>
  <si>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</si>
  <si>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</si>
  <si>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</si>
  <si>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</si>
  <si>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</si>
  <si>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</si>
  <si>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</si>
  <si>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</si>
  <si>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</si>
  <si>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</si>
  <si>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</si>
  <si>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</si>
  <si>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</si>
  <si>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</si>
  <si>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</si>
  <si>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</si>
  <si>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</si>
  <si>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</si>
  <si>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</si>
  <si>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</si>
  <si>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</si>
  <si>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</si>
  <si>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</si>
  <si>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</si>
  <si>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</si>
  <si>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</si>
  <si>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</si>
  <si>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</si>
  <si>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</si>
  <si>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</si>
  <si>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</si>
  <si>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</si>
  <si>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</si>
  <si>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</si>
  <si>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</si>
  <si>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</si>
  <si>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</si>
  <si>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</si>
  <si>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</si>
  <si>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</si>
  <si>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</si>
  <si>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</si>
  <si>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</si>
  <si>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</si>
  <si>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</si>
  <si>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</si>
  <si>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</si>
  <si>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</si>
  <si>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</si>
  <si>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</si>
  <si>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</si>
  <si>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</si>
  <si>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</si>
  <si>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</si>
  <si>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</si>
  <si>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</si>
  <si>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</si>
  <si>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</si>
  <si>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</si>
  <si>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</si>
  <si>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</si>
  <si>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</si>
  <si>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</si>
  <si>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</si>
  <si>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</si>
  <si>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</si>
  <si>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</si>
  <si>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</si>
  <si>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</si>
  <si>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</si>
  <si>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</si>
  <si>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</si>
  <si>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</si>
  <si>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</si>
  <si>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</si>
  <si>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</si>
  <si>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</si>
  <si>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</si>
  <si>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</si>
  <si>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</si>
  <si>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</si>
  <si>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</si>
  <si>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</si>
  <si>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</si>
  <si>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</si>
  <si>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</si>
  <si>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</si>
  <si>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</si>
  <si>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</si>
  <si>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</si>
  <si>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</si>
  <si>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</si>
  <si>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</si>
  <si>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</si>
  <si>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</si>
  <si>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</si>
  <si>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</si>
  <si>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</si>
  <si>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</si>
  <si>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</si>
  <si>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</si>
  <si>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</si>
  <si>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</si>
  <si>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</si>
  <si>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</si>
  <si>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</si>
  <si>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</si>
  <si>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</si>
  <si>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</si>
  <si>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</si>
  <si>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</si>
  <si>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</si>
  <si>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</si>
  <si>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</si>
  <si>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</si>
  <si>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</si>
  <si>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</si>
  <si>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</si>
  <si>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</si>
  <si>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</si>
  <si>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</si>
  <si>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</si>
  <si>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</si>
  <si>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</si>
  <si>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</si>
  <si>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</si>
  <si>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</si>
  <si>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</si>
  <si>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</si>
  <si>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</si>
  <si>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</si>
  <si>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</si>
  <si>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</si>
  <si>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</si>
  <si>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</si>
  <si>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</si>
  <si>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</si>
  <si>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</si>
  <si>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</si>
  <si>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</si>
  <si>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</si>
  <si>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</si>
  <si>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</si>
  <si>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</si>
  <si>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</si>
  <si>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</si>
  <si>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</si>
  <si>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</si>
  <si>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</si>
  <si>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</si>
  <si>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</si>
  <si>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</si>
  <si>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</si>
  <si>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</si>
  <si>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</si>
  <si>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</si>
  <si>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</si>
  <si>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</si>
  <si>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</si>
  <si>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</si>
  <si>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</si>
  <si>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</si>
  <si>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</si>
  <si>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</si>
  <si>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</si>
  <si>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</si>
  <si>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</si>
  <si>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</si>
  <si>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</si>
  <si>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</si>
  <si>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</si>
  <si>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</si>
  <si>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</si>
  <si>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</si>
  <si>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</si>
  <si>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</si>
  <si>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</si>
  <si>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</si>
  <si>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</si>
  <si>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</si>
  <si>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</si>
  <si>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</si>
  <si>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</si>
  <si>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</si>
  <si>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</si>
  <si>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</si>
  <si>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</si>
  <si>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</si>
  <si>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</si>
  <si>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</si>
  <si>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</si>
  <si>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</si>
  <si>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</si>
  <si>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</si>
  <si>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</si>
  <si>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</si>
  <si>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</si>
  <si>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</si>
  <si>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</si>
  <si>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</si>
  <si>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</si>
  <si>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</si>
  <si>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</si>
  <si>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</si>
  <si>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</si>
  <si>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</si>
  <si>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</si>
  <si>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</si>
  <si>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</si>
  <si>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</si>
  <si>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</si>
  <si>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</si>
  <si>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</si>
  <si>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</si>
  <si>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</si>
  <si>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</si>
  <si>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</si>
  <si>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</si>
  <si>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</si>
  <si>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</si>
  <si>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</si>
  <si>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</si>
  <si>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</si>
  <si>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</si>
  <si>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</si>
  <si>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</si>
  <si>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</si>
  <si>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</si>
  <si>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</si>
  <si>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</si>
  <si>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</si>
  <si>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</si>
  <si>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</si>
  <si>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</si>
  <si>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</si>
  <si>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</si>
  <si>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</si>
  <si>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</si>
  <si>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</si>
  <si>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</si>
  <si>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</si>
  <si>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</si>
  <si>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</si>
  <si>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</si>
  <si>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</si>
  <si>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</si>
  <si>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</si>
  <si>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</si>
  <si>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</si>
  <si>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</si>
  <si>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</si>
  <si>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</si>
  <si>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</si>
  <si>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</si>
  <si>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</si>
  <si>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</si>
  <si>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</si>
  <si>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</si>
  <si>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</si>
  <si>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</si>
  <si>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</si>
  <si>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</si>
  <si>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</si>
  <si>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</si>
  <si>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</si>
  <si>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</si>
  <si>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</si>
  <si>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</si>
  <si>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</si>
  <si>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</si>
  <si>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</si>
  <si>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</si>
  <si>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</si>
  <si>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</si>
  <si>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</si>
  <si>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</si>
  <si>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</si>
  <si>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</si>
  <si>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</si>
  <si>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</si>
  <si>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</si>
  <si>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</si>
  <si>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</si>
  <si>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</si>
  <si>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</si>
  <si>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</si>
  <si>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</si>
  <si>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</si>
  <si>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</si>
  <si>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</si>
  <si>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</si>
  <si>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</si>
  <si>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</si>
  <si>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</si>
  <si>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</si>
  <si>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</si>
  <si>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</si>
  <si>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</si>
  <si>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</si>
  <si>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</si>
  <si>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</si>
  <si>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</si>
  <si>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</si>
  <si>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</si>
  <si>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</si>
  <si>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</si>
  <si>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</si>
  <si>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</si>
  <si>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</si>
  <si>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</si>
  <si>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</si>
  <si>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</si>
  <si>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</si>
  <si>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</si>
  <si>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</si>
  <si>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</si>
  <si>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</si>
  <si>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</si>
  <si>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</si>
  <si>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</si>
  <si>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</si>
  <si>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</si>
  <si>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</si>
  <si>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</si>
  <si>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</si>
  <si>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</si>
  <si>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</si>
  <si>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</si>
  <si>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</si>
  <si>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</si>
  <si>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</si>
  <si>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</si>
  <si>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</si>
  <si>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</si>
  <si>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</si>
  <si>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</si>
  <si>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</si>
  <si>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</si>
  <si>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</si>
  <si>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</si>
  <si>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</si>
  <si>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</si>
  <si>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</si>
  <si>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</si>
  <si>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</si>
  <si>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</si>
  <si>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</si>
  <si>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</si>
  <si>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</si>
  <si>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</si>
  <si>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</si>
  <si>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</si>
  <si>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</si>
  <si>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</si>
  <si>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</si>
  <si>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</si>
  <si>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</si>
  <si>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</si>
  <si>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</si>
  <si>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</si>
  <si>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</si>
  <si>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</si>
  <si>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</si>
  <si>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</si>
  <si>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</si>
  <si>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</si>
  <si>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</si>
  <si>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</si>
  <si>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</si>
  <si>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</si>
  <si>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</si>
  <si>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</si>
  <si>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</si>
  <si>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</si>
  <si>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</si>
  <si>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</si>
  <si>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</si>
  <si>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</si>
  <si>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</si>
  <si>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</si>
  <si>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</si>
  <si>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</si>
  <si>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</si>
  <si>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</si>
  <si>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</si>
  <si>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</si>
  <si>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</si>
  <si>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</si>
  <si>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</si>
  <si>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</si>
  <si>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</si>
  <si>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</si>
  <si>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</si>
  <si>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</si>
  <si>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</si>
  <si>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</si>
  <si>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</si>
  <si>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</si>
  <si>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</si>
  <si>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</si>
  <si>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</si>
  <si>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</si>
  <si>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</si>
  <si>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</si>
  <si>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</si>
  <si>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</si>
  <si>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</si>
  <si>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</si>
  <si>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</si>
  <si>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</si>
  <si>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</si>
  <si>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</si>
  <si>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</si>
  <si>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</si>
  <si>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</si>
  <si>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</si>
  <si>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</si>
  <si>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</si>
  <si>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</si>
  <si>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</si>
  <si>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</si>
  <si>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</si>
  <si>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</si>
  <si>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</si>
  <si>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</si>
  <si>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</si>
  <si>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</si>
  <si>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</si>
  <si>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</si>
  <si>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</si>
  <si>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</si>
  <si>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</si>
  <si>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</si>
  <si>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</si>
  <si>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</si>
  <si>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</si>
  <si>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</si>
  <si>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</si>
  <si>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</si>
  <si>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</si>
  <si>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</si>
  <si>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</si>
  <si>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</si>
  <si>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</si>
  <si>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</si>
  <si>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</si>
  <si>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</si>
  <si>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</si>
  <si>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</si>
  <si>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</si>
  <si>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</si>
  <si>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</si>
  <si>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</si>
  <si>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</si>
  <si>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</si>
  <si>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</si>
  <si>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</si>
  <si>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</si>
  <si>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</si>
  <si>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</si>
  <si>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</si>
  <si>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</si>
  <si>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</si>
  <si>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</si>
  <si>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</si>
  <si>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</si>
  <si>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</si>
  <si>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</si>
  <si>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</si>
  <si>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</si>
  <si>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</si>
  <si>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</si>
  <si>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</si>
  <si>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</si>
  <si>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</si>
  <si>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</si>
  <si>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</si>
  <si>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</si>
  <si>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</si>
  <si>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</si>
  <si>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</si>
  <si>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</si>
  <si>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</si>
  <si>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</si>
  <si>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</si>
  <si>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</si>
  <si>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</si>
  <si>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</si>
  <si>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</si>
  <si>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</si>
  <si>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</si>
  <si>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</si>
  <si>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</si>
  <si>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</si>
  <si>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</si>
  <si>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</si>
  <si>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</si>
  <si>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</si>
  <si>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</si>
  <si>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</si>
  <si>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</si>
  <si>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</si>
  <si>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</si>
  <si>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</si>
  <si>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</si>
  <si>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</si>
  <si>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</si>
  <si>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</si>
  <si>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</si>
  <si>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</si>
  <si>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</si>
  <si>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</si>
  <si>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</si>
  <si>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</si>
  <si>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</si>
  <si>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</si>
  <si>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</si>
  <si>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</si>
  <si>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</si>
  <si>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</si>
  <si>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</si>
  <si>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</si>
  <si>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</si>
  <si>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</si>
  <si>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</si>
  <si>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</si>
  <si>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</si>
  <si>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</si>
  <si>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</si>
  <si>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</si>
  <si>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</si>
  <si>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</si>
  <si>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</si>
  <si>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</si>
  <si>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</si>
  <si>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</si>
  <si>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</si>
  <si>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</si>
  <si>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</si>
  <si>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</si>
  <si>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</si>
  <si>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</si>
  <si>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</si>
  <si>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</si>
  <si>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</si>
  <si>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</si>
  <si>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</si>
  <si>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</si>
  <si>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</si>
  <si>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</si>
  <si>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</si>
  <si>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</si>
  <si>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</si>
  <si>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</si>
  <si>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</si>
  <si>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</si>
  <si>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</si>
  <si>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</si>
  <si>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</si>
  <si>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</si>
  <si>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</si>
  <si>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</si>
  <si>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</si>
  <si>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</si>
  <si>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</si>
  <si>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</si>
  <si>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</si>
  <si>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</si>
  <si>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</si>
  <si>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</si>
  <si>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</si>
  <si>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</si>
  <si>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</si>
  <si>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</si>
  <si>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</si>
  <si>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</si>
  <si>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</si>
  <si>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</si>
  <si>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</si>
  <si>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</si>
  <si>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</si>
  <si>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</si>
  <si>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</si>
  <si>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</si>
  <si>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</si>
  <si>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</si>
  <si>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</si>
  <si>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</si>
  <si>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</si>
  <si>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</si>
  <si>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</si>
  <si>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</si>
  <si>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</si>
  <si>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</si>
  <si>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</si>
  <si>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</si>
  <si>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</si>
  <si>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</si>
  <si>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</si>
  <si>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</si>
  <si>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</si>
  <si>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</si>
  <si>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</si>
  <si>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</si>
  <si>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</si>
  <si>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</si>
  <si>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</si>
  <si>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</si>
  <si>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</si>
  <si>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</si>
  <si>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</si>
  <si>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</si>
  <si>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</si>
  <si>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</si>
  <si>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</si>
  <si>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</si>
  <si>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</si>
  <si>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</si>
  <si>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</si>
  <si>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</si>
  <si>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</si>
  <si>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</si>
  <si>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</si>
  <si>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</si>
  <si>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</si>
  <si>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</si>
  <si>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</si>
  <si>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</si>
  <si>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</si>
  <si>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</si>
  <si>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</si>
  <si>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</si>
  <si>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</si>
  <si>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</si>
  <si>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</si>
  <si>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</si>
  <si>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</si>
  <si>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</si>
  <si>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</si>
  <si>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</si>
  <si>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</si>
  <si>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</si>
  <si>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</si>
  <si>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</si>
  <si>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</si>
  <si>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</si>
  <si>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</si>
  <si>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</si>
  <si>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</si>
  <si>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</si>
  <si>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</si>
  <si>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</si>
  <si>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</si>
  <si>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</si>
  <si>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</si>
  <si>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</si>
  <si>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</si>
  <si>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</si>
  <si>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</si>
  <si>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</si>
  <si>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</si>
  <si>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</si>
  <si>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</si>
  <si>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</si>
  <si>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</si>
  <si>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</si>
  <si>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</si>
  <si>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</si>
  <si>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</si>
  <si>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</si>
  <si>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</si>
  <si>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</si>
  <si>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</si>
  <si>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</si>
  <si>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</si>
  <si>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</si>
  <si>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</si>
  <si>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</si>
  <si>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</si>
  <si>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</si>
  <si>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</si>
  <si>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</si>
  <si>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</si>
  <si>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</si>
  <si>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</si>
  <si>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</si>
  <si>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</si>
  <si>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</si>
  <si>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</si>
  <si>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</si>
  <si>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</si>
  <si>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</si>
  <si>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</si>
  <si>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</si>
  <si>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</si>
  <si>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</si>
  <si>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</si>
  <si>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</si>
  <si>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</si>
  <si>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</si>
  <si>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</si>
  <si>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</si>
  <si>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</si>
  <si>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</si>
  <si>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</si>
  <si>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</si>
  <si>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</si>
  <si>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</si>
  <si>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</si>
  <si>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</si>
  <si>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</si>
  <si>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</si>
  <si>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</si>
  <si>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</si>
  <si>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</si>
  <si>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</si>
  <si>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</si>
  <si>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</si>
  <si>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</si>
  <si>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</si>
  <si>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</si>
  <si>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</si>
  <si>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</si>
  <si>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</si>
  <si>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</si>
  <si>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</si>
  <si>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</si>
  <si>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</si>
  <si>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</si>
  <si>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</si>
  <si>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</si>
  <si>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</si>
  <si>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</si>
  <si>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</si>
  <si>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</si>
  <si>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</si>
  <si>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</si>
  <si>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</si>
  <si>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</si>
  <si>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</si>
  <si>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</si>
  <si>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</si>
  <si>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</si>
  <si>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</si>
  <si>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</si>
  <si>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</si>
  <si>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</si>
  <si>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</si>
  <si>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</si>
  <si>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</si>
  <si>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</si>
  <si>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</si>
  <si>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</si>
  <si>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</si>
  <si>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</si>
  <si>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</si>
  <si>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</si>
  <si>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</si>
  <si>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</si>
  <si>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</si>
  <si>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</si>
  <si>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</si>
  <si>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</si>
  <si>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</si>
  <si>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</si>
  <si>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</si>
  <si>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</si>
  <si>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</si>
  <si>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</si>
  <si>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</si>
  <si>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</si>
  <si>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</si>
  <si>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</si>
  <si>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</si>
  <si>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</si>
  <si>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</si>
  <si>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</si>
  <si>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</si>
  <si>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</si>
  <si>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</si>
  <si>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</si>
  <si>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</si>
  <si>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</si>
  <si>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</si>
  <si>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</si>
  <si>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</si>
  <si>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</si>
  <si>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</si>
  <si>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</si>
  <si>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</si>
  <si>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</si>
  <si>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</si>
  <si>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</si>
  <si>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</si>
  <si>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</si>
  <si>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</si>
  <si>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</si>
  <si>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</si>
  <si>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</si>
  <si>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</si>
  <si>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</si>
  <si>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</si>
  <si>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</si>
  <si>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</si>
  <si>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</si>
  <si>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</si>
  <si>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</si>
  <si>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</si>
  <si>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</si>
  <si>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</si>
  <si>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</si>
  <si>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</si>
  <si>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</si>
  <si>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</si>
  <si>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</si>
  <si>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</si>
  <si>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</si>
  <si>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</si>
  <si>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</si>
  <si>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</si>
  <si>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</si>
  <si>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</si>
  <si>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</si>
  <si>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</si>
  <si>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</si>
  <si>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</si>
  <si>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</si>
  <si>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</si>
  <si>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</si>
  <si>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</si>
  <si>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</si>
  <si>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</si>
  <si>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</si>
  <si>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</si>
  <si>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</si>
  <si>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</si>
  <si>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</si>
  <si>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</si>
  <si>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</si>
  <si>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</si>
  <si>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</si>
  <si>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</si>
  <si>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</si>
  <si>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</si>
  <si>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</si>
  <si>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</si>
  <si>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</si>
  <si>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</si>
  <si>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</si>
  <si>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</si>
  <si>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</si>
  <si>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</si>
  <si>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</si>
  <si>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</si>
  <si>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</si>
  <si>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</si>
  <si>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</si>
  <si>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</si>
  <si>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</si>
  <si>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</si>
  <si>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</si>
  <si>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</si>
  <si>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</si>
  <si>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</si>
  <si>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</si>
  <si>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</si>
  <si>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</si>
  <si>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</si>
  <si>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</si>
  <si>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</si>
  <si>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</si>
  <si>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</si>
  <si>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</si>
  <si>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</si>
  <si>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</si>
  <si>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</si>
  <si>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</si>
  <si>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</si>
  <si>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</si>
  <si>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</si>
  <si>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</si>
  <si>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</si>
  <si>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</si>
  <si>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</si>
  <si>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</si>
  <si>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</si>
  <si>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</si>
  <si>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</si>
  <si>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</si>
  <si>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</si>
  <si>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</si>
  <si>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</si>
  <si>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</si>
  <si>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</si>
  <si>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</si>
  <si>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</si>
  <si>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</si>
  <si>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</si>
  <si>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</si>
  <si>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</si>
  <si>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</si>
  <si>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</si>
  <si>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</si>
  <si>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</si>
  <si>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</si>
  <si>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</si>
  <si>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</si>
  <si>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</si>
  <si>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</si>
  <si>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</si>
  <si>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</si>
  <si>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</si>
  <si>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</si>
  <si>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</si>
  <si>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</si>
  <si>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</si>
  <si>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</si>
  <si>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</si>
  <si>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</si>
  <si>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</si>
  <si>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</si>
  <si>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</si>
  <si>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</si>
  <si>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</si>
  <si>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</si>
  <si>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</si>
  <si>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</si>
  <si>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</si>
  <si>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</si>
  <si>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</si>
  <si>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</si>
  <si>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</si>
  <si>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</si>
  <si>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</si>
  <si>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</si>
  <si>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</si>
  <si>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</si>
  <si>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</si>
  <si>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</si>
  <si>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</si>
  <si>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</si>
  <si>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</si>
  <si>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</si>
  <si>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</si>
  <si>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</si>
  <si>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</si>
  <si>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</si>
  <si>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</si>
  <si>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</si>
  <si>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</si>
  <si>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</si>
  <si>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</si>
  <si>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</si>
  <si>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</si>
  <si>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</si>
  <si>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</si>
  <si>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</si>
  <si>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</si>
  <si>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</si>
  <si>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</si>
  <si>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</si>
  <si>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</si>
  <si>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</si>
  <si>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</si>
  <si>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</si>
  <si>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</si>
  <si>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</si>
  <si>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</si>
  <si>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</si>
  <si>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</si>
  <si>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</si>
  <si>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</si>
  <si>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</si>
  <si>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</si>
  <si>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</si>
  <si>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</si>
  <si>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</si>
  <si>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</si>
  <si>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</si>
  <si>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</si>
  <si>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</si>
  <si>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</si>
  <si>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</si>
  <si>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</si>
  <si>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</si>
  <si>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</si>
  <si>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</si>
  <si>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</si>
  <si>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</si>
  <si>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</si>
  <si>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</si>
  <si>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</si>
  <si>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</si>
  <si>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</si>
  <si>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</si>
  <si>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</si>
  <si>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</si>
  <si>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</si>
  <si>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</si>
  <si>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</si>
  <si>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</si>
  <si>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</si>
  <si>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</si>
  <si>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</si>
  <si>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</si>
  <si>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</si>
  <si>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</si>
  <si>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</si>
  <si>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</si>
  <si>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</si>
  <si>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</si>
  <si>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</si>
  <si>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</si>
  <si>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</si>
  <si>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</si>
  <si>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</si>
  <si>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</si>
  <si>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</si>
  <si>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</si>
  <si>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</si>
  <si>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</si>
  <si>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</si>
  <si>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</si>
  <si>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</si>
  <si>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</si>
  <si>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</si>
  <si>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</si>
  <si>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</si>
  <si>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</si>
  <si>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</si>
  <si>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</si>
  <si>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</si>
  <si>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</si>
  <si>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</si>
  <si>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</si>
  <si>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</si>
  <si>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</si>
  <si>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</si>
  <si>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</si>
  <si>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</si>
  <si>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</si>
  <si>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</si>
  <si>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</si>
  <si>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</si>
  <si>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</si>
  <si>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</si>
  <si>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</si>
  <si>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</si>
  <si>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</si>
  <si>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</si>
  <si>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</si>
  <si>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</si>
  <si>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</si>
  <si>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</si>
  <si>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</si>
  <si>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</si>
  <si>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</si>
  <si>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</si>
  <si>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</si>
  <si>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</si>
  <si>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</si>
  <si>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</si>
  <si>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</si>
  <si>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</si>
  <si>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</si>
  <si>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</si>
  <si>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</si>
  <si>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</si>
  <si>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</si>
  <si>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</si>
  <si>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</si>
  <si>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</si>
  <si>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</si>
  <si>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</si>
  <si>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</si>
  <si>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</si>
  <si>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</si>
  <si>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</si>
  <si>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</si>
  <si>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</si>
  <si>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</si>
  <si>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</si>
  <si>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</si>
  <si>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</si>
  <si>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</si>
  <si>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</si>
  <si>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</si>
  <si>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</si>
  <si>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</si>
  <si>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</si>
  <si>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</si>
  <si>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</si>
  <si>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</si>
  <si>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</si>
  <si>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</si>
  <si>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</si>
  <si>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</si>
  <si>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</si>
  <si>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</si>
  <si>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</si>
  <si>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</si>
  <si>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</si>
  <si>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</si>
  <si>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</si>
  <si>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</si>
  <si>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</si>
  <si>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</si>
  <si>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</si>
  <si>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</si>
  <si>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</si>
  <si>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</si>
  <si>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</si>
  <si>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</si>
  <si>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</si>
  <si>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</si>
  <si>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</si>
  <si>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</si>
  <si>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</si>
  <si>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</si>
  <si>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</si>
  <si>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</si>
  <si>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</si>
  <si>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</si>
  <si>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</si>
  <si>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</si>
  <si>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</si>
  <si>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</si>
  <si>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</si>
  <si>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</si>
  <si>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</si>
  <si>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</si>
  <si>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</si>
  <si>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</si>
  <si>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</si>
  <si>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</si>
  <si>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</si>
  <si>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</si>
  <si>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</si>
  <si>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</si>
  <si>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</si>
  <si>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</si>
  <si>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</si>
  <si>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</si>
  <si>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</si>
  <si>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</si>
  <si>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</si>
  <si>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</si>
  <si>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</si>
  <si>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</si>
  <si>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</si>
  <si>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</si>
  <si>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</si>
  <si>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</si>
  <si>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</si>
  <si>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</si>
  <si>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</si>
  <si>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</si>
  <si>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</si>
  <si>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</si>
  <si>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</si>
  <si>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</si>
  <si>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</si>
  <si>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</si>
  <si>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</si>
  <si>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</si>
  <si>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</si>
  <si>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</si>
  <si>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</si>
  <si>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</si>
  <si>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</si>
  <si>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</si>
  <si>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</si>
  <si>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</si>
  <si>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</si>
  <si>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</si>
  <si>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</si>
  <si>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</si>
  <si>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</si>
  <si>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</si>
  <si>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</si>
  <si>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</si>
  <si>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</si>
  <si>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</si>
  <si>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</si>
  <si>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</si>
  <si>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</si>
  <si>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</si>
  <si>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</si>
  <si>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</si>
  <si>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</si>
  <si>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</si>
  <si>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</si>
  <si>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</si>
  <si>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</si>
  <si>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</si>
  <si>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</si>
  <si>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</si>
  <si>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</si>
  <si>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</si>
  <si>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</si>
  <si>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</si>
  <si>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</si>
  <si>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</si>
  <si>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</si>
  <si>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</si>
  <si>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</si>
  <si>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</si>
  <si>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</si>
  <si>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</si>
  <si>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</si>
  <si>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</si>
  <si>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</si>
  <si>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</si>
  <si>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</si>
  <si>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</si>
  <si>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</si>
  <si>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</si>
  <si>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</si>
  <si>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</si>
  <si>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</si>
  <si>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</si>
  <si>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</si>
  <si>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</si>
  <si>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</si>
  <si>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</si>
  <si>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</si>
  <si>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</si>
  <si>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</si>
  <si>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</si>
  <si>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</si>
  <si>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</si>
  <si>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</si>
  <si>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</si>
  <si>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</si>
  <si>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</si>
  <si>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</si>
  <si>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</si>
  <si>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</si>
  <si>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</si>
  <si>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</si>
  <si>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</si>
  <si>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</si>
  <si>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</si>
  <si>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</si>
  <si>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</si>
  <si>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</si>
  <si>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</si>
  <si>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</si>
  <si>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</si>
  <si>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</si>
  <si>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</si>
  <si>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</si>
  <si>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</si>
  <si>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</si>
  <si>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</si>
  <si>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</si>
  <si>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</si>
  <si>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</si>
  <si>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</si>
  <si>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</si>
  <si>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</si>
  <si>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</si>
  <si>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</si>
  <si>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</si>
  <si>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</si>
  <si>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</si>
  <si>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</si>
  <si>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</si>
  <si>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</si>
  <si>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</si>
  <si>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</si>
  <si>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</si>
  <si>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</si>
  <si>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</si>
  <si>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</si>
  <si>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</si>
  <si>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</si>
  <si>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</si>
  <si>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</si>
  <si>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</si>
  <si>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</si>
  <si>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</si>
  <si>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</si>
  <si>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</si>
  <si>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</si>
  <si>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</si>
  <si>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</si>
  <si>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</si>
  <si>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</si>
  <si>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</si>
  <si>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</si>
  <si>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</si>
  <si>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</si>
  <si>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</si>
  <si>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</si>
  <si>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</si>
  <si>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</si>
  <si>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</si>
  <si>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</si>
  <si>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</si>
  <si>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</si>
  <si>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</si>
  <si>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</si>
  <si>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</si>
  <si>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</si>
  <si>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</si>
  <si>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</si>
  <si>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</si>
  <si>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</si>
  <si>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</si>
  <si>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</si>
  <si>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</si>
  <si>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</si>
  <si>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</si>
  <si>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</si>
  <si>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</si>
  <si>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</si>
  <si>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</si>
  <si>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</si>
  <si>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</si>
  <si>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</si>
  <si>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</si>
  <si>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</si>
  <si>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</si>
  <si>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</si>
  <si>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</si>
  <si>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</si>
  <si>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</si>
  <si>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</si>
  <si>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</si>
  <si>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</si>
  <si>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</si>
  <si>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</si>
  <si>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</si>
  <si>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</si>
  <si>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</si>
  <si>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</si>
  <si>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</si>
  <si>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</si>
  <si>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</si>
  <si>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</si>
  <si>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</si>
  <si>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</si>
  <si>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</si>
  <si>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</si>
  <si>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</si>
  <si>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</si>
  <si>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</si>
  <si>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</si>
  <si>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</si>
  <si>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</si>
  <si>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</si>
  <si>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</si>
  <si>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</si>
  <si>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</si>
  <si>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</si>
  <si>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</si>
  <si>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</si>
  <si>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</si>
  <si>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</si>
  <si>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</si>
  <si>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</si>
  <si>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</si>
  <si>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</si>
  <si>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</si>
  <si>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</si>
  <si>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</si>
  <si>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</si>
  <si>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</si>
  <si>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</si>
  <si>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</si>
  <si>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</si>
  <si>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</si>
  <si>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</si>
  <si>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</si>
  <si>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</si>
  <si>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</si>
  <si>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</si>
  <si>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</si>
  <si>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</si>
  <si>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</si>
  <si>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</si>
  <si>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</si>
  <si>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</si>
  <si>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</si>
  <si>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</si>
  <si>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</si>
  <si>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</si>
  <si>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</si>
  <si>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</si>
  <si>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</si>
  <si>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</si>
  <si>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</si>
  <si>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</si>
  <si>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</si>
  <si>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</si>
  <si>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</si>
  <si>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</si>
  <si>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</si>
  <si>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</si>
  <si>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</si>
  <si>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</si>
  <si>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</si>
  <si>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</si>
  <si>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</si>
  <si>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</si>
  <si>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</si>
  <si>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</si>
  <si>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</si>
  <si>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</si>
  <si>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</si>
  <si>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</si>
  <si>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</si>
  <si>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</si>
  <si>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</si>
  <si>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</si>
  <si>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</si>
  <si>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</si>
  <si>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</si>
  <si>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</si>
  <si>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</si>
  <si>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</si>
  <si>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</si>
  <si>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</si>
  <si>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</si>
  <si>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</si>
  <si>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</si>
  <si>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</si>
  <si>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</si>
  <si>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</si>
  <si>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</si>
  <si>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</si>
  <si>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</si>
  <si>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</si>
  <si>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</si>
  <si>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</si>
  <si>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</si>
  <si>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</si>
  <si>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</si>
  <si>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</si>
  <si>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</si>
  <si>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</si>
  <si>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</si>
  <si>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</si>
  <si>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</si>
  <si>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</si>
  <si>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</si>
  <si>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</si>
  <si>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</si>
  <si>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</si>
  <si>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</si>
  <si>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</si>
  <si>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</si>
  <si>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</si>
  <si>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</si>
  <si>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</si>
  <si>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</si>
  <si>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</si>
  <si>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</si>
  <si>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</si>
  <si>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</si>
  <si>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</si>
  <si>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</si>
  <si>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</si>
  <si>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</si>
  <si>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</si>
  <si>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</si>
  <si>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</si>
  <si>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</si>
  <si>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</si>
  <si>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</si>
  <si>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</si>
  <si>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</si>
  <si>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</si>
  <si>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</si>
  <si>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</si>
  <si>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</si>
  <si>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</si>
  <si>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</si>
  <si>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</si>
  <si>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</si>
  <si>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</si>
  <si>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</si>
  <si>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</si>
  <si>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</si>
  <si>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</si>
  <si>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</si>
  <si>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</si>
  <si>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</si>
  <si>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</si>
  <si>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</si>
  <si>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</si>
  <si>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</si>
  <si>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</si>
  <si>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</si>
  <si>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</si>
  <si>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</si>
  <si>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</si>
  <si>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</si>
  <si>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</si>
  <si>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</si>
  <si>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</si>
  <si>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</si>
  <si>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</si>
  <si>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</si>
  <si>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</si>
  <si>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</si>
  <si>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</si>
  <si>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</si>
  <si>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</si>
  <si>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</si>
  <si>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</si>
  <si>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</si>
  <si>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</si>
  <si>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</si>
  <si>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</si>
  <si>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</si>
  <si>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</si>
  <si>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</si>
  <si>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</si>
  <si>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</si>
  <si>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</si>
  <si>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</si>
  <si>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</si>
  <si>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</si>
  <si>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</si>
  <si>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</si>
  <si>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</si>
  <si>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</si>
  <si>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</si>
  <si>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</si>
  <si>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</si>
  <si>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</si>
  <si>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</si>
  <si>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</si>
  <si>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</si>
  <si>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</si>
  <si>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</si>
  <si>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</si>
  <si>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</si>
  <si>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</si>
  <si>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</si>
  <si>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</si>
  <si>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</si>
  <si>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</si>
  <si>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</si>
  <si>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</si>
  <si>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</si>
  <si>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</si>
  <si>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</si>
  <si>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</si>
  <si>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</si>
  <si>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</si>
  <si>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</si>
  <si>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</si>
  <si>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</si>
  <si>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</si>
  <si>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</si>
  <si>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</si>
  <si>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</si>
  <si>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</si>
  <si>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</si>
  <si>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</si>
  <si>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</si>
  <si>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</si>
  <si>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</si>
  <si>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</si>
  <si>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</si>
  <si>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</si>
  <si>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</si>
  <si>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</si>
  <si>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</si>
  <si>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</si>
  <si>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</si>
  <si>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</si>
  <si>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</si>
  <si>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</si>
  <si>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</si>
  <si>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</si>
  <si>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</si>
  <si>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</si>
  <si>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</si>
  <si>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</si>
  <si>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</si>
  <si>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</si>
  <si>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</si>
  <si>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</si>
  <si>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</si>
  <si>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</si>
  <si>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</si>
  <si>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</si>
  <si>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</si>
  <si>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</si>
  <si>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</si>
  <si>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</si>
  <si>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</si>
  <si>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</si>
  <si>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</si>
  <si>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</si>
  <si>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</si>
  <si>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</si>
  <si>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</si>
  <si>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</si>
  <si>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</si>
  <si>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</si>
  <si>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</si>
  <si>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</si>
  <si>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</si>
  <si>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</si>
  <si>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</si>
  <si>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</si>
  <si>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</si>
  <si>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</si>
  <si>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</si>
  <si>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</si>
  <si>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</si>
  <si>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</si>
  <si>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</si>
  <si>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</si>
  <si>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</si>
  <si>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</si>
  <si>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</si>
  <si>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</si>
  <si>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</si>
  <si>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</si>
  <si>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</si>
  <si>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</si>
  <si>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</si>
  <si>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</si>
  <si>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</si>
  <si>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</si>
  <si>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</si>
  <si>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</si>
  <si>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</si>
  <si>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</si>
  <si>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</si>
  <si>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</si>
  <si>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</si>
  <si>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</si>
  <si>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</si>
  <si>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</si>
  <si>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</si>
  <si>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</si>
  <si>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</si>
  <si>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</si>
  <si>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</si>
  <si>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</si>
  <si>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</si>
  <si>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</si>
  <si>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</si>
  <si>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</si>
  <si>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</si>
  <si>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</si>
  <si>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</si>
  <si>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</si>
  <si>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</si>
  <si>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</si>
  <si>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</si>
  <si>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</si>
  <si>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</si>
  <si>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</si>
  <si>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</si>
  <si>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</si>
  <si>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</si>
  <si>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</si>
  <si>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</si>
  <si>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</si>
  <si>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</si>
  <si>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</si>
  <si>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</si>
  <si>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</si>
  <si>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</si>
  <si>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</si>
  <si>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</si>
  <si>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</si>
  <si>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</si>
  <si>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</si>
  <si>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</si>
  <si>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</si>
  <si>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</si>
  <si>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</si>
  <si>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</si>
  <si>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</si>
  <si>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</si>
  <si>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</si>
  <si>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</si>
  <si>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</si>
  <si>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</si>
  <si>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</si>
  <si>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</si>
  <si>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</si>
  <si>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</si>
  <si>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</si>
  <si>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</si>
  <si>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</si>
  <si>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</si>
  <si>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</si>
  <si>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</si>
  <si>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</si>
  <si>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</si>
  <si>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</si>
  <si>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</si>
  <si>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</si>
  <si>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</si>
  <si>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</si>
  <si>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</si>
  <si>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</si>
  <si>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</si>
  <si>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</si>
  <si>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</si>
  <si>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</si>
  <si>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</si>
  <si>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</si>
  <si>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</si>
  <si>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</si>
  <si>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</si>
  <si>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</si>
  <si>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</si>
  <si>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</si>
  <si>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</si>
  <si>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</si>
  <si>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</si>
  <si>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</si>
  <si>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</si>
  <si>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</si>
  <si>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</si>
  <si>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</si>
  <si>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</si>
  <si>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</si>
  <si>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</si>
  <si>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</si>
  <si>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</si>
  <si>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</si>
  <si>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</si>
  <si>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</si>
  <si>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</si>
  <si>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</si>
  <si>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</si>
  <si>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</si>
  <si>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</si>
  <si>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</si>
  <si>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</si>
  <si>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</si>
  <si>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</si>
  <si>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</si>
  <si>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</si>
  <si>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</si>
  <si>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</si>
  <si>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</si>
  <si>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</si>
  <si>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</si>
  <si>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</si>
  <si>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</si>
  <si>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</si>
  <si>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</si>
  <si>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</si>
  <si>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</si>
  <si>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</si>
  <si>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</si>
  <si>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</si>
  <si>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</si>
  <si>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</si>
  <si>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</si>
  <si>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</si>
  <si>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</si>
  <si>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</si>
  <si>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</si>
  <si>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</si>
  <si>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</si>
  <si>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</si>
  <si>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</si>
  <si>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</si>
  <si>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</si>
  <si>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</si>
  <si>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</si>
  <si>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</si>
  <si>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</si>
  <si>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</si>
  <si>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</si>
  <si>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</si>
  <si>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</si>
  <si>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</si>
  <si>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</si>
  <si>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</si>
  <si>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</si>
  <si>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</si>
  <si>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</si>
  <si>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</si>
  <si>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</si>
  <si>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</si>
  <si>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</si>
  <si>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</si>
  <si>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</si>
  <si>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</si>
  <si>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</si>
  <si>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</si>
  <si>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</si>
  <si>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</si>
  <si>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</si>
  <si>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</si>
  <si>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</si>
  <si>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</si>
  <si>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</si>
  <si>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</si>
  <si>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</si>
  <si>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</si>
  <si>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</si>
  <si>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</si>
  <si>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</si>
  <si>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</si>
  <si>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</si>
  <si>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</si>
  <si>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</si>
  <si>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</si>
  <si>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</si>
  <si>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</si>
  <si>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</si>
  <si>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</si>
  <si>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</si>
  <si>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</si>
  <si>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</si>
  <si>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</si>
  <si>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</si>
  <si>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</si>
  <si>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</si>
  <si>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</si>
  <si>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</si>
  <si>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</si>
  <si>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</si>
  <si>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</si>
  <si>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</si>
  <si>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</si>
  <si>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</si>
  <si>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</si>
  <si>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</si>
  <si>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</si>
  <si>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</si>
  <si>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</si>
  <si>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</si>
  <si>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</si>
  <si>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</si>
  <si>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</si>
  <si>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</si>
  <si>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</si>
  <si>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</si>
  <si>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</si>
  <si>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</si>
  <si>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</si>
  <si>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</si>
  <si>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</si>
  <si>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</si>
  <si>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</si>
  <si>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</si>
  <si>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</si>
  <si>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</si>
  <si>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</si>
  <si>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</si>
  <si>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</si>
  <si>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</si>
  <si>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</si>
  <si>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</si>
  <si>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</si>
  <si>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</si>
  <si>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</si>
  <si>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</si>
  <si>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</si>
  <si>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</si>
  <si>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</si>
  <si>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</si>
  <si>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</si>
  <si>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</si>
  <si>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</si>
  <si>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</si>
  <si>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</si>
  <si>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</si>
  <si>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</si>
  <si>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</si>
  <si>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</si>
  <si>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</si>
  <si>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</si>
  <si>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</si>
  <si>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</si>
  <si>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</si>
  <si>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</si>
  <si>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</si>
  <si>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</si>
  <si>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</si>
  <si>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</si>
  <si>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</si>
  <si>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</si>
  <si>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</si>
  <si>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</si>
  <si>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</si>
  <si>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</si>
  <si>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</si>
  <si>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</si>
  <si>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</si>
  <si>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</si>
  <si>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</si>
  <si>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</si>
  <si>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</si>
  <si>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</si>
  <si>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</si>
  <si>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</si>
  <si>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</si>
  <si>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</si>
  <si>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</si>
  <si>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</si>
  <si>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</si>
  <si>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</si>
  <si>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</si>
  <si>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</si>
  <si>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</si>
  <si>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</si>
  <si>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</si>
  <si>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</si>
  <si>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</si>
  <si>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</si>
  <si>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</si>
  <si>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</si>
  <si>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</si>
  <si>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</si>
  <si>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</si>
  <si>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</si>
  <si>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</si>
  <si>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</si>
  <si>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</si>
  <si>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</si>
  <si>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</si>
  <si>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</si>
  <si>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</si>
  <si>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</si>
  <si>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</si>
  <si>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</si>
  <si>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</si>
  <si>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</si>
  <si>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</si>
  <si>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</si>
  <si>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</si>
  <si>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</si>
  <si>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</si>
  <si>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</si>
  <si>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</si>
  <si>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</si>
  <si>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</si>
  <si>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</si>
  <si>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</si>
  <si>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</si>
  <si>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</si>
  <si>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</si>
  <si>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</si>
  <si>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</si>
  <si>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</si>
  <si>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</si>
  <si>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</si>
  <si>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</si>
  <si>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</si>
  <si>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</si>
  <si>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</si>
  <si>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</si>
  <si>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</si>
  <si>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</si>
  <si>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</si>
  <si>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</si>
  <si>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</si>
  <si>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</si>
  <si>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</si>
  <si>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</si>
  <si>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</si>
  <si>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</si>
  <si>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</si>
  <si>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</si>
  <si>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</si>
  <si>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</si>
  <si>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</si>
  <si>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</si>
  <si>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</si>
  <si>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</si>
  <si>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</si>
  <si>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</si>
  <si>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</si>
  <si>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</si>
  <si>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</si>
  <si>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</si>
  <si>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</si>
  <si>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</si>
  <si>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</si>
  <si>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</si>
  <si>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</si>
  <si>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</si>
  <si>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</si>
  <si>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</si>
  <si>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</si>
  <si>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</si>
  <si>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</si>
  <si>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</si>
  <si>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</si>
  <si>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</si>
  <si>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</si>
  <si>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</si>
  <si>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</si>
  <si>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</si>
  <si>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</si>
  <si>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</si>
  <si>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</si>
  <si>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</si>
  <si>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</si>
  <si>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</si>
  <si>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</si>
  <si>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</si>
  <si>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</si>
  <si>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</si>
  <si>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</si>
  <si>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</si>
  <si>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</si>
  <si>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</si>
  <si>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</si>
  <si>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</si>
  <si>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</si>
  <si>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</si>
  <si>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</si>
  <si>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</si>
  <si>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</si>
  <si>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</si>
  <si>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</si>
  <si>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</si>
  <si>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</si>
  <si>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</si>
  <si>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</si>
  <si>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</si>
  <si>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</si>
  <si>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</si>
  <si>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</si>
  <si>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</si>
  <si>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</si>
  <si>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</si>
  <si>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</si>
  <si>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</si>
  <si>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</si>
  <si>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</si>
  <si>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</si>
  <si>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</si>
  <si>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</si>
  <si>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</si>
  <si>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</si>
  <si>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</si>
  <si>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</si>
  <si>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</si>
  <si>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</si>
  <si>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</si>
  <si>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</si>
  <si>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</si>
  <si>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</si>
  <si>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</si>
  <si>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</si>
  <si>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</si>
  <si>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</si>
  <si>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</si>
  <si>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</si>
  <si>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</si>
  <si>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</si>
  <si>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</si>
  <si>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</si>
  <si>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</si>
  <si>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</si>
  <si>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</si>
  <si>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</si>
  <si>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</si>
  <si>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</si>
  <si>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</si>
  <si>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</si>
  <si>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</si>
  <si>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</si>
  <si>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</si>
  <si>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</si>
  <si>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</si>
  <si>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</si>
  <si>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</si>
  <si>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</si>
  <si>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</si>
  <si>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</si>
  <si>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</si>
  <si>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</si>
  <si>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</si>
  <si>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</si>
  <si>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</si>
  <si>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</si>
  <si>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</si>
  <si>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</si>
  <si>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</si>
  <si>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</si>
  <si>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</si>
  <si>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</si>
  <si>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</si>
  <si>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</si>
  <si>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</si>
  <si>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</si>
  <si>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</si>
  <si>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</si>
  <si>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</si>
  <si>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</si>
  <si>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</si>
  <si>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</si>
  <si>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</si>
  <si>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</si>
  <si>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</si>
  <si>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</si>
  <si>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</si>
  <si>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</si>
  <si>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</si>
  <si>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</si>
  <si>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</si>
  <si>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</si>
  <si>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</si>
  <si>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</si>
  <si>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</si>
  <si>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</si>
  <si>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</si>
  <si>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</si>
  <si>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</si>
  <si>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</si>
  <si>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</si>
  <si>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</si>
  <si>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</si>
  <si>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</si>
  <si>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</si>
  <si>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</si>
  <si>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</si>
  <si>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</si>
  <si>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</si>
  <si>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</si>
  <si>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</si>
  <si>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</si>
  <si>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</si>
  <si>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</si>
  <si>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</si>
  <si>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</si>
  <si>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</si>
  <si>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</si>
  <si>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</si>
  <si>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</si>
  <si>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</si>
  <si>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</si>
  <si>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</si>
  <si>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</si>
  <si>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</si>
  <si>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</si>
  <si>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</si>
  <si>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</si>
  <si>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</si>
  <si>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</si>
  <si>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</si>
  <si>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</si>
  <si>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</si>
  <si>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</si>
  <si>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</si>
  <si>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</si>
  <si>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</si>
  <si>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</si>
  <si>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</si>
  <si>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</si>
  <si>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</si>
  <si>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</si>
  <si>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</si>
  <si>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</si>
  <si>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</si>
  <si>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</si>
  <si>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</si>
  <si>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</si>
  <si>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</si>
  <si>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</si>
  <si>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</si>
  <si>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</si>
  <si>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</si>
  <si>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</si>
  <si>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</si>
  <si>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</si>
  <si>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</si>
  <si>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</si>
  <si>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</si>
  <si>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</si>
  <si>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</si>
  <si>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</si>
  <si>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</si>
  <si>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</si>
  <si>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</si>
  <si>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</si>
  <si>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</si>
  <si>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</si>
  <si>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</si>
  <si>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</si>
  <si>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</si>
  <si>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</si>
  <si>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</si>
  <si>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</si>
  <si>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</si>
  <si>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</si>
  <si>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</si>
  <si>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</si>
  <si>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</si>
  <si>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</si>
  <si>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</si>
  <si>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</si>
  <si>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</si>
  <si>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</si>
  <si>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</si>
  <si>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</si>
  <si>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</si>
  <si>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</si>
  <si>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</si>
  <si>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</si>
  <si>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</si>
  <si>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</si>
  <si>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</si>
  <si>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</si>
  <si>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</si>
  <si>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</si>
  <si>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</si>
  <si>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</si>
  <si>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</si>
  <si>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</si>
  <si>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</si>
  <si>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</si>
  <si>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</si>
  <si>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</si>
  <si>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</si>
  <si>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</si>
  <si>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</si>
  <si>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</si>
  <si>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</si>
  <si>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</si>
  <si>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</si>
  <si>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</si>
  <si>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</si>
  <si>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</si>
  <si>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</si>
  <si>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</si>
  <si>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</si>
  <si>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</si>
  <si>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</si>
  <si>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</si>
  <si>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</si>
  <si>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</si>
  <si>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</si>
  <si>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</si>
  <si>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</si>
  <si>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</si>
  <si>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</si>
  <si>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</si>
  <si>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</si>
  <si>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</si>
  <si>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</si>
  <si>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</si>
  <si>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</si>
  <si>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</si>
  <si>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</si>
  <si>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</si>
  <si>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</si>
  <si>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</si>
  <si>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</si>
  <si>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</si>
  <si>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</si>
  <si>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</si>
  <si>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</si>
  <si>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</si>
  <si>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</si>
  <si>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</si>
  <si>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</si>
  <si>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</si>
  <si>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</si>
  <si>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</si>
  <si>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</si>
  <si>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</si>
  <si>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</si>
  <si>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</si>
  <si>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</si>
  <si>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</si>
  <si>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</si>
  <si>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</si>
  <si>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</si>
  <si>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</si>
  <si>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</si>
  <si>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</si>
  <si>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</si>
  <si>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</si>
  <si>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</si>
  <si>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</si>
  <si>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</si>
  <si>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</si>
  <si>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</si>
  <si>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</si>
  <si>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</si>
  <si>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</si>
  <si>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</si>
  <si>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</si>
  <si>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</si>
  <si>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</si>
  <si>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</si>
  <si>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</si>
  <si>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</si>
  <si>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</si>
  <si>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</si>
  <si>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</si>
  <si>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</si>
  <si>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</si>
  <si>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</si>
  <si>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</si>
  <si>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</si>
  <si>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</si>
  <si>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</si>
  <si>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</si>
  <si>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</si>
  <si>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</si>
  <si>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</si>
  <si>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</si>
  <si>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</si>
  <si>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</si>
  <si>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</si>
  <si>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</si>
  <si>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</si>
  <si>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</si>
  <si>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</si>
  <si>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</si>
  <si>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</si>
  <si>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</si>
  <si>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</si>
  <si>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</si>
  <si>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</si>
  <si>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</si>
  <si>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</si>
  <si>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</si>
  <si>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</si>
  <si>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</si>
  <si>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</si>
  <si>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</si>
  <si>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</si>
  <si>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</si>
  <si>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</si>
  <si>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</si>
  <si>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</si>
  <si>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</si>
  <si>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</si>
  <si>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</si>
  <si>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</si>
  <si>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</si>
  <si>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</si>
  <si>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</si>
  <si>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</si>
  <si>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</si>
  <si>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</si>
  <si>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</si>
  <si>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</si>
  <si>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</si>
  <si>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</si>
  <si>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</si>
  <si>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</si>
  <si>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</si>
  <si>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</si>
  <si>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</si>
  <si>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</si>
  <si>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</si>
  <si>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</si>
  <si>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</si>
  <si>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</si>
  <si>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</si>
  <si>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</si>
  <si>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</si>
  <si>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</si>
  <si>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</si>
  <si>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</si>
  <si>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</si>
  <si>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</si>
  <si>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</si>
  <si>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</si>
  <si>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</si>
  <si>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</si>
  <si>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</si>
  <si>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</si>
  <si>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</si>
  <si>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</si>
  <si>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</si>
  <si>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</si>
  <si>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</si>
  <si>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</si>
  <si>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</si>
  <si>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</si>
  <si>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</si>
  <si>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</si>
  <si>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</si>
  <si>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</si>
  <si>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</si>
  <si>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</si>
  <si>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</si>
  <si>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</si>
  <si>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</si>
  <si>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</si>
  <si>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</si>
  <si>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</si>
  <si>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</si>
  <si>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</si>
  <si>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</si>
  <si>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</si>
  <si>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</si>
  <si>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</si>
  <si>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</si>
  <si>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</si>
  <si>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</si>
  <si>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</si>
  <si>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</si>
  <si>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</si>
  <si>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</si>
  <si>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</si>
  <si>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</si>
  <si>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</si>
  <si>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</si>
  <si>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</si>
  <si>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</si>
  <si>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</si>
  <si>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</si>
  <si>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</si>
  <si>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</si>
  <si>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</si>
  <si>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</si>
  <si>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</si>
  <si>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</si>
  <si>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</si>
  <si>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</si>
  <si>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</si>
  <si>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</si>
  <si>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</si>
  <si>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</si>
  <si>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</si>
  <si>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</si>
  <si>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</si>
  <si>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</si>
  <si>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</si>
  <si>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</si>
  <si>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</si>
  <si>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</si>
  <si>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</si>
  <si>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</si>
  <si>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</si>
  <si>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</si>
  <si>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</si>
  <si>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</si>
  <si>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</si>
  <si>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</si>
  <si>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</si>
  <si>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</si>
  <si>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</si>
  <si>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</si>
  <si>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</si>
  <si>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</si>
  <si>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</si>
  <si>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</si>
  <si>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</si>
  <si>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</si>
  <si>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</si>
  <si>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</si>
  <si>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</si>
  <si>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</si>
  <si>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</si>
  <si>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</si>
  <si>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</si>
  <si>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</si>
  <si>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</si>
  <si>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</si>
  <si>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</si>
  <si>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</si>
  <si>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</si>
  <si>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</si>
  <si>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</si>
  <si>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</si>
  <si>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</si>
  <si>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</si>
  <si>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</si>
  <si>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</si>
  <si>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</si>
  <si>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</si>
  <si>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</si>
  <si>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</si>
  <si>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</si>
  <si>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</si>
  <si>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</si>
  <si>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</si>
  <si>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</si>
  <si>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</si>
  <si>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</si>
  <si>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</si>
  <si>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</si>
  <si>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</si>
  <si>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</si>
  <si>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</si>
  <si>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</si>
  <si>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</si>
  <si>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</si>
  <si>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</si>
  <si>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</si>
  <si>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</si>
  <si>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</si>
  <si>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</si>
  <si>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</si>
  <si>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</si>
  <si>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</si>
  <si>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</si>
  <si>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</si>
  <si>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</si>
  <si>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</si>
  <si>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</si>
  <si>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</si>
  <si>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</si>
  <si>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</si>
  <si>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</si>
  <si>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</si>
  <si>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</si>
  <si>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</si>
  <si>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</si>
  <si>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</si>
  <si>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</si>
  <si>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</si>
  <si>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</si>
  <si>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</si>
  <si>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</si>
  <si>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</si>
  <si>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</si>
  <si>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</si>
  <si>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</si>
  <si>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</si>
  <si>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</si>
  <si>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</si>
  <si>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</si>
  <si>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</si>
  <si>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</si>
  <si>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</si>
  <si>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</si>
  <si>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</si>
  <si>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</si>
  <si>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</si>
  <si>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</si>
  <si>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</si>
  <si>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</si>
  <si>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</si>
  <si>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</si>
  <si>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</si>
  <si>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</si>
  <si>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</si>
  <si>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</si>
  <si>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</si>
  <si>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</si>
  <si>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</si>
  <si>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</si>
  <si>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</si>
  <si>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</si>
  <si>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</si>
  <si>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</si>
  <si>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</si>
  <si>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</si>
  <si>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</si>
  <si>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</si>
  <si>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</si>
  <si>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</si>
  <si>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</si>
  <si>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</si>
  <si>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</si>
  <si>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</si>
  <si>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</si>
  <si>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</si>
  <si>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</si>
  <si>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</si>
  <si>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</si>
  <si>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</si>
  <si>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</si>
  <si>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</si>
  <si>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</si>
  <si>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</si>
  <si>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</si>
  <si>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</si>
  <si>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</si>
  <si>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</si>
  <si>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</si>
  <si>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</si>
  <si>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</si>
  <si>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</si>
  <si>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</si>
  <si>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</si>
  <si>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</si>
  <si>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</si>
  <si>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</si>
  <si>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</si>
  <si>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</si>
  <si>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</si>
  <si>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</si>
  <si>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</si>
  <si>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</si>
  <si>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</si>
  <si>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</si>
  <si>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</si>
  <si>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</si>
  <si>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</si>
  <si>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</si>
  <si>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</si>
  <si>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</si>
  <si>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</si>
  <si>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</si>
  <si>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</si>
  <si>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</si>
  <si>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</si>
  <si>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</si>
  <si>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</si>
  <si>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</si>
  <si>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</si>
  <si>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</si>
  <si>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</si>
  <si>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</si>
  <si>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</si>
  <si>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</si>
  <si>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</si>
  <si>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</si>
  <si>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</si>
  <si>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</si>
  <si>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</si>
  <si>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</si>
  <si>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</si>
  <si>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</si>
  <si>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</si>
  <si>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</si>
  <si>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</si>
  <si>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</si>
  <si>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</si>
  <si>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</si>
  <si>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</si>
  <si>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</si>
  <si>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</si>
  <si>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</si>
  <si>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</si>
  <si>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</si>
  <si>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</si>
  <si>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</si>
  <si>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</si>
  <si>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</si>
  <si>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</si>
  <si>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</si>
  <si>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</si>
  <si>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</si>
  <si>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</si>
  <si>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</si>
  <si>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</si>
  <si>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</si>
  <si>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</si>
  <si>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</si>
  <si>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</si>
  <si>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</si>
  <si>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</si>
  <si>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</si>
  <si>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</si>
  <si>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</si>
  <si>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</si>
  <si>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</si>
  <si>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</si>
  <si>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</si>
  <si>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</si>
  <si>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</si>
  <si>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</si>
  <si>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</si>
  <si>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</si>
  <si>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</si>
  <si>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</si>
  <si>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</si>
  <si>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</si>
  <si>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</si>
  <si>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</si>
  <si>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</si>
  <si>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</si>
  <si>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</si>
  <si>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</si>
  <si>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</si>
  <si>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</si>
  <si>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</si>
  <si>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</si>
  <si>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</si>
  <si>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</si>
  <si>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</si>
  <si>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</si>
  <si>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</si>
  <si>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</si>
  <si>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</si>
  <si>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</si>
  <si>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</si>
  <si>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</si>
  <si>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</si>
  <si>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</si>
  <si>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</si>
  <si>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</si>
  <si>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</si>
  <si>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</si>
  <si>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</si>
  <si>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</si>
  <si>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</si>
  <si>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</si>
  <si>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</si>
  <si>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</si>
  <si>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</si>
  <si>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</si>
  <si>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</si>
  <si>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</si>
  <si>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</si>
  <si>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(All)</t>
  </si>
  <si>
    <t>Row Labels</t>
  </si>
  <si>
    <t>Grand Total</t>
  </si>
  <si>
    <t>Count of outcome</t>
  </si>
  <si>
    <t>Column Labels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</si>
  <si>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</si>
  <si>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</si>
  <si>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</si>
  <si>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</si>
  <si>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</si>
  <si>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</si>
  <si>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</si>
  <si>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</si>
  <si>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</si>
  <si>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</si>
  <si>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</si>
  <si>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</si>
  <si>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</si>
  <si>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</si>
  <si>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</si>
  <si>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</si>
  <si>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</si>
  <si>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</si>
  <si>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</si>
  <si>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</si>
  <si>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</si>
  <si>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</si>
  <si>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</si>
  <si>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</si>
  <si>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</si>
  <si>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</si>
  <si>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</si>
  <si>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</si>
  <si>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</si>
  <si>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</si>
  <si>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</si>
  <si>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</si>
  <si>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</si>
  <si>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</si>
  <si>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</si>
  <si>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</si>
  <si>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Qtr1</t>
  </si>
  <si>
    <t>Qtr2</t>
  </si>
  <si>
    <t>Qtr3</t>
  </si>
  <si>
    <t>Qtr4</t>
  </si>
  <si>
    <t>Sum of Number Successful</t>
  </si>
  <si>
    <t>Sum of Number Failed</t>
  </si>
  <si>
    <t>Sum of 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</si>
</sst>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[StarterBook-Ekaufman_HW1.xlsx]Category Pivot Table &amp;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92-4D89-92A1-06D9DFA5BCDC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92-4D89-92A1-06D9DFA5BCDC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92-4D89-92A1-06D9DFA5BCDC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92-4D89-92A1-06D9DFA5B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3760784"/>
        <c:axId val="1663749552"/>
      </c:barChart>
      <c:catAx>
        <c:axId val="166376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49552"/>
        <c:crosses val="autoZero"/>
        <c:auto val="1"/>
        <c:lblAlgn val="ctr"/>
        <c:lblOffset val="100"/>
        <c:noMultiLvlLbl val="0"/>
      </c:catAx>
      <c:valAx>
        <c:axId val="16637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76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[StarterBook-Ekaufman_HW1.xlsx]Subcategory Pivot Table &amp;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Pivot Table &amp; Chart'!$B$6:$B$48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D-466C-9E24-568D1C64D1A0}"/>
            </c:ext>
          </c:extLst>
        </c:ser>
        <c:ser>
          <c:idx val="1"/>
          <c:order val="1"/>
          <c:tx>
            <c:strRef>
              <c:f>'Subcategory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Pivot Table &amp; Chart'!$C$6:$C$48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D-466C-9E24-568D1C64D1A0}"/>
            </c:ext>
          </c:extLst>
        </c:ser>
        <c:ser>
          <c:idx val="2"/>
          <c:order val="2"/>
          <c:tx>
            <c:strRef>
              <c:f>'Subcategory 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Pivot Table &amp; Chart'!$D$6:$D$48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0D-466C-9E24-568D1C64D1A0}"/>
            </c:ext>
          </c:extLst>
        </c:ser>
        <c:ser>
          <c:idx val="3"/>
          <c:order val="3"/>
          <c:tx>
            <c:strRef>
              <c:f>'Subcategory 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Pivot Table &amp; Chart'!$E$6:$E$48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0D-466C-9E24-568D1C64D1A0}"/>
            </c:ext>
          </c:extLst>
        </c:ser>
        <c:ser>
          <c:idx val="4"/>
          <c:order val="4"/>
          <c:tx>
            <c:strRef>
              <c:f>'Subcategory Pivot Table &amp; Chart'!$F$4:$F$5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Pivot Table &amp; Chart'!$A$6:$A$48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Pivot Table &amp; Chart'!$F$6:$F$48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620D-466C-9E24-568D1C64D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7946128"/>
        <c:axId val="437946544"/>
      </c:barChart>
      <c:catAx>
        <c:axId val="43794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46544"/>
        <c:crosses val="autoZero"/>
        <c:auto val="1"/>
        <c:lblAlgn val="ctr"/>
        <c:lblOffset val="100"/>
        <c:noMultiLvlLbl val="0"/>
      </c:catAx>
      <c:valAx>
        <c:axId val="43794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4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[StarterBook-Ekaufman_HW1.xlsx]DateCreated Pivot Table &amp;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'DateCreated Pivot Table &amp; Chart'!$A$6:$A$30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'DateCreated Pivot Table &amp; Chart'!$B$6:$B$30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C-46C8-B729-4B46520201AF}"/>
            </c:ext>
          </c:extLst>
        </c:ser>
        <c:ser>
          <c:idx val="1"/>
          <c:order val="1"/>
          <c:tx>
            <c:strRef>
              <c:f>'DateCreated Pivot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'DateCreated Pivot Table &amp; Chart'!$A$6:$A$30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'DateCreated Pivot Table &amp; Chart'!$C$6:$C$30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C-46C8-B729-4B46520201AF}"/>
            </c:ext>
          </c:extLst>
        </c:ser>
        <c:ser>
          <c:idx val="2"/>
          <c:order val="2"/>
          <c:tx>
            <c:strRef>
              <c:f>'DateCreated Pivot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'DateCreated Pivot Table &amp; Chart'!$A$6:$A$30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'DateCreated Pivot Table &amp; Chart'!$D$6:$D$30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C-46C8-B729-4B46520201AF}"/>
            </c:ext>
          </c:extLst>
        </c:ser>
        <c:ser>
          <c:idx val="3"/>
          <c:order val="3"/>
          <c:tx>
            <c:strRef>
              <c:f>'DateCreated Pivot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'DateCreated Pivot Table &amp; Chart'!$A$6:$A$30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'DateCreated Pivot Table &amp; Chart'!$E$6:$E$30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8C-46C8-B729-4B4652020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13584"/>
        <c:axId val="172314000"/>
      </c:lineChart>
      <c:catAx>
        <c:axId val="1723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14000"/>
        <c:crosses val="autoZero"/>
        <c:auto val="1"/>
        <c:lblAlgn val="ctr"/>
        <c:lblOffset val="100"/>
        <c:noMultiLvlLbl val="0"/>
      </c:catAx>
      <c:valAx>
        <c:axId val="17231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[StarterBook-Ekaufman_HW1.xlsx]Bonus!PivotTable2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Bonus!$J$13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Bonus!$I$14:$I$26</c:f>
              <c:strCache>
                <c:ptCount val="12"/>
                <c:pt idx="0">
                  <c:v>10000 to 14999</c:v>
                </c:pt>
                <c:pt idx="1">
                  <c:v>1000-4999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Bonus!$J$14:$J$26</c:f>
              <c:numCache>
                <c:formatCode>General</c:formatCode>
                <c:ptCount val="12"/>
                <c:pt idx="0">
                  <c:v>168</c:v>
                </c:pt>
                <c:pt idx="1">
                  <c:v>932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86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D-4EE6-A737-06154EC1E510}"/>
            </c:ext>
          </c:extLst>
        </c:ser>
        <c:ser>
          <c:idx val="1"/>
          <c:order val="1"/>
          <c:tx>
            <c:strRef>
              <c:f>Bonus!$K$13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Bonus!$I$14:$I$26</c:f>
              <c:strCache>
                <c:ptCount val="12"/>
                <c:pt idx="0">
                  <c:v>10000 to 14999</c:v>
                </c:pt>
                <c:pt idx="1">
                  <c:v>1000-4999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Bonus!$K$14:$K$26</c:f>
              <c:numCache>
                <c:formatCode>General</c:formatCode>
                <c:ptCount val="12"/>
                <c:pt idx="0">
                  <c:v>40</c:v>
                </c:pt>
                <c:pt idx="1">
                  <c:v>60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100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D-4EE6-A737-06154EC1E510}"/>
            </c:ext>
          </c:extLst>
        </c:ser>
        <c:ser>
          <c:idx val="2"/>
          <c:order val="2"/>
          <c:tx>
            <c:strRef>
              <c:f>Bonus!$L$13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Bonus!$I$14:$I$26</c:f>
              <c:strCache>
                <c:ptCount val="12"/>
                <c:pt idx="0">
                  <c:v>10000 to 14999</c:v>
                </c:pt>
                <c:pt idx="1">
                  <c:v>1000-4999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Bonus!$L$14:$L$26</c:f>
              <c:numCache>
                <c:formatCode>General</c:formatCode>
                <c:ptCount val="12"/>
                <c:pt idx="0">
                  <c:v>144</c:v>
                </c:pt>
                <c:pt idx="1">
                  <c:v>420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258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D-4EE6-A737-06154EC1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0885120"/>
        <c:axId val="1700884704"/>
      </c:lineChart>
      <c:catAx>
        <c:axId val="17008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4704"/>
        <c:crosses val="autoZero"/>
        <c:auto val="1"/>
        <c:lblAlgn val="ctr"/>
        <c:lblOffset val="100"/>
        <c:noMultiLvlLbl val="0"/>
      </c:catAx>
      <c:valAx>
        <c:axId val="17008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8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22224</xdr:colOff>
      <xdr:row>16</xdr:row>
      <xdr:rowOff>15874</xdr:rowOff>
    </xdr:from>
    <xdr:to>
      <xdr:col>11</xdr:col>
      <xdr:colOff>558799</xdr:colOff>
      <xdr:row>36</xdr:row>
      <xdr:rowOff>44449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DEFD8-314D-474E-AAE9-DD06F6DBF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237708</xdr:colOff>
      <xdr:row>5</xdr:row>
      <xdr:rowOff>62094</xdr:rowOff>
    </xdr:from>
    <xdr:to>
      <xdr:col>22</xdr:col>
      <xdr:colOff>447623</xdr:colOff>
      <xdr:row>35</xdr:row>
      <xdr:rowOff>124917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59E7D-DDF8-4CF3-992D-393303D28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514114</xdr:colOff>
      <xdr:row>3</xdr:row>
      <xdr:rowOff>50752</xdr:rowOff>
    </xdr:from>
    <xdr:to>
      <xdr:col>17</xdr:col>
      <xdr:colOff>208508</xdr:colOff>
      <xdr:row>21</xdr:row>
      <xdr:rowOff>18955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FF2837-8586-4648-A6B8-AC9681983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1730375</xdr:colOff>
      <xdr:row>14</xdr:row>
      <xdr:rowOff>41275</xdr:rowOff>
    </xdr:from>
    <xdr:to>
      <xdr:col>5</xdr:col>
      <xdr:colOff>415925</xdr:colOff>
      <xdr:row>29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1F9502-6452-4010-9D37-290E9B2DE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" refreshedDate="44453.697124537037" createdVersion="7" refreshedVersion="7" minRefreshableVersion="3" recordCount="4115" xr:uid="{E2F3F64C-9A15-4A24-813D-47FBF52A8619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" refreshedDate="44455.768089004632" createdVersion="7" refreshedVersion="7" minRefreshableVersion="3" recordCount="12" xr:uid="{CFC8839D-C1B7-4865-9C8C-6CF324B7C0C1}">
  <cacheSource type="worksheet">
    <worksheetSource ref="A1:H13" sheet="Bonus"/>
  </cacheSource>
  <cacheFields count="8">
    <cacheField name="Goal" numFmtId="0">
      <sharedItems count="12">
        <s v="Less than 1000"/>
        <s v="1000-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3DD19-510E-41E5-BE59-63647E52993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152EA-D58E-4442-81E3-FA921AF0CB3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14AF1-6DED-47D9-94E4-2CC6A43DCF7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3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548C1-AFD4-44DB-BE2F-488A74E27C0F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I13:L26" firstHeaderRow="0" firstDataRow="1" firstDataCol="1"/>
  <pivotFields count="8">
    <pivotField axis="axisRow" showAll="0">
      <items count="13">
        <item x="3"/>
        <item x="1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showAll="0"/>
    <pivotField numFmtId="9" showAll="0"/>
    <pivotField numFmtId="9" showAll="0"/>
    <pivotField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Canceled" fld="3" baseField="0" baseItem="0"/>
    <dataField name="Sum of Number Failed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63" zoomScaleNormal="48" workbookViewId="0">
      <selection activeCell="D7" sqref="D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6.90625" bestFit="1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54296875" bestFit="1" customWidth="1"/>
    <col min="16" max="16" width="22.453125" bestFit="1" customWidth="1"/>
    <col min="17" max="17" width="11.81640625" bestFit="1" customWidth="1"/>
    <col min="18" max="18" width="16.36328125" bestFit="1" customWidth="1"/>
    <col min="19" max="19" width="30" bestFit="1" customWidth="1"/>
    <col min="20" max="20" width="28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ROUND(E2/D2*100,0)</f>
        <v>137</v>
      </c>
      <c r="P2">
        <f>IF(L2=0,0,ROUND(E2/L2,2))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ROUND(E3/D3*100,0)</f>
        <v>143</v>
      </c>
      <c r="P3">
        <f t="shared" ref="P3:P66" si="1">IF(L3=0,0,ROUND(E3/L3,2))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ROUND(E131/D131*100,0)</f>
        <v>0</v>
      </c>
      <c r="P131">
        <f t="shared" ref="P131:P194" si="9">IF(L131=0,0,ROUND(E131/L131,2))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ROUND(E195/D195*100,0)</f>
        <v>0</v>
      </c>
      <c r="P195">
        <f t="shared" ref="P195:P258" si="13">IF(L195=0,0,ROUND(E195/L195,2))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ROUND(E259/D259*100,0)</f>
        <v>107</v>
      </c>
      <c r="P259">
        <f t="shared" ref="P259:P322" si="17">IF(L259=0,0,ROUND(E259/L259,2))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ROUND(E323/D323*100,0)</f>
        <v>103</v>
      </c>
      <c r="P323">
        <f t="shared" ref="P323:P386" si="21">IF(L323=0,0,ROUND(E323/L323,2))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ROUND(E387/D387*100,0)</f>
        <v>106</v>
      </c>
      <c r="P387">
        <f t="shared" ref="P387:P450" si="25">IF(L387=0,0,ROUND(E387/L387,2))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ROUND(E451/D451*100,0)</f>
        <v>2</v>
      </c>
      <c r="P451">
        <f t="shared" ref="P451:P514" si="29">IF(L451=0,0,ROUND(E451/L451,2))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ROUND(E515/D515*100,0)</f>
        <v>14</v>
      </c>
      <c r="P515">
        <f t="shared" ref="P515:P578" si="33">IF(L515=0,0,ROUND(E515/L515,2))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ROUND(E579/D579*100,0)</f>
        <v>0</v>
      </c>
      <c r="P579">
        <f t="shared" ref="P579:P642" si="37">IF(L579=0,0,ROUND(E579/L579,2))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</v>
      </c>
      <c r="P590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</v>
      </c>
      <c r="P592">
        <f t="shared" si="37"/>
        <v>24.78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0</v>
      </c>
      <c r="P593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</v>
      </c>
      <c r="P597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0</v>
      </c>
      <c r="P601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</v>
      </c>
      <c r="P603">
        <f t="shared" si="37"/>
        <v>23.33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3</v>
      </c>
      <c r="P607">
        <f t="shared" si="37"/>
        <v>16.38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1</v>
      </c>
      <c r="P610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6</v>
      </c>
      <c r="P624">
        <f t="shared" si="37"/>
        <v>37.89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</v>
      </c>
      <c r="P633">
        <f t="shared" si="37"/>
        <v>76.67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ROUND(E643/D643*100,0)</f>
        <v>119</v>
      </c>
      <c r="P643">
        <f t="shared" ref="P643:P706" si="41">IF(L643=0,0,ROUND(E643/L643,2))</f>
        <v>151.32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</v>
      </c>
      <c r="P662">
        <f t="shared" si="41"/>
        <v>84.94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1</v>
      </c>
      <c r="P663">
        <f t="shared" si="41"/>
        <v>10.56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8</v>
      </c>
      <c r="P666">
        <f t="shared" si="41"/>
        <v>31.17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5</v>
      </c>
      <c r="P670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22</v>
      </c>
      <c r="P674">
        <f t="shared" si="41"/>
        <v>50.3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</v>
      </c>
      <c r="P676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</v>
      </c>
      <c r="P678">
        <f t="shared" si="41"/>
        <v>61.29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</v>
      </c>
      <c r="P681">
        <f t="shared" si="41"/>
        <v>93.9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</v>
      </c>
      <c r="P684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28</v>
      </c>
      <c r="P687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7</v>
      </c>
      <c r="P694">
        <f t="shared" si="41"/>
        <v>6.5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</v>
      </c>
      <c r="P696">
        <f t="shared" si="41"/>
        <v>84.29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</v>
      </c>
      <c r="P697">
        <f t="shared" si="41"/>
        <v>90.86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ROUND(E707/D707*100,0)</f>
        <v>1</v>
      </c>
      <c r="P707">
        <f t="shared" ref="P707:P770" si="45">IF(L707=0,0,ROUND(E707/L707,2))</f>
        <v>195.4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</v>
      </c>
      <c r="P711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</v>
      </c>
      <c r="P714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</v>
      </c>
      <c r="P719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1</v>
      </c>
      <c r="P720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5</v>
      </c>
      <c r="P763">
        <f t="shared" si="45"/>
        <v>39.17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</v>
      </c>
      <c r="P767">
        <f t="shared" si="45"/>
        <v>57.3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ROUND(E771/D771*100,0)</f>
        <v>41</v>
      </c>
      <c r="P771">
        <f t="shared" ref="P771:P834" si="49">IF(L771=0,0,ROUND(E771/L771,2))</f>
        <v>31.85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3</v>
      </c>
      <c r="P781">
        <f t="shared" si="49"/>
        <v>66.67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</v>
      </c>
      <c r="P863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</v>
      </c>
      <c r="P864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</v>
      </c>
      <c r="P867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</v>
      </c>
      <c r="P872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</v>
      </c>
      <c r="P873">
        <f t="shared" si="53"/>
        <v>27.08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1</v>
      </c>
      <c r="P874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</v>
      </c>
      <c r="P880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3</v>
      </c>
      <c r="P882">
        <f t="shared" si="53"/>
        <v>14.13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</v>
      </c>
      <c r="P892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</v>
      </c>
      <c r="P893">
        <f t="shared" si="53"/>
        <v>28.89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</v>
      </c>
      <c r="P897">
        <f t="shared" si="53"/>
        <v>27.86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ROUND(E899/D899*100,0)</f>
        <v>0</v>
      </c>
      <c r="P899">
        <f t="shared" ref="P899:P962" si="57">IF(L899=0,0,ROUND(E899/L899,2))</f>
        <v>0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</v>
      </c>
      <c r="P902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</v>
      </c>
      <c r="P906">
        <f t="shared" si="57"/>
        <v>50.33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</v>
      </c>
      <c r="P907">
        <f t="shared" si="57"/>
        <v>32.67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</v>
      </c>
      <c r="P912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6</v>
      </c>
      <c r="P917">
        <f t="shared" si="57"/>
        <v>41.67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11</v>
      </c>
      <c r="P926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7</v>
      </c>
      <c r="P933">
        <f t="shared" si="57"/>
        <v>18.71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9</v>
      </c>
      <c r="P944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2</v>
      </c>
      <c r="P948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1</v>
      </c>
      <c r="P95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2</v>
      </c>
      <c r="P958">
        <f t="shared" si="57"/>
        <v>50.65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2</v>
      </c>
      <c r="P959">
        <f t="shared" si="57"/>
        <v>33.29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1</v>
      </c>
      <c r="P966">
        <f t="shared" si="61"/>
        <v>30.31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</v>
      </c>
      <c r="P967">
        <f t="shared" si="61"/>
        <v>49.67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15</v>
      </c>
      <c r="P968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</v>
      </c>
      <c r="P970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</v>
      </c>
      <c r="P973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1</v>
      </c>
      <c r="P976">
        <f t="shared" si="61"/>
        <v>93.33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2</v>
      </c>
      <c r="P978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0</v>
      </c>
      <c r="P983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</v>
      </c>
      <c r="P986">
        <f t="shared" si="61"/>
        <v>35.33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</v>
      </c>
      <c r="P987">
        <f t="shared" si="61"/>
        <v>82.09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</v>
      </c>
      <c r="P993">
        <f t="shared" si="61"/>
        <v>30.29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</v>
      </c>
      <c r="P997">
        <f t="shared" si="61"/>
        <v>80.67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0000000-0001-0000-0000-000000000000}"/>
  <conditionalFormatting sqref="F1">
    <cfRule type="colorScale" priority="7">
      <colorScale>
        <cfvo type="min"/>
        <cfvo type="max"/>
        <color rgb="FFFF7128"/>
        <color rgb="FFFFEF9C"/>
      </colorScale>
    </cfRule>
  </conditionalFormatting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84D18-EF09-4D65-A1B0-66BE2FB04D9E}">
  <dimension ref="A1:F14"/>
  <sheetViews>
    <sheetView topLeftCell="A21" workbookViewId="0">
      <selection activeCell="A3" sqref="A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6" t="s">
        <v>8222</v>
      </c>
      <c r="B1" t="s">
        <v>8360</v>
      </c>
    </row>
    <row r="3" spans="1:6" x14ac:dyDescent="0.35">
      <c r="A3" s="6" t="s">
        <v>8363</v>
      </c>
      <c r="B3" s="6" t="s">
        <v>8364</v>
      </c>
    </row>
    <row r="4" spans="1:6" x14ac:dyDescent="0.35">
      <c r="A4" s="6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4E35E-7F66-4392-A22C-CB91EEBB1DDA}">
  <dimension ref="A1:G48"/>
  <sheetViews>
    <sheetView topLeftCell="A5" zoomScale="61" workbookViewId="0">
      <selection activeCell="E48" sqref="E4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6" t="s">
        <v>8222</v>
      </c>
      <c r="B1" t="s">
        <v>8360</v>
      </c>
    </row>
    <row r="2" spans="1:7" x14ac:dyDescent="0.35">
      <c r="A2" s="6" t="s">
        <v>8358</v>
      </c>
      <c r="B2" t="s">
        <v>8360</v>
      </c>
    </row>
    <row r="4" spans="1:7" x14ac:dyDescent="0.35">
      <c r="A4" s="6" t="s">
        <v>8363</v>
      </c>
      <c r="B4" s="6" t="s">
        <v>8364</v>
      </c>
    </row>
    <row r="5" spans="1:7" x14ac:dyDescent="0.35">
      <c r="A5" s="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8367</v>
      </c>
      <c r="G5" t="s">
        <v>8362</v>
      </c>
    </row>
    <row r="6" spans="1:7" x14ac:dyDescent="0.35">
      <c r="A6" s="7" t="s">
        <v>8314</v>
      </c>
      <c r="B6" s="8"/>
      <c r="C6" s="8">
        <v>100</v>
      </c>
      <c r="D6" s="8"/>
      <c r="E6" s="8"/>
      <c r="F6" s="8"/>
      <c r="G6" s="8">
        <v>100</v>
      </c>
    </row>
    <row r="7" spans="1:7" x14ac:dyDescent="0.35">
      <c r="A7" s="7" t="s">
        <v>8342</v>
      </c>
      <c r="B7" s="8">
        <v>20</v>
      </c>
      <c r="C7" s="8"/>
      <c r="D7" s="8"/>
      <c r="E7" s="8"/>
      <c r="F7" s="8"/>
      <c r="G7" s="8">
        <v>20</v>
      </c>
    </row>
    <row r="8" spans="1:7" x14ac:dyDescent="0.35">
      <c r="A8" s="7" t="s">
        <v>8330</v>
      </c>
      <c r="B8" s="8">
        <v>24</v>
      </c>
      <c r="C8" s="8"/>
      <c r="D8" s="8"/>
      <c r="E8" s="8"/>
      <c r="F8" s="8"/>
      <c r="G8" s="8">
        <v>24</v>
      </c>
    </row>
    <row r="9" spans="1:7" x14ac:dyDescent="0.35">
      <c r="A9" s="7" t="s">
        <v>8356</v>
      </c>
      <c r="B9" s="8"/>
      <c r="C9" s="8">
        <v>40</v>
      </c>
      <c r="D9" s="8"/>
      <c r="E9" s="8"/>
      <c r="F9" s="8"/>
      <c r="G9" s="8">
        <v>40</v>
      </c>
    </row>
    <row r="10" spans="1:7" x14ac:dyDescent="0.35">
      <c r="A10" s="7" t="s">
        <v>8352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35">
      <c r="A11" s="7" t="s">
        <v>8313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35">
      <c r="A12" s="7" t="s">
        <v>8312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35">
      <c r="A13" s="7" t="s">
        <v>8328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35">
      <c r="A14" s="7" t="s">
        <v>8345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35">
      <c r="A15" s="7" t="s">
        <v>8322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35">
      <c r="A16" s="7" t="s">
        <v>8335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35">
      <c r="A17" s="7" t="s">
        <v>8346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35">
      <c r="A18" s="7" t="s">
        <v>8347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35">
      <c r="A19" s="7" t="s">
        <v>8327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35">
      <c r="A20" s="7" t="s">
        <v>8326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35">
      <c r="A21" s="7" t="s">
        <v>8354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35">
      <c r="A22" s="7" t="s">
        <v>8325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35">
      <c r="A23" s="7" t="s">
        <v>8333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35">
      <c r="A24" s="7" t="s">
        <v>8357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35">
      <c r="A25" s="7" t="s">
        <v>8341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35">
      <c r="A26" s="7" t="s">
        <v>8321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35">
      <c r="A27" s="7" t="s">
        <v>8348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35">
      <c r="A28" s="7" t="s">
        <v>8337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35">
      <c r="A29" s="7" t="s">
        <v>8343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35">
      <c r="A30" s="7" t="s">
        <v>8316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35">
      <c r="A31" s="7" t="s">
        <v>8344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35">
      <c r="A32" s="7" t="s">
        <v>8340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35">
      <c r="A33" s="7" t="s">
        <v>8351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35">
      <c r="A34" s="7" t="s">
        <v>8324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35">
      <c r="A35" s="7" t="s">
        <v>8311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35">
      <c r="A36" s="7" t="s">
        <v>8310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35">
      <c r="A37" s="7" t="s">
        <v>8350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35">
      <c r="A38" s="7" t="s">
        <v>8353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35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35">
      <c r="A40" s="7" t="s">
        <v>8349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35">
      <c r="A41" s="7" t="s">
        <v>8309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35">
      <c r="A42" s="7" t="s">
        <v>8339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35">
      <c r="A43" s="7" t="s">
        <v>8332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35">
      <c r="A44" s="7" t="s">
        <v>8319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35">
      <c r="A45" s="7" t="s">
        <v>8318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35">
      <c r="A46" s="7" t="s">
        <v>8338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35">
      <c r="A47" s="7" t="s">
        <v>8367</v>
      </c>
      <c r="B47" s="8"/>
      <c r="C47" s="8"/>
      <c r="D47" s="8"/>
      <c r="E47" s="8"/>
      <c r="F47" s="8"/>
      <c r="G47" s="8"/>
    </row>
    <row r="48" spans="1:7" x14ac:dyDescent="0.35">
      <c r="A48" s="7" t="s">
        <v>8362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D60F-555A-431C-A740-0114D8B8F9B3}">
  <dimension ref="A1:F30"/>
  <sheetViews>
    <sheetView zoomScale="67"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6.6328125" bestFit="1" customWidth="1"/>
    <col min="3" max="3" width="5.81640625" bestFit="1" customWidth="1"/>
    <col min="4" max="4" width="4" bestFit="1" customWidth="1"/>
    <col min="5" max="5" width="9.453125" bestFit="1" customWidth="1"/>
    <col min="6" max="7" width="10.7265625" bestFit="1" customWidth="1"/>
  </cols>
  <sheetData>
    <row r="1" spans="1:6" x14ac:dyDescent="0.35">
      <c r="A1" s="6" t="s">
        <v>8358</v>
      </c>
      <c r="B1" t="s">
        <v>8360</v>
      </c>
    </row>
    <row r="2" spans="1:6" x14ac:dyDescent="0.35">
      <c r="A2" s="6" t="s">
        <v>8380</v>
      </c>
      <c r="B2" t="s">
        <v>8360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7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5">
      <c r="A7" s="10" t="s">
        <v>8401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35">
      <c r="A8" s="7" t="s">
        <v>8375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35">
      <c r="A9" s="10" t="s">
        <v>8401</v>
      </c>
      <c r="B9" s="8">
        <v>27</v>
      </c>
      <c r="C9" s="8">
        <v>106</v>
      </c>
      <c r="D9" s="8">
        <v>18</v>
      </c>
      <c r="E9" s="8">
        <v>202</v>
      </c>
      <c r="F9" s="8">
        <v>353</v>
      </c>
    </row>
    <row r="10" spans="1:6" x14ac:dyDescent="0.35">
      <c r="A10" s="7" t="s">
        <v>8376</v>
      </c>
      <c r="B10" s="8">
        <v>28</v>
      </c>
      <c r="C10" s="8">
        <v>108</v>
      </c>
      <c r="D10" s="8">
        <v>30</v>
      </c>
      <c r="E10" s="8">
        <v>180</v>
      </c>
      <c r="F10" s="8">
        <v>346</v>
      </c>
    </row>
    <row r="11" spans="1:6" x14ac:dyDescent="0.35">
      <c r="A11" s="10" t="s">
        <v>8401</v>
      </c>
      <c r="B11" s="8">
        <v>28</v>
      </c>
      <c r="C11" s="8">
        <v>108</v>
      </c>
      <c r="D11" s="8">
        <v>30</v>
      </c>
      <c r="E11" s="8">
        <v>180</v>
      </c>
      <c r="F11" s="8">
        <v>346</v>
      </c>
    </row>
    <row r="12" spans="1:6" x14ac:dyDescent="0.35">
      <c r="A12" s="7" t="s">
        <v>8377</v>
      </c>
      <c r="B12" s="8">
        <v>27</v>
      </c>
      <c r="C12" s="8">
        <v>102</v>
      </c>
      <c r="D12" s="8"/>
      <c r="E12" s="8">
        <v>192</v>
      </c>
      <c r="F12" s="8">
        <v>321</v>
      </c>
    </row>
    <row r="13" spans="1:6" x14ac:dyDescent="0.35">
      <c r="A13" s="10" t="s">
        <v>8402</v>
      </c>
      <c r="B13" s="8">
        <v>27</v>
      </c>
      <c r="C13" s="8">
        <v>102</v>
      </c>
      <c r="D13" s="8"/>
      <c r="E13" s="8">
        <v>192</v>
      </c>
      <c r="F13" s="8">
        <v>321</v>
      </c>
    </row>
    <row r="14" spans="1:6" x14ac:dyDescent="0.35">
      <c r="A14" s="7" t="s">
        <v>8368</v>
      </c>
      <c r="B14" s="8">
        <v>26</v>
      </c>
      <c r="C14" s="8">
        <v>126</v>
      </c>
      <c r="D14" s="8"/>
      <c r="E14" s="8">
        <v>234</v>
      </c>
      <c r="F14" s="8">
        <v>386</v>
      </c>
    </row>
    <row r="15" spans="1:6" x14ac:dyDescent="0.35">
      <c r="A15" s="10" t="s">
        <v>8402</v>
      </c>
      <c r="B15" s="8">
        <v>26</v>
      </c>
      <c r="C15" s="8">
        <v>126</v>
      </c>
      <c r="D15" s="8"/>
      <c r="E15" s="8">
        <v>234</v>
      </c>
      <c r="F15" s="8">
        <v>386</v>
      </c>
    </row>
    <row r="16" spans="1:6" x14ac:dyDescent="0.35">
      <c r="A16" s="7" t="s">
        <v>8378</v>
      </c>
      <c r="B16" s="8">
        <v>27</v>
      </c>
      <c r="C16" s="8">
        <v>147</v>
      </c>
      <c r="D16" s="8"/>
      <c r="E16" s="8">
        <v>211</v>
      </c>
      <c r="F16" s="8">
        <v>385</v>
      </c>
    </row>
    <row r="17" spans="1:6" x14ac:dyDescent="0.35">
      <c r="A17" s="10" t="s">
        <v>8402</v>
      </c>
      <c r="B17" s="8">
        <v>27</v>
      </c>
      <c r="C17" s="8">
        <v>147</v>
      </c>
      <c r="D17" s="8"/>
      <c r="E17" s="8">
        <v>211</v>
      </c>
      <c r="F17" s="8">
        <v>385</v>
      </c>
    </row>
    <row r="18" spans="1:6" x14ac:dyDescent="0.35">
      <c r="A18" s="7" t="s">
        <v>8369</v>
      </c>
      <c r="B18" s="8">
        <v>43</v>
      </c>
      <c r="C18" s="8">
        <v>150</v>
      </c>
      <c r="D18" s="8"/>
      <c r="E18" s="8">
        <v>194</v>
      </c>
      <c r="F18" s="8">
        <v>387</v>
      </c>
    </row>
    <row r="19" spans="1:6" x14ac:dyDescent="0.35">
      <c r="A19" s="10" t="s">
        <v>8403</v>
      </c>
      <c r="B19" s="8">
        <v>43</v>
      </c>
      <c r="C19" s="8">
        <v>150</v>
      </c>
      <c r="D19" s="8"/>
      <c r="E19" s="8">
        <v>194</v>
      </c>
      <c r="F19" s="8">
        <v>387</v>
      </c>
    </row>
    <row r="20" spans="1:6" x14ac:dyDescent="0.35">
      <c r="A20" s="7" t="s">
        <v>8370</v>
      </c>
      <c r="B20" s="8">
        <v>33</v>
      </c>
      <c r="C20" s="8">
        <v>134</v>
      </c>
      <c r="D20" s="8"/>
      <c r="E20" s="8">
        <v>166</v>
      </c>
      <c r="F20" s="8">
        <v>333</v>
      </c>
    </row>
    <row r="21" spans="1:6" x14ac:dyDescent="0.35">
      <c r="A21" s="10" t="s">
        <v>8403</v>
      </c>
      <c r="B21" s="8">
        <v>33</v>
      </c>
      <c r="C21" s="8">
        <v>134</v>
      </c>
      <c r="D21" s="8"/>
      <c r="E21" s="8">
        <v>166</v>
      </c>
      <c r="F21" s="8">
        <v>333</v>
      </c>
    </row>
    <row r="22" spans="1:6" x14ac:dyDescent="0.35">
      <c r="A22" s="7" t="s">
        <v>8371</v>
      </c>
      <c r="B22" s="8">
        <v>24</v>
      </c>
      <c r="C22" s="8">
        <v>127</v>
      </c>
      <c r="D22" s="8"/>
      <c r="E22" s="8">
        <v>147</v>
      </c>
      <c r="F22" s="8">
        <v>298</v>
      </c>
    </row>
    <row r="23" spans="1:6" x14ac:dyDescent="0.35">
      <c r="A23" s="10" t="s">
        <v>8403</v>
      </c>
      <c r="B23" s="8">
        <v>24</v>
      </c>
      <c r="C23" s="8">
        <v>127</v>
      </c>
      <c r="D23" s="8"/>
      <c r="E23" s="8">
        <v>147</v>
      </c>
      <c r="F23" s="8">
        <v>298</v>
      </c>
    </row>
    <row r="24" spans="1:6" x14ac:dyDescent="0.35">
      <c r="A24" s="7" t="s">
        <v>8372</v>
      </c>
      <c r="B24" s="8">
        <v>20</v>
      </c>
      <c r="C24" s="8">
        <v>149</v>
      </c>
      <c r="D24" s="8"/>
      <c r="E24" s="8">
        <v>183</v>
      </c>
      <c r="F24" s="8">
        <v>352</v>
      </c>
    </row>
    <row r="25" spans="1:6" x14ac:dyDescent="0.35">
      <c r="A25" s="10" t="s">
        <v>8404</v>
      </c>
      <c r="B25" s="8">
        <v>20</v>
      </c>
      <c r="C25" s="8">
        <v>149</v>
      </c>
      <c r="D25" s="8"/>
      <c r="E25" s="8">
        <v>183</v>
      </c>
      <c r="F25" s="8">
        <v>352</v>
      </c>
    </row>
    <row r="26" spans="1:6" x14ac:dyDescent="0.35">
      <c r="A26" s="7" t="s">
        <v>8373</v>
      </c>
      <c r="B26" s="8">
        <v>37</v>
      </c>
      <c r="C26" s="8">
        <v>114</v>
      </c>
      <c r="D26" s="8"/>
      <c r="E26" s="8">
        <v>183</v>
      </c>
      <c r="F26" s="8">
        <v>334</v>
      </c>
    </row>
    <row r="27" spans="1:6" x14ac:dyDescent="0.35">
      <c r="A27" s="10" t="s">
        <v>8404</v>
      </c>
      <c r="B27" s="8">
        <v>37</v>
      </c>
      <c r="C27" s="8">
        <v>114</v>
      </c>
      <c r="D27" s="8"/>
      <c r="E27" s="8">
        <v>183</v>
      </c>
      <c r="F27" s="8">
        <v>334</v>
      </c>
    </row>
    <row r="28" spans="1:6" x14ac:dyDescent="0.35">
      <c r="A28" s="7" t="s">
        <v>8379</v>
      </c>
      <c r="B28" s="8">
        <v>23</v>
      </c>
      <c r="C28" s="8">
        <v>118</v>
      </c>
      <c r="D28" s="8"/>
      <c r="E28" s="8">
        <v>111</v>
      </c>
      <c r="F28" s="8">
        <v>252</v>
      </c>
    </row>
    <row r="29" spans="1:6" x14ac:dyDescent="0.35">
      <c r="A29" s="10" t="s">
        <v>8404</v>
      </c>
      <c r="B29" s="8">
        <v>23</v>
      </c>
      <c r="C29" s="8">
        <v>118</v>
      </c>
      <c r="D29" s="8"/>
      <c r="E29" s="8">
        <v>111</v>
      </c>
      <c r="F29" s="8">
        <v>252</v>
      </c>
    </row>
    <row r="30" spans="1:6" x14ac:dyDescent="0.35">
      <c r="A30" s="7" t="s">
        <v>8362</v>
      </c>
      <c r="B30" s="8">
        <v>349</v>
      </c>
      <c r="C30" s="8">
        <v>1530</v>
      </c>
      <c r="D30" s="8">
        <v>50</v>
      </c>
      <c r="E30" s="8">
        <v>2185</v>
      </c>
      <c r="F30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033B5-BCE3-4CE6-981F-C73CC97C9EFF}">
  <dimension ref="A1:L26"/>
  <sheetViews>
    <sheetView tabSelected="1" topLeftCell="A13" workbookViewId="0">
      <selection activeCell="I13" sqref="I1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9" max="9" width="26.81640625" bestFit="1" customWidth="1"/>
    <col min="10" max="10" width="23.08984375" bestFit="1" customWidth="1"/>
    <col min="11" max="11" width="22.1796875" bestFit="1" customWidth="1"/>
    <col min="12" max="12" width="19.453125" bestFit="1" customWidth="1"/>
  </cols>
  <sheetData>
    <row r="1" spans="1:12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12" x14ac:dyDescent="0.35">
      <c r="A2" t="s">
        <v>8389</v>
      </c>
      <c r="B2">
        <f>COUNTIFS(Goals, "&lt; 1000", Outcomes, "successful")</f>
        <v>322</v>
      </c>
      <c r="C2">
        <f>COUNTIFS(Goals, "&lt; 1000", Outcomes, "failed")</f>
        <v>113</v>
      </c>
      <c r="D2">
        <f>COUNTIFS(Goals, "&lt; 1000", Outcomes,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12" x14ac:dyDescent="0.35">
      <c r="A3" t="s">
        <v>8390</v>
      </c>
      <c r="B3">
        <f>COUNTIFS(Goals, "&gt;= 1000",Goals, "&lt;= 4999", Outcomes, "successful")</f>
        <v>932</v>
      </c>
      <c r="C3">
        <f>COUNTIFS(Goals, "&gt;= 1000",Goals, "&lt;= 4999", Outcomes, "failed")</f>
        <v>420</v>
      </c>
      <c r="D3">
        <f>COUNTIFS(Goals, "&gt;= 1000",Goals, "&lt;= 4999", Outcomes, "canceled")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12" x14ac:dyDescent="0.35">
      <c r="A4" t="s">
        <v>8391</v>
      </c>
      <c r="B4">
        <f>COUNTIFS(Goals, "&gt;= 5000",Goals, "&lt;= 9999", Outcomes, "successful")</f>
        <v>381</v>
      </c>
      <c r="C4">
        <f>COUNTIFS(Goals, "&gt;= 5000",Goals, "&lt;= 9999", Outcomes, "failed")</f>
        <v>283</v>
      </c>
      <c r="D4">
        <f>COUNTIFS(Goals, "&gt;= 5000",Goals, "&lt;= 9999", Outcomes,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12" x14ac:dyDescent="0.35">
      <c r="A5" t="s">
        <v>8392</v>
      </c>
      <c r="B5">
        <f>COUNTIFS(Goals, "&gt;= 10000",Goals, "&lt;= 14999", Outcomes, "successful")</f>
        <v>168</v>
      </c>
      <c r="C5">
        <f>COUNTIFS(Goals, "&gt;= 10000",Goals, "&lt;= 14999", Outcomes, "failed")</f>
        <v>144</v>
      </c>
      <c r="D5">
        <f>COUNTIFS(Goals, "&gt;= 10000",Goals, "&lt;= 14999", Outcomes,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12" x14ac:dyDescent="0.35">
      <c r="A6" t="s">
        <v>8393</v>
      </c>
      <c r="B6">
        <f>COUNTIFS(Goals, "&gt;= 15000",Goals, "&lt;= 19999", Outcomes, "successful")</f>
        <v>94</v>
      </c>
      <c r="C6">
        <f>COUNTIFS(Goals, "&gt;= 15000",Goals, "&lt;= 19999", Outcomes, "failed")</f>
        <v>90</v>
      </c>
      <c r="D6">
        <f>COUNTIFS(Goals, "&gt;= 15000",Goals, "&lt;= 19999", Outcomes,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12" x14ac:dyDescent="0.35">
      <c r="A7" t="s">
        <v>8394</v>
      </c>
      <c r="B7">
        <f>COUNTIFS(Goals, "&gt;= 20000",Goals, "&lt;= 24999", Outcomes, "successful")</f>
        <v>62</v>
      </c>
      <c r="C7">
        <f>COUNTIFS(Goals, "&gt;= 20000",Goals, "&lt;= 24999", Outcomes, "failed")</f>
        <v>72</v>
      </c>
      <c r="D7">
        <f>COUNTIFS(Goals, "&gt;= 20000",Goals, "&lt;= 24999", Outcomes,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12" x14ac:dyDescent="0.35">
      <c r="A8" t="s">
        <v>8395</v>
      </c>
      <c r="B8">
        <f>COUNTIFS(Goals, "&gt;= 25000",Goals, "&lt;= 29999", Outcomes, "successful")</f>
        <v>55</v>
      </c>
      <c r="C8">
        <f>COUNTIFS(Goals, "&gt;= 25000",Goals, "&lt;= 29999", Outcomes, "failed")</f>
        <v>64</v>
      </c>
      <c r="D8">
        <f>COUNTIFS(Goals, "&gt;= 25000",Goals, "&lt;= 29999", Outcomes,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12" x14ac:dyDescent="0.35">
      <c r="A9" t="s">
        <v>8396</v>
      </c>
      <c r="B9">
        <f>COUNTIFS(Goals, "&gt;= 30000",Goals, "&lt;= 34999", Outcomes, "successful")</f>
        <v>32</v>
      </c>
      <c r="C9">
        <f>COUNTIFS(Goals, "&gt;= 30000",Goals, "&lt;= 34999", Outcomes, "failed")</f>
        <v>37</v>
      </c>
      <c r="D9">
        <f>COUNTIFS(Goals, "&gt;= 30000",Goals, "&lt;= 34999", Outcomes,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12" x14ac:dyDescent="0.35">
      <c r="A10" t="s">
        <v>8397</v>
      </c>
      <c r="B10">
        <f>COUNTIFS(Goals, "&gt;= 35000",Goals, "&lt;= 39999", Outcomes, "successful")</f>
        <v>26</v>
      </c>
      <c r="C10">
        <f>COUNTIFS(Goals, "&gt;= 35000",Goals, "&lt;= 39999", Outcomes, "failed")</f>
        <v>22</v>
      </c>
      <c r="D10">
        <f>COUNTIFS(Goals, "&gt;= 35000",Goals, "&lt;= 39999", Outcomes,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12" x14ac:dyDescent="0.35">
      <c r="A11" t="s">
        <v>8398</v>
      </c>
      <c r="B11">
        <f>COUNTIFS(Goals, "&gt;= 40000",Goals, "&lt;= 44999", Outcomes, "successful")</f>
        <v>21</v>
      </c>
      <c r="C11">
        <f>COUNTIFS(Goals, "&gt;= 40000",Goals, "&lt;= 44999", Outcomes, "failed")</f>
        <v>16</v>
      </c>
      <c r="D11">
        <f>COUNTIFS(Goals, "&gt;= 40000",Goals, "&lt;= 44999", Outcomes,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12" x14ac:dyDescent="0.35">
      <c r="A12" t="s">
        <v>8399</v>
      </c>
      <c r="B12">
        <f>COUNTIFS(Goals, "&gt;= 45000",Goals, "&lt;= 49999", Outcomes, "successful")</f>
        <v>6</v>
      </c>
      <c r="C12">
        <f>COUNTIFS(Goals, "&gt;= 45000",Goals, "&lt;= 49999", Outcomes, "failed")</f>
        <v>11</v>
      </c>
      <c r="D12">
        <f>COUNTIFS(Goals, "&gt;= 45000",Goals, "&lt;= 49999", Outcomes,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12" x14ac:dyDescent="0.35">
      <c r="A13" t="s">
        <v>8400</v>
      </c>
      <c r="B13">
        <f>COUNTIFS(Goals, "&gt;= 50000", Outcomes, "successful")</f>
        <v>86</v>
      </c>
      <c r="C13">
        <f>COUNTIFS(Goals, "&gt;= 50000", Outcomes, "failed")</f>
        <v>258</v>
      </c>
      <c r="D13">
        <f>COUNTIFS(Goals, "&gt;= 50000", Outcomes,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  <c r="I13" s="6" t="s">
        <v>8361</v>
      </c>
      <c r="J13" t="s">
        <v>8405</v>
      </c>
      <c r="K13" t="s">
        <v>8407</v>
      </c>
      <c r="L13" t="s">
        <v>8406</v>
      </c>
    </row>
    <row r="14" spans="1:12" x14ac:dyDescent="0.35">
      <c r="I14" s="7" t="s">
        <v>8392</v>
      </c>
      <c r="J14" s="8">
        <v>168</v>
      </c>
      <c r="K14" s="8">
        <v>40</v>
      </c>
      <c r="L14" s="8">
        <v>144</v>
      </c>
    </row>
    <row r="15" spans="1:12" x14ac:dyDescent="0.35">
      <c r="I15" s="7" t="s">
        <v>8390</v>
      </c>
      <c r="J15" s="8">
        <v>932</v>
      </c>
      <c r="K15" s="8">
        <v>60</v>
      </c>
      <c r="L15" s="8">
        <v>420</v>
      </c>
    </row>
    <row r="16" spans="1:12" x14ac:dyDescent="0.35">
      <c r="I16" s="7" t="s">
        <v>8393</v>
      </c>
      <c r="J16" s="8">
        <v>94</v>
      </c>
      <c r="K16" s="8">
        <v>17</v>
      </c>
      <c r="L16" s="8">
        <v>90</v>
      </c>
    </row>
    <row r="17" spans="9:12" x14ac:dyDescent="0.35">
      <c r="I17" s="7" t="s">
        <v>8394</v>
      </c>
      <c r="J17" s="8">
        <v>62</v>
      </c>
      <c r="K17" s="8">
        <v>14</v>
      </c>
      <c r="L17" s="8">
        <v>72</v>
      </c>
    </row>
    <row r="18" spans="9:12" x14ac:dyDescent="0.35">
      <c r="I18" s="7" t="s">
        <v>8395</v>
      </c>
      <c r="J18" s="8">
        <v>55</v>
      </c>
      <c r="K18" s="8">
        <v>18</v>
      </c>
      <c r="L18" s="8">
        <v>64</v>
      </c>
    </row>
    <row r="19" spans="9:12" x14ac:dyDescent="0.35">
      <c r="I19" s="7" t="s">
        <v>8396</v>
      </c>
      <c r="J19" s="8">
        <v>32</v>
      </c>
      <c r="K19" s="8">
        <v>13</v>
      </c>
      <c r="L19" s="8">
        <v>37</v>
      </c>
    </row>
    <row r="20" spans="9:12" x14ac:dyDescent="0.35">
      <c r="I20" s="7" t="s">
        <v>8397</v>
      </c>
      <c r="J20" s="8">
        <v>26</v>
      </c>
      <c r="K20" s="8">
        <v>7</v>
      </c>
      <c r="L20" s="8">
        <v>22</v>
      </c>
    </row>
    <row r="21" spans="9:12" x14ac:dyDescent="0.35">
      <c r="I21" s="7" t="s">
        <v>8398</v>
      </c>
      <c r="J21" s="8">
        <v>21</v>
      </c>
      <c r="K21" s="8">
        <v>6</v>
      </c>
      <c r="L21" s="8">
        <v>16</v>
      </c>
    </row>
    <row r="22" spans="9:12" x14ac:dyDescent="0.35">
      <c r="I22" s="7" t="s">
        <v>8399</v>
      </c>
      <c r="J22" s="8">
        <v>6</v>
      </c>
      <c r="K22" s="8">
        <v>4</v>
      </c>
      <c r="L22" s="8">
        <v>11</v>
      </c>
    </row>
    <row r="23" spans="9:12" x14ac:dyDescent="0.35">
      <c r="I23" s="7" t="s">
        <v>8391</v>
      </c>
      <c r="J23" s="8">
        <v>381</v>
      </c>
      <c r="K23" s="8">
        <v>52</v>
      </c>
      <c r="L23" s="8">
        <v>283</v>
      </c>
    </row>
    <row r="24" spans="9:12" x14ac:dyDescent="0.35">
      <c r="I24" s="7" t="s">
        <v>8400</v>
      </c>
      <c r="J24" s="8">
        <v>86</v>
      </c>
      <c r="K24" s="8">
        <v>100</v>
      </c>
      <c r="L24" s="8">
        <v>258</v>
      </c>
    </row>
    <row r="25" spans="9:12" x14ac:dyDescent="0.35">
      <c r="I25" s="7" t="s">
        <v>8389</v>
      </c>
      <c r="J25" s="8">
        <v>322</v>
      </c>
      <c r="K25" s="8">
        <v>18</v>
      </c>
      <c r="L25" s="8">
        <v>113</v>
      </c>
    </row>
    <row r="26" spans="9:12" x14ac:dyDescent="0.35">
      <c r="I26" s="7" t="s">
        <v>8362</v>
      </c>
      <c r="J26" s="8">
        <v>2185</v>
      </c>
      <c r="K26" s="8">
        <v>349</v>
      </c>
      <c r="L26" s="8">
        <v>1530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Data</vt:lpstr>
      <vt:lpstr>Category Pivot Table &amp; Chart</vt:lpstr>
      <vt:lpstr>Subcategory Pivot Table &amp; Chart</vt:lpstr>
      <vt:lpstr>DateCreated Pivot Table &amp; Chart</vt:lpstr>
      <vt:lpstr>Bonus</vt:lpstr>
      <vt:lpstr>Goals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ethan.kaufman924@gmail.com</cp:lastModifiedBy>
  <dcterms:created xsi:type="dcterms:W3CDTF">2017-04-20T15:17:24Z</dcterms:created>
  <dcterms:modified xsi:type="dcterms:W3CDTF">2021-09-16T22:28:10Z</dcterms:modified>
</cp:coreProperties>
</file>