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5CC6F2B4-14CE-4CC0-85C2-9906146A454D}" xr6:coauthVersionLast="47" xr6:coauthVersionMax="47" xr10:uidLastSave="{00000000-0000-0000-0000-000000000000}"/>
  <bookViews>
    <workbookView xWindow="-108" yWindow="-108" windowWidth="23256" windowHeight="12456" activeTab="1" xr2:uid="{F67CBCE9-8EA2-40BD-B44E-16F6A18CACAD}"/>
  </bookViews>
  <sheets>
    <sheet name="Base de Dados" sheetId="14" r:id="rId1"/>
    <sheet name="InstalaçãoExecução" sheetId="15" r:id="rId2"/>
    <sheet name="Tecnicos" sheetId="2" r:id="rId3"/>
    <sheet name="Projetos" sheetId="1" r:id="rId4"/>
    <sheet name="Matriz_Esforço_Análise" sheetId="5" state="hidden" r:id="rId5"/>
    <sheet name="Matriz_Esforço_Acompanhamento" sheetId="4" state="hidden" r:id="rId6"/>
    <sheet name="Matriz_Esforco_Atual" sheetId="7" r:id="rId7"/>
    <sheet name="Matriz_Alocação_Análise" sheetId="10" state="hidden" r:id="rId8"/>
    <sheet name="Matriz_Alocação_Acompanhamento" sheetId="12" state="hidden" r:id="rId9"/>
    <sheet name="Esforco_Tecnico" sheetId="1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D7" i="7" s="1" a="1"/>
  <c r="D7" i="7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G12" i="7" s="1" a="1"/>
  <c r="G12" i="7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8" i="7" l="1" a="1"/>
  <c r="G8" i="7" s="1"/>
  <c r="N7" i="1" a="1"/>
  <c r="N7" i="1" s="1"/>
  <c r="O7" i="1" s="1"/>
  <c r="G7" i="7" a="1"/>
  <c r="G7" i="7" s="1"/>
  <c r="N6" i="1" a="1"/>
  <c r="N6" i="1" s="1"/>
  <c r="O6" i="1" s="1"/>
  <c r="G5" i="4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G13" i="7" l="1" a="1"/>
  <c r="G13" i="7" s="1"/>
  <c r="B7" i="13"/>
  <c r="M5" i="1" l="1" a="1"/>
  <c r="M5" i="1" s="1"/>
  <c r="G6" i="4" s="1" a="1"/>
  <c r="G6" i="4" s="1"/>
  <c r="N14" i="1" s="1" a="1"/>
  <c r="N14" i="1" s="1"/>
  <c r="N5" i="1" l="1" a="1"/>
  <c r="N5" i="1" s="1"/>
  <c r="O5" i="1" l="1"/>
  <c r="G6" i="7" a="1"/>
  <c r="G6" i="7" s="1"/>
  <c r="M10" i="1" a="1"/>
  <c r="M10" i="1" s="1"/>
  <c r="E4" i="13" l="1"/>
  <c r="G11" i="4" a="1"/>
  <c r="G11" i="4" s="1"/>
  <c r="M8" i="1" a="1"/>
  <c r="M8" i="1" s="1"/>
  <c r="G9" i="4" s="1" a="1"/>
  <c r="G9" i="4" s="1"/>
  <c r="N8" i="1" s="1" a="1"/>
  <c r="N8" i="1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D4" i="13" s="1"/>
  <c r="B4" i="13" l="1"/>
  <c r="C4" i="13"/>
  <c r="G10" i="4" a="1"/>
  <c r="G10" i="4" s="1"/>
  <c r="F4" i="13"/>
  <c r="F5" i="13" l="1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<sst xmlns="http://schemas.openxmlformats.org/spreadsheetml/2006/main" count="211" uniqueCount="141">
  <si>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</si>
  <si>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</si>
  <si>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</si>
  <si>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</si>
  <si>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</si>
  <si>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</si>
  <si>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</si>
  <si>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</si>
  <si>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</si>
  <si>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</si>
  <si>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</si>
  <si>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</si>
  <si>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</si>
  <si>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</si>
  <si>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</si>
  <si>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</si>
  <si>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</si>
  <si>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</si>
  <si>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</si>
  <si>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</si>
  <si>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</si>
  <si>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</si>
  <si>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</si>
  <si>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</si>
  <si>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</si>
  <si>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</si>
  <si>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</si>
  <si>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</si>
  <si>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</si>
  <si>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</si>
  <si>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</si>
  <si>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</si>
  <si>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</si>
  <si>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</si>
  <si>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</si>
  <si>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</si>
  <si>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</si>
  <si>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</si>
  <si>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</si>
  <si>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</si>
  <si>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</si>
  <si>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</si>
  <si>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</si>
  <si>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</si>
  <si>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</si>
  <si>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</si>
  <si>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</si>
  <si>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</si>
  <si>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</si>
  <si>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</si>
  <si>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</si>
  <si>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</si>
  <si>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</si>
  <si>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</si>
  <si>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</si>
  <si>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</si>
  <si>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</si>
  <si>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</si>
  <si>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</si>
  <si>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</si>
  <si>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</si>
  <si>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</si>
  <si>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</si>
  <si>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</si>
  <si>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</si>
  <si>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</si>
  <si>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</si>
  <si>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</si>
  <si>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</si>
  <si>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</si>
  <si>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</si>
  <si>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</si>
  <si>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</si>
  <si>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</si>
  <si>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</si>
  <si>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</si>
  <si>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</si>
  <si>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</si>
  <si>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</si>
  <si>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</si>
  <si>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</si>
  <si>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</si>
  <si>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</si>
  <si>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</si>
  <si>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</si>
  <si>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</si>
  <si>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</si>
  <si>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</si>
  <si>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</si>
  <si>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</si>
  <si>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</si>
  <si>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</si>
  <si>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</si>
  <si>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</si>
  <si>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</si>
  <si>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</si>
  <si>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</si>
  <si>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</si>
  <si>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</si>
  <si>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</si>
  <si>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</si>
  <si>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</si>
  <si>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</si>
  <si>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</si>
  <si>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</si>
  <si>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</si>
  <si>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</si>
  <si>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</si>
  <si>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</si>
  <si>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</si>
  <si>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</si>
  <si>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</si>
  <si>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</si>
  <si>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</si>
  <si>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</si>
  <si>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</si>
  <si>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</si>
  <si>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</si>
  <si>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</si>
  <si>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</si>
  <si>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</si>
  <si>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</si>
  <si>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</si>
  <si>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</si>
  <si>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</si>
  <si>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</si>
  <si>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</si>
  <si>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</si>
  <si>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</si>
  <si>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</si>
  <si>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</si>
  <si>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</si>
  <si>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</si>
  <si>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</si>
  <si>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</si>
  <si>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</si>
  <si>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</si>
  <si>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</si>
  <si>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</si>
  <si>
    <t>Pasta</t>
  </si>
  <si>
    <t xml:space="preserve"> C:\Users\35193\Desktop\bolsa\bolsa_meu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</si>
</sst>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</xdr:row>
          <xdr:rowOff>45720</xdr:rowOff>
        </xdr:from>
        <xdr:to>
          <xdr:col>5</xdr:col>
          <xdr:colOff>53340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9EC58D4-D5AC-8954-D06C-67B0DFADB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5</xdr:row>
          <xdr:rowOff>60960</xdr:rowOff>
        </xdr:from>
        <xdr:to>
          <xdr:col>5</xdr:col>
          <xdr:colOff>91440</xdr:colOff>
          <xdr:row>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65C1DCF-AE74-55FF-9895-11745FDA2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5193\Desktop\bolsa\bolsa_meu\input\others_exceis\Excel_input.xlsm" TargetMode="External"/><Relationship Id="rId1" Type="http://schemas.openxmlformats.org/officeDocument/2006/relationships/externalLinkPath" Target="others_exceis/Excel_in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tibilidade"/>
      <sheetName val="Aptidão"/>
      <sheetName val="Projeto"/>
      <sheetName val="Preferências"/>
      <sheetName val="AnosServicos"/>
    </sheetNames>
    <definedNames>
      <definedName name="InstallPyLibs"/>
      <definedName name="RunPyth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7"/>
      <c r="C2" s="27"/>
      <c r="D2" s="27"/>
      <c r="E2" s="27"/>
      <c r="F2" s="27"/>
      <c r="G2" s="27"/>
    </row>
    <row r="3" spans="2:17" x14ac:dyDescent="0.3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3" t="s">
        <v>61</v>
      </c>
      <c r="C25" s="23"/>
      <c r="D25" s="23"/>
      <c r="E25" s="23"/>
      <c r="F25" s="23"/>
      <c r="G25" s="23"/>
    </row>
    <row r="26" spans="2:13" x14ac:dyDescent="0.3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0" t="s">
        <v>72</v>
      </c>
      <c r="C33" s="20"/>
      <c r="D33" s="20"/>
      <c r="E33" s="20"/>
      <c r="F33" s="20"/>
      <c r="G33" s="2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0" t="s">
        <v>83</v>
      </c>
      <c r="C39" s="20"/>
      <c r="D39" s="20"/>
      <c r="E39" s="20"/>
      <c r="F39" s="20"/>
      <c r="G39" s="20"/>
    </row>
    <row r="40" spans="2:7" x14ac:dyDescent="0.3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0" t="s">
        <v>91</v>
      </c>
      <c r="C46" s="20"/>
      <c r="D46" s="20"/>
      <c r="E46" s="20"/>
      <c r="F46" s="20"/>
      <c r="G46" s="2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0" t="s">
        <v>94</v>
      </c>
      <c r="C48" s="20"/>
      <c r="D48" s="20"/>
      <c r="E48" s="20"/>
      <c r="F48" s="20"/>
      <c r="G48" s="2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0" t="s">
        <v>101</v>
      </c>
      <c r="C53" s="20"/>
      <c r="D53" s="20"/>
      <c r="E53" s="20"/>
      <c r="F53" s="20"/>
      <c r="G53" s="2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8EFD-F8A1-4628-B3D5-3DB73F658534}">
  <sheetPr codeName="Sheet1"/>
  <dimension ref="G2:G3"/>
  <sheetViews>
    <sheetView tabSelected="1" workbookViewId="0">
      <selection activeCell="G12" sqref="G12"/>
    </sheetView>
  </sheetViews>
  <sheetFormatPr defaultRowHeight="14.4" x14ac:dyDescent="0.3"/>
  <sheetData>
    <row r="2" spans="7:7" x14ac:dyDescent="0.3">
      <c r="G2" t="s">
        <v>139</v>
      </c>
    </row>
    <row r="3" spans="7:7" x14ac:dyDescent="0.3">
      <c r="G3" t="s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nstallPyLibs">
                <anchor moveWithCells="1" sizeWithCells="1">
                  <from>
                    <xdr:col>1</xdr:col>
                    <xdr:colOff>320040</xdr:colOff>
                    <xdr:row>1</xdr:row>
                    <xdr:rowOff>45720</xdr:rowOff>
                  </from>
                  <to>
                    <xdr:col>5</xdr:col>
                    <xdr:colOff>53340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unPython">
                <anchor moveWithCells="1" sizeWithCells="1">
                  <from>
                    <xdr:col>1</xdr:col>
                    <xdr:colOff>358140</xdr:colOff>
                    <xdr:row>5</xdr:row>
                    <xdr:rowOff>60960</xdr:rowOff>
                  </from>
                  <to>
                    <xdr:col>5</xdr:col>
                    <xdr:colOff>91440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4" sqref="B4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C2" sqref="C2:C1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1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5</v>
      </c>
      <c r="E4">
        <v>1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54.090909090909086</v>
      </c>
      <c r="N4" s="15" cm="1">
        <f t="array" ref="N4">IF(E4="","",INDEX(Matriz_Esforço_Acompanhamento!$C$3:$AC$36,Projetos!A4,Projetos!E4))</f>
        <v>99.478260869565233</v>
      </c>
      <c r="O4">
        <f t="shared" si="3"/>
        <v>153.56916996047431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2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30.132450331125828</v>
      </c>
      <c r="N5" s="15" cm="1">
        <f t="array" ref="N5">IF(E5="","",INDEX(Matriz_Esforço_Acompanhamento!$C$3:$AC$36,Projetos!A5,Projetos!E5))</f>
        <v>105.4</v>
      </c>
      <c r="O5">
        <f t="shared" si="3"/>
        <v>135.53245033112583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3</v>
      </c>
      <c r="E6">
        <v>4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23.18181818181818</v>
      </c>
      <c r="N6" s="15" cm="1">
        <f t="array" ref="N6">IF(E6="","",INDEX(Matriz_Esforço_Acompanhamento!$C$3:$AC$36,Projetos!A6,Projetos!E6))</f>
        <v>111.73684210526316</v>
      </c>
      <c r="O6">
        <f t="shared" si="3"/>
        <v>134.91866028708134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4</v>
      </c>
      <c r="E7">
        <v>3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62.631578947368425</v>
      </c>
      <c r="N7" s="15" cm="1">
        <f t="array" ref="N7">IF(E7="","",INDEX(Matriz_Esforço_Acompanhamento!$C$3:$AC$36,Projetos!A7,Projetos!E7))</f>
        <v>104</v>
      </c>
      <c r="O7">
        <f t="shared" si="3"/>
        <v>166.63157894736844</v>
      </c>
    </row>
    <row r="8" spans="1:21" x14ac:dyDescent="0.3">
      <c r="A8">
        <v>7</v>
      </c>
      <c r="B8">
        <v>1</v>
      </c>
      <c r="C8">
        <v>1</v>
      </c>
      <c r="D8">
        <v>2</v>
      </c>
      <c r="E8">
        <v>5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cm="1">
        <f t="array" ref="N8">IF(E8="","",INDEX(Matriz_Esforço_Acompanhamento!$C$3:$AC$36,Projetos!A8,Projetos!E8))</f>
        <v>114.4</v>
      </c>
      <c r="O8">
        <f t="shared" si="3"/>
        <v>193.20794701986756</v>
      </c>
    </row>
    <row r="9" spans="1:21" x14ac:dyDescent="0.3">
      <c r="A9">
        <v>8</v>
      </c>
      <c r="B9">
        <v>2</v>
      </c>
      <c r="C9">
        <v>1</v>
      </c>
      <c r="D9">
        <v>3</v>
      </c>
      <c r="E9">
        <v>1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22.75</v>
      </c>
      <c r="N9" s="15" cm="1">
        <f t="array" ref="N9">IF(E9="","",INDEX(Matriz_Esforço_Acompanhamento!$C$3:$AC$36,Projetos!A9,Projetos!E9))</f>
        <v>91.652173913043484</v>
      </c>
      <c r="O9">
        <f t="shared" si="3"/>
        <v>114.40217391304348</v>
      </c>
    </row>
    <row r="10" spans="1:21" x14ac:dyDescent="0.3">
      <c r="A10">
        <v>9</v>
      </c>
      <c r="B10">
        <v>3</v>
      </c>
      <c r="C10">
        <v>1</v>
      </c>
      <c r="D10">
        <v>5</v>
      </c>
      <c r="E10">
        <v>2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101.0952380952381</v>
      </c>
      <c r="O10">
        <f t="shared" si="3"/>
        <v>132.77225672877847</v>
      </c>
    </row>
    <row r="11" spans="1:21" x14ac:dyDescent="0.3">
      <c r="A11">
        <v>10</v>
      </c>
      <c r="B11">
        <v>1</v>
      </c>
      <c r="C11">
        <v>1</v>
      </c>
      <c r="D11">
        <v>3</v>
      </c>
      <c r="E11">
        <v>4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25.138121546961326</v>
      </c>
      <c r="N11" s="15" cm="1">
        <f t="array" ref="N11">IF(E11="","",INDEX(Matriz_Esforço_Acompanhamento!$C$3:$AC$36,Projetos!A11,Projetos!E11))</f>
        <v>110.94736842105264</v>
      </c>
      <c r="O11">
        <f t="shared" si="3"/>
        <v>136.08548996801397</v>
      </c>
    </row>
    <row r="12" spans="1:21" x14ac:dyDescent="0.3">
      <c r="A12">
        <v>11</v>
      </c>
      <c r="B12">
        <v>1</v>
      </c>
      <c r="C12">
        <v>1</v>
      </c>
      <c r="D12">
        <v>1</v>
      </c>
      <c r="E12">
        <v>2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25.5</v>
      </c>
      <c r="N12" s="15" cm="1">
        <f t="array" ref="N12">IF(E12="","",INDEX(Matriz_Esforço_Acompanhamento!$C$3:$AC$36,Projetos!A12,Projetos!E12))</f>
        <v>101.0952380952381</v>
      </c>
      <c r="O12">
        <f t="shared" si="3"/>
        <v>126.5952380952381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1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51.739130434782609</v>
      </c>
      <c r="D5" s="15" cm="1">
        <f t="array" ref="D5">IF(OR($B5="",D$2=""),"",Projetos!$J4/_xlfn.XLOOKUP(D$2,Tecnicos!$A$2:$A$100,IF(Projetos!$I4=1,Tecnicos!$F$2:$F$100,IF(Projetos!$I4=2,Tecnicos!$H$2:$H$100,Tecnicos!$J$2:$J$100)),,0,1))</f>
        <v>66.111111111111114</v>
      </c>
      <c r="E5" s="15" cm="1">
        <f t="array" ref="E5">IF(OR($B5="",E$2=""),"",Projetos!$J4/_xlfn.XLOOKUP(E$2,Tecnicos!$A$2:$A$100,IF(Projetos!$I4=1,Tecnicos!$F$2:$F$100,IF(Projetos!$I4=2,Tecnicos!$H$2:$H$100,Tecnicos!$J$2:$J$100)),,0,1))</f>
        <v>59.5</v>
      </c>
      <c r="F5" s="15" cm="1">
        <f t="array" ref="F5">IF(OR($B5="",F$2=""),"",Projetos!$J4/_xlfn.XLOOKUP(F$2,Tecnicos!$A$2:$A$100,IF(Projetos!$I4=1,Tecnicos!$F$2:$F$100,IF(Projetos!$I4=2,Tecnicos!$H$2:$H$100,Tecnicos!$J$2:$J$100)),,0,1))</f>
        <v>66.111111111111114</v>
      </c>
      <c r="G5" s="15" cm="1">
        <f t="array" ref="G5">IF(OR($B5="",G$2=""),"",Projetos!$J4/_xlfn.XLOOKUP(G$2,Tecnicos!$A$2:$A$100,IF(Projetos!$I4=1,Tecnicos!$F$2:$F$100,IF(Projetos!$I4=2,Tecnicos!$H$2:$H$100,Tecnicos!$J$2:$J$100)),,0,1))</f>
        <v>54.090909090909086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25.5</v>
      </c>
      <c r="D7" s="15" cm="1">
        <f t="array" ref="D7">IF(OR($B7="",D$2=""),"",Projetos!$J6/_xlfn.XLOOKUP(D$2,Tecnicos!$A$2:$A$100,IF(Projetos!$I6=1,Tecnicos!$F$2:$F$100,IF(Projetos!$I6=2,Tecnicos!$H$2:$H$100,Tecnicos!$J$2:$J$100)),,0,1))</f>
        <v>24.285714285714285</v>
      </c>
      <c r="E7" s="15" cm="1">
        <f t="array" ref="E7">IF(OR($B7="",E$2=""),"",Projetos!$J6/_xlfn.XLOOKUP(E$2,Tecnicos!$A$2:$A$100,IF(Projetos!$I6=1,Tecnicos!$F$2:$F$100,IF(Projetos!$I6=2,Tecnicos!$H$2:$H$100,Tecnicos!$J$2:$J$100)),,0,1))</f>
        <v>23.18181818181818</v>
      </c>
      <c r="F7" s="15" cm="1">
        <f t="array" ref="F7">IF(OR($B7="",F$2=""),"",Projetos!$J6/_xlfn.XLOOKUP(F$2,Tecnicos!$A$2:$A$100,IF(Projetos!$I6=1,Tecnicos!$F$2:$F$100,IF(Projetos!$I6=2,Tecnicos!$H$2:$H$100,Tecnicos!$J$2:$J$100)),,0,1))</f>
        <v>26.842105263157897</v>
      </c>
      <c r="G7" s="15" cm="1">
        <f t="array" ref="G7">IF(OR($B7="",G$2=""),"",Projetos!$J6/_xlfn.XLOOKUP(G$2,Tecnicos!$A$2:$A$100,IF(Projetos!$I6=1,Tecnicos!$F$2:$F$100,IF(Projetos!$I6=2,Tecnicos!$H$2:$H$100,Tecnicos!$J$2:$J$100)),,0,1))</f>
        <v>25.5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59.5</v>
      </c>
      <c r="D8" s="15" cm="1">
        <f t="array" ref="D8">IF(OR($B8="",D$2=""),"",Projetos!$J7/_xlfn.XLOOKUP(D$2,Tecnicos!$A$2:$A$100,IF(Projetos!$I7=1,Tecnicos!$F$2:$F$100,IF(Projetos!$I7=2,Tecnicos!$H$2:$H$100,Tecnicos!$J$2:$J$100)),,0,1))</f>
        <v>56.666666666666664</v>
      </c>
      <c r="E8" s="15" cm="1">
        <f t="array" ref="E8">IF(OR($B8="",E$2=""),"",Projetos!$J7/_xlfn.XLOOKUP(E$2,Tecnicos!$A$2:$A$100,IF(Projetos!$I7=1,Tecnicos!$F$2:$F$100,IF(Projetos!$I7=2,Tecnicos!$H$2:$H$100,Tecnicos!$J$2:$J$100)),,0,1))</f>
        <v>54.090909090909086</v>
      </c>
      <c r="F8" s="15" cm="1">
        <f t="array" ref="F8">IF(OR($B8="",F$2=""),"",Projetos!$J7/_xlfn.XLOOKUP(F$2,Tecnicos!$A$2:$A$100,IF(Projetos!$I7=1,Tecnicos!$F$2:$F$100,IF(Projetos!$I7=2,Tecnicos!$H$2:$H$100,Tecnicos!$J$2:$J$100)),,0,1))</f>
        <v>62.631578947368425</v>
      </c>
      <c r="G8" s="15" cm="1">
        <f t="array" ref="G8">IF(OR($B8="",G$2=""),"",Projetos!$J7/_xlfn.XLOOKUP(G$2,Tecnicos!$A$2:$A$100,IF(Projetos!$I7=1,Tecnicos!$F$2:$F$100,IF(Projetos!$I7=2,Tecnicos!$H$2:$H$100,Tecnicos!$J$2:$J$100)),,0,1))</f>
        <v>59.5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19.782608695652176</v>
      </c>
      <c r="D10" s="15" cm="1">
        <f t="array" ref="D10">IF(OR($B10="",D$2=""),"",Projetos!$J9/_xlfn.XLOOKUP(D$2,Tecnicos!$A$2:$A$100,IF(Projetos!$I9=1,Tecnicos!$F$2:$F$100,IF(Projetos!$I9=2,Tecnicos!$H$2:$H$100,Tecnicos!$J$2:$J$100)),,0,1))</f>
        <v>25.277777777777779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22.75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25.277777777777779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20.68181818181818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25.5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24.285714285714285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23.18181818181818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26.842105263157897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25.5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99.478260869565233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106.15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114.4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91.652173913043484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106.15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5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1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1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5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1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1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1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1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3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1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5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1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1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1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1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99.41304347826086</v>
      </c>
      <c r="C3">
        <f>IF(C2="","",SUMPRODUCT(Matriz_Alocação_Análise!E3:E36,Matriz_Esforço_Análise!D3:D36))</f>
        <v>108.94039735099338</v>
      </c>
      <c r="D3">
        <f>IF(D2="","",SUMPRODUCT(Matriz_Alocação_Análise!F3:F36,Matriz_Esforço_Análise!E3:E36))</f>
        <v>96.208061275740832</v>
      </c>
      <c r="E3">
        <f>IF(E2="","",SUMPRODUCT(Matriz_Alocação_Análise!G3:G36,Matriz_Esforço_Análise!F3:F36))</f>
        <v>62.631578947368425</v>
      </c>
      <c r="F3">
        <f>IF(F2="","",SUMPRODUCT(Matriz_Alocação_Análise!H3:H36,Matriz_Esforço_Análise!G3:G36))</f>
        <v>85.767927724449464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191.13043478260872</v>
      </c>
      <c r="C5">
        <f>IF(C2="","",SUMPRODUCT(Matriz_Alocação_Acompanhamento!E3:E36,Matriz_Esforço_Acompanhamento!D3:D36))</f>
        <v>302.57142857142856</v>
      </c>
      <c r="D5">
        <f>IF(D2="","",SUMPRODUCT(Matriz_Alocação_Acompanhamento!F3:F36,Matriz_Esforço_Acompanhamento!E3:E36))</f>
        <v>208</v>
      </c>
      <c r="E5">
        <f>IF(E2="","",SUMPRODUCT(Matriz_Alocação_Acompanhamento!G3:G36,Matriz_Esforço_Acompanhamento!F3:F36))</f>
        <v>222.68421052631581</v>
      </c>
      <c r="F5">
        <f>IF(F2="","",SUMPRODUCT(Matriz_Alocação_Acompanhamento!H3:H36,Matriz_Esforço_Acompanhamento!G3:G36))</f>
        <v>219.8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191.13043478260872</v>
      </c>
      <c r="C6">
        <f>IF(C2="","",SUMIFS(Projetos!$N$2:$N$36,Projetos!$E$2:$E$36,C2,Projetos!$C$2:$C$36,1))</f>
        <v>302.57142857142856</v>
      </c>
      <c r="D6">
        <f>IF(D2="","",SUMIFS(Projetos!$N$2:$N$36,Projetos!$E$2:$E$36,D2,Projetos!$C$2:$C$36,1))</f>
        <v>208</v>
      </c>
      <c r="E6">
        <f>IF(E2="","",SUMIFS(Projetos!$N$2:$N$36,Projetos!$E$2:$E$36,E2,Projetos!$C$2:$C$36,1))</f>
        <v>222.68421052631581</v>
      </c>
      <c r="F6">
        <f>IF(F2="","",SUMIFS(Projetos!$N$2:$N$36,Projetos!$E$2:$E$36,F2,Projetos!$C$2:$C$36,1))</f>
        <v>219.8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290.54347826086956</v>
      </c>
      <c r="C7" s="3">
        <f t="shared" ref="C7:E7" si="0">IF(C2="","",C3+C5)</f>
        <v>411.51182592242196</v>
      </c>
      <c r="D7" s="3">
        <f t="shared" si="0"/>
        <v>304.20806127574082</v>
      </c>
      <c r="E7" s="3">
        <f t="shared" si="0"/>
        <v>285.31578947368422</v>
      </c>
      <c r="F7" s="3">
        <f t="shared" ref="F7:AC7" si="1">IF(F2="","",F3+F5)</f>
        <v>305.56792772444948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290.54347826086956</v>
      </c>
      <c r="C8">
        <f>IF(C2="","",SUMPRODUCT(Matriz_Alocação_Acompanhamento!E3:E36,Matriz_Esforço_Acompanhamento!D3:D36) + SUMPRODUCT(Matriz_Alocação_Análise!E3:E36,Matriz_Esforço_Análise!D3:D36))</f>
        <v>411.51182592242196</v>
      </c>
      <c r="D8">
        <f>IF(D2="","",SUMPRODUCT(Matriz_Alocação_Acompanhamento!F3:F36,Matriz_Esforço_Acompanhamento!E3:E36) + SUMPRODUCT(Matriz_Alocação_Análise!F3:F36,Matriz_Esforço_Análise!E3:E36))</f>
        <v>304.20806127574082</v>
      </c>
      <c r="E8">
        <f>IF(E2="","",SUMPRODUCT(Matriz_Alocação_Acompanhamento!G3:G36,Matriz_Esforço_Acompanhamento!F3:F36) + SUMPRODUCT(Matriz_Alocação_Análise!G3:G36,Matriz_Esforço_Análise!F3:F36))</f>
        <v>285.31578947368422</v>
      </c>
      <c r="F8">
        <f>IF(F2="","",SUMPRODUCT(Matriz_Alocação_Acompanhamento!H3:H36,Matriz_Esforço_Acompanhamento!G3:G36) + SUMPRODUCT(Matriz_Alocação_Análise!H3:H36,Matriz_Esforço_Análise!G3:G36))</f>
        <v>305.56792772444948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191.13043478260872</v>
      </c>
      <c r="C9" s="18">
        <f>IF(C2="","",SUMIFS(Projetos!$M$2:$M$36,Projetos!$D$2:$D$36,C2,Projetos!$C$2:$C$36,0)+SUMIFS(Projetos!$N$2:$N$36,Projetos!$E$2:$E$36,C2,Projetos!$C$2:$C$36,1))</f>
        <v>302.57142857142856</v>
      </c>
      <c r="D9" s="18">
        <f>IF(D2="","",SUMIFS(Projetos!$M$2:$M$36,Projetos!$D$2:$D$36,D2,Projetos!$C$2:$C$36,0)+SUMIFS(Projetos!$N$2:$N$36,Projetos!$E$2:$E$36,D2,Projetos!$C$2:$C$36,1))</f>
        <v>208</v>
      </c>
      <c r="E9" s="18">
        <f>IF(E2="","",SUMIFS(Projetos!$M$2:$M$36,Projetos!$D$2:$D$36,E2,Projetos!$C$2:$C$36,0)+SUMIFS(Projetos!$N$2:$N$36,Projetos!$E$2:$E$36,E2,Projetos!$C$2:$C$36,1))</f>
        <v>222.68421052631581</v>
      </c>
      <c r="F9" s="18">
        <f>IF(F2="","",SUMIFS(Projetos!$M$2:$M$36,Projetos!$D$2:$D$36,F2,Projetos!$C$2:$C$36,0)+SUMIFS(Projetos!$N$2:$N$36,Projetos!$E$2:$E$36,F2,Projetos!$C$2:$C$36,1))</f>
        <v>219.8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52.204256598053917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 de Dados</vt:lpstr>
      <vt:lpstr>InstalaçãoExecução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2023-12-12T22:50:40Z</dcterms:modified>
</cp:coreProperties>
</file>