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A2514F38-A901-4714-8F10-96DEF761317F}" xr6:coauthVersionLast="47" xr6:coauthVersionMax="47" xr10:uidLastSave="{00000000-0000-0000-0000-000000000000}"/>
  <bookViews>
    <workbookView xWindow="-108" yWindow="-108" windowWidth="23256" windowHeight="12456" activeTab="8" xr2:uid="{F67CBCE9-8EA2-40BD-B44E-16F6A18CACAD}"/>
  </bookViews>
  <sheets>
    <sheet name="Base de Dados" sheetId="14" r:id="rId1"/>
    <sheet name="Tecnicos" sheetId="2" r:id="rId2"/>
    <sheet name="Projetos" sheetId="1" r:id="rId3"/>
    <sheet name="Matriz_Esforço_Análise" sheetId="5" state="hidden" r:id="rId4"/>
    <sheet name="Matriz_Esforço_Acompanhamento" sheetId="4" state="hidden" r:id="rId5"/>
    <sheet name="Matriz_Esforco_Atual" sheetId="7" r:id="rId6"/>
    <sheet name="Matriz_Alocação_Análise" sheetId="10" state="hidden" r:id="rId7"/>
    <sheet name="Matriz_Alocação_Acompanhamento" sheetId="12" state="hidden" r:id="rId8"/>
    <sheet name="Esforco_Te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/>
  <c r="E19" i="4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H7" i="4" a="1"/>
  <c r="H7" i="4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AH8" i="4" a="1"/>
  <c r="AH8" i="4" s="1"/>
  <c r="AI8" i="4" a="1"/>
  <c r="AI8" i="4" s="1"/>
  <c r="AJ8" i="4" a="1"/>
  <c r="AJ8" i="4" s="1"/>
  <c r="AK8" i="4" a="1"/>
  <c r="AK8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C12" i="4" a="1"/>
  <c r="C12" i="4" s="1"/>
  <c r="D12" i="4" a="1"/>
  <c r="D12" i="4" s="1"/>
  <c r="E12" i="4" a="1"/>
  <c r="E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C8" i="4" s="1" a="1"/>
  <c r="C8" i="4" s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E8" i="4" l="1" a="1"/>
  <c r="E8" i="4" s="1"/>
  <c r="I3" i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K6" i="1" s="1"/>
  <c r="G7" i="1"/>
  <c r="J7" i="1" s="1"/>
  <c r="D8" i="4" s="1" a="1"/>
  <c r="D8" i="4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D9" i="5" l="1" a="1"/>
  <c r="D9" i="5" s="1"/>
  <c r="E9" i="5" a="1"/>
  <c r="E9" i="5" s="1"/>
  <c r="F9" i="5" a="1"/>
  <c r="F9" i="5" s="1"/>
  <c r="G9" i="5" a="1"/>
  <c r="G9" i="5" s="1"/>
  <c r="C9" i="4" a="1"/>
  <c r="C9" i="4" s="1"/>
  <c r="C9" i="5" a="1"/>
  <c r="C9" i="5" s="1"/>
  <c r="C7" i="4" a="1"/>
  <c r="C7" i="4" s="1"/>
  <c r="E7" i="4" a="1"/>
  <c r="E7" i="4" s="1"/>
  <c r="C8" i="5" a="1"/>
  <c r="C8" i="5" s="1"/>
  <c r="D8" i="5" a="1"/>
  <c r="D8" i="5" s="1"/>
  <c r="E8" i="5" a="1"/>
  <c r="E8" i="5" s="1"/>
  <c r="F8" i="5" a="1"/>
  <c r="F8" i="5" s="1"/>
  <c r="G8" i="5" a="1"/>
  <c r="G8" i="5" s="1"/>
  <c r="J10" i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F8" i="4" s="1" a="1"/>
  <c r="F8" i="4" s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7" i="5" l="1" a="1"/>
  <c r="D7" i="5" s="1"/>
  <c r="E7" i="5" a="1"/>
  <c r="E7" i="5" s="1"/>
  <c r="F7" i="5" a="1"/>
  <c r="F7" i="5" s="1"/>
  <c r="G7" i="5" a="1"/>
  <c r="G7" i="5" s="1"/>
  <c r="C7" i="5" a="1"/>
  <c r="C7" i="5" s="1"/>
  <c r="D7" i="4" a="1"/>
  <c r="D7" i="4" s="1"/>
  <c r="D7" i="7" s="1" a="1"/>
  <c r="D7" i="7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C11" i="7" s="1" a="1"/>
  <c r="C11" i="7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M4" i="1" a="1"/>
  <c r="M4" i="1" s="1"/>
  <c r="M11" i="1" a="1"/>
  <c r="M11" i="1" s="1"/>
  <c r="G12" i="4" s="1" a="1"/>
  <c r="G12" i="4" s="1"/>
  <c r="G12" i="7" s="1" a="1"/>
  <c r="G12" i="7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8" i="7" a="1"/>
  <c r="D8" i="7" s="1"/>
  <c r="E7" i="7" a="1"/>
  <c r="E7" i="7" s="1"/>
  <c r="E8" i="7" a="1"/>
  <c r="E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L11" i="1"/>
  <c r="F12" i="4" s="1" a="1"/>
  <c r="F12" i="4" s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8" i="7" l="1" a="1"/>
  <c r="G8" i="7" s="1"/>
  <c r="N7" i="1" a="1"/>
  <c r="N7" i="1" s="1"/>
  <c r="O7" i="1" s="1"/>
  <c r="G7" i="7" a="1"/>
  <c r="G7" i="7" s="1"/>
  <c r="N6" i="1" a="1"/>
  <c r="N6" i="1" s="1"/>
  <c r="O6" i="1" s="1"/>
  <c r="G5" i="4" a="1"/>
  <c r="G5" i="4" s="1"/>
  <c r="N4" i="1" s="1" a="1"/>
  <c r="N4" i="1" s="1"/>
  <c r="O4" i="1" s="1"/>
  <c r="M3" i="1" a="1"/>
  <c r="M3" i="1" s="1"/>
  <c r="G4" i="4" s="1" a="1"/>
  <c r="G4" i="4" s="1"/>
  <c r="M12" i="1" a="1"/>
  <c r="M12" i="1" s="1"/>
  <c r="C3" i="5" a="1"/>
  <c r="C3" i="5" s="1"/>
  <c r="M2" i="1" s="1" a="1"/>
  <c r="M2" i="1" s="1"/>
  <c r="G3" i="4" s="1" a="1"/>
  <c r="G3" i="4" s="1"/>
  <c r="E12" i="7" a="1"/>
  <c r="E12" i="7" s="1"/>
  <c r="N11" i="1" a="1"/>
  <c r="N11" i="1" s="1"/>
  <c r="O11" i="1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G4" i="7" l="1" a="1"/>
  <c r="G4" i="7" s="1"/>
  <c r="N3" i="1" a="1"/>
  <c r="N3" i="1" s="1"/>
  <c r="O3" i="1" s="1"/>
  <c r="G3" i="7" a="1"/>
  <c r="G3" i="7" s="1"/>
  <c r="N2" i="1" a="1"/>
  <c r="N2" i="1" s="1"/>
  <c r="O2" i="1" s="1"/>
  <c r="G5" i="7" a="1"/>
  <c r="G5" i="7" s="1"/>
  <c r="G13" i="4" a="1"/>
  <c r="G13" i="4" s="1"/>
  <c r="N12" i="1" s="1" a="1"/>
  <c r="N12" i="1" s="1"/>
  <c r="O12" i="1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G13" i="7" l="1" a="1"/>
  <c r="G13" i="7" s="1"/>
  <c r="B7" i="13"/>
  <c r="M5" i="1" l="1" a="1"/>
  <c r="M5" i="1" s="1"/>
  <c r="G6" i="4" s="1" a="1"/>
  <c r="G6" i="4" s="1"/>
  <c r="N14" i="1" s="1" a="1"/>
  <c r="N14" i="1" s="1"/>
  <c r="N5" i="1" l="1" a="1"/>
  <c r="N5" i="1" s="1"/>
  <c r="O5" i="1" l="1"/>
  <c r="G6" i="7" a="1"/>
  <c r="G6" i="7" s="1"/>
  <c r="M10" i="1" a="1"/>
  <c r="M10" i="1" s="1"/>
  <c r="E4" i="13" l="1"/>
  <c r="D4" i="13"/>
  <c r="G11" i="4" a="1"/>
  <c r="G11" i="4" s="1"/>
  <c r="M8" i="1" a="1"/>
  <c r="M8" i="1" s="1"/>
  <c r="G9" i="4" s="1" a="1"/>
  <c r="G9" i="4" s="1"/>
  <c r="N8" i="1" s="1" a="1"/>
  <c r="N8" i="1" s="1"/>
  <c r="G11" i="7" l="1" a="1"/>
  <c r="G11" i="7" s="1"/>
  <c r="N10" i="1" a="1"/>
  <c r="N10" i="1" s="1"/>
  <c r="O10" i="1" s="1"/>
  <c r="O8" i="1"/>
  <c r="G9" i="7" l="1" a="1"/>
  <c r="G9" i="7" s="1"/>
  <c r="F3" i="13" l="1"/>
  <c r="M9" i="1" a="1"/>
  <c r="M9" i="1" s="1"/>
  <c r="B4" i="13" l="1"/>
  <c r="C4" i="13"/>
  <c r="G10" i="4" a="1"/>
  <c r="G10" i="4" s="1"/>
  <c r="F4" i="13"/>
  <c r="F5" i="13" l="1"/>
  <c r="F7" i="13" s="1"/>
  <c r="H11" i="13" s="1"/>
  <c r="G10" i="7" a="1"/>
  <c r="G10" i="7" s="1"/>
  <c r="F8" i="13"/>
  <c r="N9" i="1" a="1"/>
  <c r="N9" i="1" s="1"/>
  <c r="B6" i="13" l="1"/>
  <c r="B9" i="13"/>
  <c r="F6" i="13"/>
  <c r="D9" i="13"/>
  <c r="D6" i="13"/>
  <c r="F9" i="13"/>
  <c r="E6" i="13"/>
  <c r="E9" i="13"/>
  <c r="O9" i="1"/>
  <c r="C6" i="13"/>
  <c r="C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<sst xmlns="http://schemas.openxmlformats.org/spreadsheetml/2006/main" count="209" uniqueCount="139">
  <si>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</si>
  <si>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</si>
  <si>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</si>
  <si>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</si>
  <si>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</si>
  <si>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</si>
  <si>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</si>
  <si>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</si>
  <si>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</si>
  <si>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</si>
  <si>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</si>
  <si>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</si>
  <si>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</si>
  <si>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</si>
  <si>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</si>
  <si>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</si>
  <si>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</si>
  <si>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</si>
  <si>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</si>
  <si>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</si>
  <si>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</si>
  <si>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</si>
  <si>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</si>
  <si>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</si>
  <si>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</si>
  <si>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</si>
  <si>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</si>
  <si>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</si>
  <si>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</si>
  <si>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</si>
  <si>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</si>
  <si>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</si>
  <si>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</si>
  <si>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</si>
  <si>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</si>
  <si>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</si>
  <si>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</si>
  <si>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</si>
  <si>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</si>
  <si>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</si>
  <si>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</si>
  <si>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</si>
  <si>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</si>
  <si>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</si>
  <si>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</si>
  <si>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</si>
  <si>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</si>
  <si>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</si>
  <si>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</si>
  <si>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</si>
  <si>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</si>
  <si>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</si>
  <si>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</si>
  <si>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</si>
  <si>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</si>
  <si>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</si>
  <si>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</si>
  <si>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</si>
  <si>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</si>
  <si>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</si>
  <si>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</si>
  <si>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</si>
  <si>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</si>
  <si>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</si>
  <si>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</si>
  <si>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</si>
  <si>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</si>
  <si>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</si>
  <si>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</si>
  <si>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</si>
  <si>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</si>
  <si>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</si>
  <si>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</si>
  <si>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</si>
  <si>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</si>
  <si>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</si>
  <si>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</si>
  <si>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</si>
  <si>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</si>
  <si>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</si>
  <si>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</si>
  <si>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</si>
  <si>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</si>
  <si>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</si>
  <si>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</si>
  <si>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</si>
  <si>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</si>
  <si>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</si>
  <si>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</si>
  <si>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</si>
  <si>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</si>
  <si>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</si>
  <si>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</si>
  <si>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</si>
  <si>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</si>
  <si>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</si>
  <si>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</si>
  <si>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</si>
  <si>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</si>
  <si>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</si>
  <si>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</si>
  <si>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</si>
  <si>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</si>
  <si>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</si>
  <si>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</si>
  <si>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</si>
  <si>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</si>
  <si>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</si>
  <si>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</si>
  <si>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</si>
  <si>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</si>
  <si>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</si>
  <si>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</si>
  <si>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</si>
  <si>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</si>
  <si>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</si>
  <si>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</si>
  <si>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</si>
  <si>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</si>
  <si>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</si>
  <si>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</si>
  <si>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</si>
  <si>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</si>
  <si>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</si>
  <si>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</si>
  <si>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</si>
  <si>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</si>
  <si>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</si>
  <si>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</si>
  <si>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</si>
  <si>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</si>
  <si>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</si>
  <si>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</si>
  <si>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</si>
  <si>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</si>
  <si>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</si>
  <si>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</si>
  <si>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</si>
  <si>
    <t>STD: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</si>
</sst>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4"/>
      <c r="C2" s="24"/>
      <c r="D2" s="24"/>
      <c r="E2" s="24"/>
      <c r="F2" s="24"/>
      <c r="G2" s="24"/>
    </row>
    <row r="3" spans="2:17" x14ac:dyDescent="0.3">
      <c r="B3" s="25" t="s">
        <v>25</v>
      </c>
      <c r="C3" s="25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5"/>
      <c r="C4" s="25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6" t="s">
        <v>33</v>
      </c>
      <c r="C5" s="26"/>
      <c r="D5" s="26"/>
      <c r="E5" s="26"/>
      <c r="F5" s="26"/>
      <c r="G5" s="26"/>
      <c r="K5" t="s">
        <v>34</v>
      </c>
      <c r="L5">
        <v>5</v>
      </c>
    </row>
    <row r="6" spans="2:17" x14ac:dyDescent="0.3">
      <c r="B6" s="5" t="s">
        <v>35</v>
      </c>
      <c r="C6" s="27" t="s">
        <v>36</v>
      </c>
      <c r="D6" s="27"/>
      <c r="E6" s="2">
        <v>0.25</v>
      </c>
      <c r="F6" s="2">
        <v>3.25</v>
      </c>
      <c r="G6" s="2">
        <v>8</v>
      </c>
    </row>
    <row r="7" spans="2:17" x14ac:dyDescent="0.3">
      <c r="B7" s="25" t="s">
        <v>37</v>
      </c>
      <c r="C7" s="25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5"/>
      <c r="C8" s="25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5"/>
      <c r="C9" s="25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8" t="s">
        <v>45</v>
      </c>
      <c r="C10" s="28"/>
      <c r="D10" s="28"/>
      <c r="E10" s="28"/>
      <c r="F10" s="28"/>
      <c r="G10" s="28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29" t="s">
        <v>47</v>
      </c>
      <c r="D11" s="29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8" t="s">
        <v>49</v>
      </c>
      <c r="D12" s="28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8" t="s">
        <v>51</v>
      </c>
      <c r="D13" s="28"/>
      <c r="E13" s="2">
        <v>0.75</v>
      </c>
      <c r="F13" s="2">
        <v>1</v>
      </c>
      <c r="G13" s="2">
        <v>1.5</v>
      </c>
    </row>
    <row r="14" spans="2:17" x14ac:dyDescent="0.3">
      <c r="B14" s="28" t="s">
        <v>33</v>
      </c>
      <c r="C14" s="28"/>
      <c r="D14" s="28"/>
      <c r="E14" s="28"/>
      <c r="F14" s="28"/>
      <c r="G14" s="28"/>
    </row>
    <row r="15" spans="2:17" x14ac:dyDescent="0.3">
      <c r="B15" s="20" t="s">
        <v>52</v>
      </c>
      <c r="C15" s="22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3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3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3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3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3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3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3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3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6" t="s">
        <v>61</v>
      </c>
      <c r="C25" s="26"/>
      <c r="D25" s="26"/>
      <c r="E25" s="26"/>
      <c r="F25" s="26"/>
      <c r="G25" s="26"/>
    </row>
    <row r="26" spans="2:13" x14ac:dyDescent="0.3">
      <c r="B26" s="25" t="s">
        <v>25</v>
      </c>
      <c r="C26" s="25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5"/>
      <c r="C27" s="25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0" t="s">
        <v>62</v>
      </c>
      <c r="C28" s="20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30" t="s">
        <v>72</v>
      </c>
      <c r="C33" s="30"/>
      <c r="D33" s="30"/>
      <c r="E33" s="30"/>
      <c r="F33" s="30"/>
      <c r="G33" s="3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30" t="s">
        <v>83</v>
      </c>
      <c r="C39" s="30"/>
      <c r="D39" s="30"/>
      <c r="E39" s="30"/>
      <c r="F39" s="30"/>
      <c r="G39" s="30"/>
    </row>
    <row r="40" spans="2:7" x14ac:dyDescent="0.3">
      <c r="B40" s="3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3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3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3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30" t="s">
        <v>91</v>
      </c>
      <c r="C46" s="30"/>
      <c r="D46" s="30"/>
      <c r="E46" s="30"/>
      <c r="F46" s="30"/>
      <c r="G46" s="3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30" t="s">
        <v>94</v>
      </c>
      <c r="C48" s="30"/>
      <c r="D48" s="30"/>
      <c r="E48" s="30"/>
      <c r="F48" s="30"/>
      <c r="G48" s="3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30" t="s">
        <v>101</v>
      </c>
      <c r="C53" s="30"/>
      <c r="D53" s="30"/>
      <c r="E53" s="30"/>
      <c r="F53" s="30"/>
      <c r="G53" s="3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B3" sqref="B3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1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workbookViewId="0">
      <selection activeCell="G26" sqref="G26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3">
      <c r="A2">
        <v>1</v>
      </c>
      <c r="B2">
        <v>1</v>
      </c>
      <c r="C2">
        <v>1</v>
      </c>
      <c r="D2">
        <v>4</v>
      </c>
      <c r="E2">
        <v>3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23.821989528795811</v>
      </c>
      <c r="N2" s="15" cm="1">
        <f t="array" ref="N2">IF(E2="","",INDEX(Matriz_Esforço_Acompanhamento!$C$3:$AC$36,Projetos!A2,Projetos!E2))</f>
        <v>95.818181818181813</v>
      </c>
      <c r="O2">
        <f>IF(M2="","",SUM(M2:N2))</f>
        <v>119.64017134697762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3</v>
      </c>
      <c r="E3">
        <v>2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65.745856353591165</v>
      </c>
      <c r="N3" s="15" cm="1">
        <f t="array" ref="N3">IF(E3="","",INDEX(Matriz_Esforço_Acompanhamento!$C$3:$AC$36,Projetos!A3,Projetos!E3))</f>
        <v>108.95238095238095</v>
      </c>
      <c r="O3">
        <f t="shared" ref="O3:O36" si="3">IF(M3="","",SUM(M3:N3))</f>
        <v>174.6982373059721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5</v>
      </c>
      <c r="E4">
        <v>1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54.090909090909086</v>
      </c>
      <c r="N4" s="15" cm="1">
        <f t="array" ref="N4">IF(E4="","",INDEX(Matriz_Esforço_Acompanhamento!$C$3:$AC$36,Projetos!A4,Projetos!E4))</f>
        <v>99.478260869565233</v>
      </c>
      <c r="O4">
        <f t="shared" si="3"/>
        <v>153.56916996047431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4</v>
      </c>
      <c r="E5">
        <v>5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23.821989528795811</v>
      </c>
      <c r="N5" s="15" cm="1">
        <f t="array" ref="N5">IF(E5="","",INDEX(Matriz_Esforço_Acompanhamento!$C$3:$AC$36,Projetos!A5,Projetos!E5))</f>
        <v>105.4</v>
      </c>
      <c r="O5">
        <f t="shared" si="3"/>
        <v>129.2219895287958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1</v>
      </c>
      <c r="D6">
        <v>5</v>
      </c>
      <c r="E6">
        <v>4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25.5</v>
      </c>
      <c r="N6" s="15" cm="1">
        <f t="array" ref="N6">IF(E6="","",INDEX(Matriz_Esforço_Acompanhamento!$C$3:$AC$36,Projetos!A6,Projetos!E6))</f>
        <v>111.73684210526316</v>
      </c>
      <c r="O6">
        <f t="shared" si="3"/>
        <v>137.23684210526318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4</v>
      </c>
      <c r="E7">
        <v>3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62.631578947368425</v>
      </c>
      <c r="N7" s="15" cm="1">
        <f t="array" ref="N7">IF(E7="","",INDEX(Matriz_Esforço_Acompanhamento!$C$3:$AC$36,Projetos!A7,Projetos!E7))</f>
        <v>104</v>
      </c>
      <c r="O7">
        <f t="shared" si="3"/>
        <v>166.63157894736844</v>
      </c>
    </row>
    <row r="8" spans="1:21" x14ac:dyDescent="0.3">
      <c r="A8">
        <v>7</v>
      </c>
      <c r="B8">
        <v>1</v>
      </c>
      <c r="C8">
        <v>1</v>
      </c>
      <c r="D8">
        <v>2</v>
      </c>
      <c r="E8">
        <v>3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78.807947019867555</v>
      </c>
      <c r="N8" s="15" cm="1">
        <f t="array" ref="N8">IF(E8="","",INDEX(Matriz_Esforço_Acompanhamento!$C$3:$AC$36,Projetos!A8,Projetos!E8))</f>
        <v>104</v>
      </c>
      <c r="O8">
        <f t="shared" si="3"/>
        <v>182.80794701986756</v>
      </c>
    </row>
    <row r="9" spans="1:21" x14ac:dyDescent="0.3">
      <c r="A9">
        <v>8</v>
      </c>
      <c r="B9">
        <v>2</v>
      </c>
      <c r="C9">
        <v>1</v>
      </c>
      <c r="D9">
        <v>5</v>
      </c>
      <c r="E9">
        <v>1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20.68181818181818</v>
      </c>
      <c r="N9" s="15" cm="1">
        <f t="array" ref="N9">IF(E9="","",INDEX(Matriz_Esforço_Acompanhamento!$C$3:$AC$36,Projetos!A9,Projetos!E9))</f>
        <v>91.652173913043484</v>
      </c>
      <c r="O9">
        <f t="shared" si="3"/>
        <v>112.33399209486166</v>
      </c>
    </row>
    <row r="10" spans="1:21" x14ac:dyDescent="0.3">
      <c r="A10">
        <v>9</v>
      </c>
      <c r="B10">
        <v>3</v>
      </c>
      <c r="C10">
        <v>1</v>
      </c>
      <c r="D10">
        <v>3</v>
      </c>
      <c r="E10">
        <v>2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28.176795580110497</v>
      </c>
      <c r="N10" s="15" cm="1">
        <f t="array" ref="N10">IF(E10="","",INDEX(Matriz_Esforço_Acompanhamento!$C$3:$AC$36,Projetos!A10,Projetos!E10))</f>
        <v>101.0952380952381</v>
      </c>
      <c r="O10">
        <f t="shared" si="3"/>
        <v>129.27203367534861</v>
      </c>
    </row>
    <row r="11" spans="1:21" x14ac:dyDescent="0.3">
      <c r="A11">
        <v>10</v>
      </c>
      <c r="B11">
        <v>1</v>
      </c>
      <c r="C11">
        <v>1</v>
      </c>
      <c r="D11">
        <v>2</v>
      </c>
      <c r="E11">
        <v>5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30.132450331125828</v>
      </c>
      <c r="N11" s="15" cm="1">
        <f t="array" ref="N11">IF(E11="","",INDEX(Matriz_Esforço_Acompanhamento!$C$3:$AC$36,Projetos!A11,Projetos!E11))</f>
        <v>105.4</v>
      </c>
      <c r="O11">
        <f t="shared" si="3"/>
        <v>135.53245033112583</v>
      </c>
    </row>
    <row r="12" spans="1:21" x14ac:dyDescent="0.3">
      <c r="A12">
        <v>11</v>
      </c>
      <c r="B12">
        <v>1</v>
      </c>
      <c r="C12">
        <v>1</v>
      </c>
      <c r="D12">
        <v>3</v>
      </c>
      <c r="E12">
        <v>2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23.18181818181818</v>
      </c>
      <c r="N12" s="15" cm="1">
        <f t="array" ref="N12">IF(E12="","",INDEX(Matriz_Esforço_Acompanhamento!$C$3:$AC$36,Projetos!A12,Projetos!E12))</f>
        <v>101.0952380952381</v>
      </c>
      <c r="O12">
        <f t="shared" si="3"/>
        <v>124.27705627705629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1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IF(OR($B3="",C$2=""),"",Projetos!$J2/_xlfn.XLOOKUP(C$2,Tecnicos!$A$2:$A$100,IF(Projetos!$I2=1,Tecnicos!$F$2:$F$100,IF(Projetos!$I2=2,Tecnicos!$H$2:$H$100,Tecnicos!$J$2:$J$100)),,0,1))</f>
        <v>28.260869565217391</v>
      </c>
      <c r="D3" s="15" cm="1">
        <f t="array" ref="D3">IF(OR($B3="",D$2=""),"",Projetos!$J2/_xlfn.XLOOKUP(D$2,Tecnicos!$A$2:$A$100,IF(Projetos!$I2=1,Tecnicos!$F$2:$F$100,IF(Projetos!$I2=2,Tecnicos!$H$2:$H$100,Tecnicos!$J$2:$J$100)),,0,1))</f>
        <v>30.132450331125828</v>
      </c>
      <c r="E3" s="15" cm="1">
        <f t="array" ref="E3">IF(OR($B3="",E$2=""),"",Projetos!$J2/_xlfn.XLOOKUP(E$2,Tecnicos!$A$2:$A$100,IF(Projetos!$I2=1,Tecnicos!$F$2:$F$100,IF(Projetos!$I2=2,Tecnicos!$H$2:$H$100,Tecnicos!$J$2:$J$100)),,0,1))</f>
        <v>25.138121546961326</v>
      </c>
      <c r="F3" s="15" cm="1">
        <f t="array" ref="F3">IF(OR($B3="",F$2=""),"",Projetos!$J2/_xlfn.XLOOKUP(F$2,Tecnicos!$A$2:$A$100,IF(Projetos!$I2=1,Tecnicos!$F$2:$F$100,IF(Projetos!$I2=2,Tecnicos!$H$2:$H$100,Tecnicos!$J$2:$J$100)),,0,1))</f>
        <v>23.821989528795811</v>
      </c>
      <c r="G3" s="15" cm="1">
        <f t="array" ref="G3">IF(OR($B3="",G$2=""),"",Projetos!$J2/_xlfn.XLOOKUP(G$2,Tecnicos!$A$2:$A$100,IF(Projetos!$I2=1,Tecnicos!$F$2:$F$100,IF(Projetos!$I2=2,Tecnicos!$H$2:$H$100,Tecnicos!$J$2:$J$100)),,0,1))</f>
        <v>28.260869565217391</v>
      </c>
      <c r="H3" s="15" t="str" cm="1">
        <f t="array" ref="H3">IF(OR($B3="",H$2=""),"",Projetos!$J2/_xlfn.XLOOKUP(H$2,Tecnicos!$A$2:$A$100,IF(Projetos!$I2=1,Tecnicos!$F$2:$F$100,IF(Projetos!$I2=2,Tecnicos!$H$2:$H$100,Tecnicos!$J$2:$J$100)),,0,1))</f>
        <v/>
      </c>
      <c r="I3" s="15" t="str" cm="1">
        <f t="array" ref="I3">IF(OR($B3="",I$2=""),"",Projetos!$J2/_xlfn.XLOOKUP(I$2,Tecnicos!$A$2:$A$100,IF(Projetos!$I2=1,Tecnicos!$F$2:$F$100,IF(Projetos!$I2=2,Tecnicos!$H$2:$H$100,Tecnicos!$J$2:$J$100)),,0,1))</f>
        <v/>
      </c>
      <c r="J3" s="15" t="str" cm="1">
        <f t="array" ref="J3">IF(OR($B3="",J$2=""),"",Projetos!$J2/_xlfn.XLOOKUP(J$2,Tecnicos!$A$2:$A$100,IF(Projetos!$I2=1,Tecnicos!$F$2:$F$100,IF(Projetos!$I2=2,Tecnicos!$H$2:$H$100,Tecnicos!$J$2:$J$100)),,0,1))</f>
        <v/>
      </c>
      <c r="K3" s="15" t="str" cm="1">
        <f t="array" ref="K3">IF(OR($B3="",K$2=""),"",Projetos!$J2/_xlfn.XLOOKUP(K$2,Tecnicos!$A$2:$A$100,IF(Projetos!$I2=1,Tecnicos!$F$2:$F$100,IF(Projetos!$I2=2,Tecnicos!$H$2:$H$100,Tecnicos!$J$2:$J$100)),,0,1))</f>
        <v/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ref="D4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ref="E4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ref="F4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ref="G4">IF(OR($B4="",G$2=""),"",Projetos!$J3/_xlfn.XLOOKUP(G$2,Tecnicos!$A$2:$A$100,IF(Projetos!$I3=1,Tecnicos!$F$2:$F$100,IF(Projetos!$I3=2,Tecnicos!$H$2:$H$100,Tecnicos!$J$2:$J$100)),,0,1))</f>
        <v>73.91304347826086</v>
      </c>
      <c r="H4" s="15" t="str" cm="1">
        <f t="array" ref="H4">IF(OR($B4="",H$2=""),"",Projetos!$J3/_xlfn.XLOOKUP(H$2,Tecnicos!$A$2:$A$100,IF(Projetos!$I3=1,Tecnicos!$F$2:$F$100,IF(Projetos!$I3=2,Tecnicos!$H$2:$H$100,Tecnicos!$J$2:$J$100)),,0,1))</f>
        <v/>
      </c>
      <c r="I4" s="15" t="str" cm="1">
        <f t="array" ref="I4">IF(OR($B4="",I$2=""),"",Projetos!$J3/_xlfn.XLOOKUP(I$2,Tecnicos!$A$2:$A$100,IF(Projetos!$I3=1,Tecnicos!$F$2:$F$100,IF(Projetos!$I3=2,Tecnicos!$H$2:$H$100,Tecnicos!$J$2:$J$100)),,0,1))</f>
        <v/>
      </c>
      <c r="J4" s="15" t="str" cm="1">
        <f t="array" ref="J4">IF(OR($B4="",J$2=""),"",Projetos!$J3/_xlfn.XLOOKUP(J$2,Tecnicos!$A$2:$A$100,IF(Projetos!$I3=1,Tecnicos!$F$2:$F$100,IF(Projetos!$I3=2,Tecnicos!$H$2:$H$100,Tecnicos!$J$2:$J$100)),,0,1))</f>
        <v/>
      </c>
      <c r="K4" s="15" t="str" cm="1">
        <f t="array" ref="K4">IF(OR($B4="",K$2=""),"",Projetos!$J3/_xlfn.XLOOKUP(K$2,Tecnicos!$A$2:$A$100,IF(Projetos!$I3=1,Tecnicos!$F$2:$F$100,IF(Projetos!$I3=2,Tecnicos!$H$2:$H$100,Tecnicos!$J$2:$J$100)),,0,1))</f>
        <v/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IF(OR($B5="",C$2=""),"",Projetos!$J4/_xlfn.XLOOKUP(C$2,Tecnicos!$A$2:$A$100,IF(Projetos!$I4=1,Tecnicos!$F$2:$F$100,IF(Projetos!$I4=2,Tecnicos!$H$2:$H$100,Tecnicos!$J$2:$J$100)),,0,1))</f>
        <v>51.739130434782609</v>
      </c>
      <c r="D5" s="15" cm="1">
        <f t="array" ref="D5">IF(OR($B5="",D$2=""),"",Projetos!$J4/_xlfn.XLOOKUP(D$2,Tecnicos!$A$2:$A$100,IF(Projetos!$I4=1,Tecnicos!$F$2:$F$100,IF(Projetos!$I4=2,Tecnicos!$H$2:$H$100,Tecnicos!$J$2:$J$100)),,0,1))</f>
        <v>66.111111111111114</v>
      </c>
      <c r="E5" s="15" cm="1">
        <f t="array" ref="E5">IF(OR($B5="",E$2=""),"",Projetos!$J4/_xlfn.XLOOKUP(E$2,Tecnicos!$A$2:$A$100,IF(Projetos!$I4=1,Tecnicos!$F$2:$F$100,IF(Projetos!$I4=2,Tecnicos!$H$2:$H$100,Tecnicos!$J$2:$J$100)),,0,1))</f>
        <v>59.5</v>
      </c>
      <c r="F5" s="15" cm="1">
        <f t="array" ref="F5">IF(OR($B5="",F$2=""),"",Projetos!$J4/_xlfn.XLOOKUP(F$2,Tecnicos!$A$2:$A$100,IF(Projetos!$I4=1,Tecnicos!$F$2:$F$100,IF(Projetos!$I4=2,Tecnicos!$H$2:$H$100,Tecnicos!$J$2:$J$100)),,0,1))</f>
        <v>66.111111111111114</v>
      </c>
      <c r="G5" s="15" cm="1">
        <f t="array" ref="G5">IF(OR($B5="",G$2=""),"",Projetos!$J4/_xlfn.XLOOKUP(G$2,Tecnicos!$A$2:$A$100,IF(Projetos!$I4=1,Tecnicos!$F$2:$F$100,IF(Projetos!$I4=2,Tecnicos!$H$2:$H$100,Tecnicos!$J$2:$J$100)),,0,1))</f>
        <v>54.090909090909086</v>
      </c>
      <c r="H5" s="15" t="str" cm="1">
        <f t="array" ref="H5">IF(OR($B5="",H$2=""),"",Projetos!$J4/_xlfn.XLOOKUP(H$2,Tecnicos!$A$2:$A$100,IF(Projetos!$I4=1,Tecnicos!$F$2:$F$100,IF(Projetos!$I4=2,Tecnicos!$H$2:$H$100,Tecnicos!$J$2:$J$100)),,0,1))</f>
        <v/>
      </c>
      <c r="I5" s="15" t="str" cm="1">
        <f t="array" ref="I5">IF(OR($B5="",I$2=""),"",Projetos!$J4/_xlfn.XLOOKUP(I$2,Tecnicos!$A$2:$A$100,IF(Projetos!$I4=1,Tecnicos!$F$2:$F$100,IF(Projetos!$I4=2,Tecnicos!$H$2:$H$100,Tecnicos!$J$2:$J$100)),,0,1))</f>
        <v/>
      </c>
      <c r="J5" s="15" t="str" cm="1">
        <f t="array" ref="J5">IF(OR($B5="",J$2=""),"",Projetos!$J4/_xlfn.XLOOKUP(J$2,Tecnicos!$A$2:$A$100,IF(Projetos!$I4=1,Tecnicos!$F$2:$F$100,IF(Projetos!$I4=2,Tecnicos!$H$2:$H$100,Tecnicos!$J$2:$J$100)),,0,1))</f>
        <v/>
      </c>
      <c r="K5" s="15" t="str" cm="1">
        <f t="array" ref="K5">IF(OR($B5="",K$2=""),"",Projetos!$J4/_xlfn.XLOOKUP(K$2,Tecnicos!$A$2:$A$100,IF(Projetos!$I4=1,Tecnicos!$F$2:$F$100,IF(Projetos!$I4=2,Tecnicos!$H$2:$H$100,Tecnicos!$J$2:$J$100)),,0,1))</f>
        <v/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ref="D6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ref="E6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ref="F6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ref="G6">IF(OR($B6="",G$2=""),"",Projetos!$J5/_xlfn.XLOOKUP(G$2,Tecnicos!$A$2:$A$100,IF(Projetos!$I5=1,Tecnicos!$F$2:$F$100,IF(Projetos!$I5=2,Tecnicos!$H$2:$H$100,Tecnicos!$J$2:$J$100)),,0,1))</f>
        <v>28.260869565217391</v>
      </c>
      <c r="H6" s="15" t="str" cm="1">
        <f t="array" ref="H6">IF(OR($B6="",H$2=""),"",Projetos!$J5/_xlfn.XLOOKUP(H$2,Tecnicos!$A$2:$A$100,IF(Projetos!$I5=1,Tecnicos!$F$2:$F$100,IF(Projetos!$I5=2,Tecnicos!$H$2:$H$100,Tecnicos!$J$2:$J$100)),,0,1))</f>
        <v/>
      </c>
      <c r="I6" s="15" t="str" cm="1">
        <f t="array" ref="I6">IF(OR($B6="",I$2=""),"",Projetos!$J5/_xlfn.XLOOKUP(I$2,Tecnicos!$A$2:$A$100,IF(Projetos!$I5=1,Tecnicos!$F$2:$F$100,IF(Projetos!$I5=2,Tecnicos!$H$2:$H$100,Tecnicos!$J$2:$J$100)),,0,1))</f>
        <v/>
      </c>
      <c r="J6" s="15" t="str" cm="1">
        <f t="array" ref="J6">IF(OR($B6="",J$2=""),"",Projetos!$J5/_xlfn.XLOOKUP(J$2,Tecnicos!$A$2:$A$100,IF(Projetos!$I5=1,Tecnicos!$F$2:$F$100,IF(Projetos!$I5=2,Tecnicos!$H$2:$H$100,Tecnicos!$J$2:$J$100)),,0,1))</f>
        <v/>
      </c>
      <c r="K6" s="15" t="str" cm="1">
        <f t="array" ref="K6">IF(OR($B6="",K$2=""),"",Projetos!$J5/_xlfn.XLOOKUP(K$2,Tecnicos!$A$2:$A$100,IF(Projetos!$I5=1,Tecnicos!$F$2:$F$100,IF(Projetos!$I5=2,Tecnicos!$H$2:$H$100,Tecnicos!$J$2:$J$100)),,0,1))</f>
        <v/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IF(OR($B7="",C$2=""),"",Projetos!$J6/_xlfn.XLOOKUP(C$2,Tecnicos!$A$2:$A$100,IF(Projetos!$I6=1,Tecnicos!$F$2:$F$100,IF(Projetos!$I6=2,Tecnicos!$H$2:$H$100,Tecnicos!$J$2:$J$100)),,0,1))</f>
        <v>25.5</v>
      </c>
      <c r="D7" s="15" cm="1">
        <f t="array" ref="D7">IF(OR($B7="",D$2=""),"",Projetos!$J6/_xlfn.XLOOKUP(D$2,Tecnicos!$A$2:$A$100,IF(Projetos!$I6=1,Tecnicos!$F$2:$F$100,IF(Projetos!$I6=2,Tecnicos!$H$2:$H$100,Tecnicos!$J$2:$J$100)),,0,1))</f>
        <v>24.285714285714285</v>
      </c>
      <c r="E7" s="15" cm="1">
        <f t="array" ref="E7">IF(OR($B7="",E$2=""),"",Projetos!$J6/_xlfn.XLOOKUP(E$2,Tecnicos!$A$2:$A$100,IF(Projetos!$I6=1,Tecnicos!$F$2:$F$100,IF(Projetos!$I6=2,Tecnicos!$H$2:$H$100,Tecnicos!$J$2:$J$100)),,0,1))</f>
        <v>23.18181818181818</v>
      </c>
      <c r="F7" s="15" cm="1">
        <f t="array" ref="F7">IF(OR($B7="",F$2=""),"",Projetos!$J6/_xlfn.XLOOKUP(F$2,Tecnicos!$A$2:$A$100,IF(Projetos!$I6=1,Tecnicos!$F$2:$F$100,IF(Projetos!$I6=2,Tecnicos!$H$2:$H$100,Tecnicos!$J$2:$J$100)),,0,1))</f>
        <v>26.842105263157897</v>
      </c>
      <c r="G7" s="15" cm="1">
        <f t="array" ref="G7">IF(OR($B7="",G$2=""),"",Projetos!$J6/_xlfn.XLOOKUP(G$2,Tecnicos!$A$2:$A$100,IF(Projetos!$I6=1,Tecnicos!$F$2:$F$100,IF(Projetos!$I6=2,Tecnicos!$H$2:$H$100,Tecnicos!$J$2:$J$100)),,0,1))</f>
        <v>25.5</v>
      </c>
      <c r="H7" s="15" t="str" cm="1">
        <f t="array" ref="H7">IF(OR($B7="",H$2=""),"",Projetos!$J6/_xlfn.XLOOKUP(H$2,Tecnicos!$A$2:$A$100,IF(Projetos!$I6=1,Tecnicos!$F$2:$F$100,IF(Projetos!$I6=2,Tecnicos!$H$2:$H$100,Tecnicos!$J$2:$J$100)),,0,1))</f>
        <v/>
      </c>
      <c r="I7" s="15" t="str" cm="1">
        <f t="array" ref="I7">IF(OR($B7="",I$2=""),"",Projetos!$J6/_xlfn.XLOOKUP(I$2,Tecnicos!$A$2:$A$100,IF(Projetos!$I6=1,Tecnicos!$F$2:$F$100,IF(Projetos!$I6=2,Tecnicos!$H$2:$H$100,Tecnicos!$J$2:$J$100)),,0,1))</f>
        <v/>
      </c>
      <c r="J7" s="15" t="str" cm="1">
        <f t="array" ref="J7">IF(OR($B7="",J$2=""),"",Projetos!$J6/_xlfn.XLOOKUP(J$2,Tecnicos!$A$2:$A$100,IF(Projetos!$I6=1,Tecnicos!$F$2:$F$100,IF(Projetos!$I6=2,Tecnicos!$H$2:$H$100,Tecnicos!$J$2:$J$100)),,0,1))</f>
        <v/>
      </c>
      <c r="K7" s="15" t="str" cm="1">
        <f t="array" ref="K7">IF(OR($B7="",K$2=""),"",Projetos!$J6/_xlfn.XLOOKUP(K$2,Tecnicos!$A$2:$A$100,IF(Projetos!$I6=1,Tecnicos!$F$2:$F$100,IF(Projetos!$I6=2,Tecnicos!$H$2:$H$100,Tecnicos!$J$2:$J$100)),,0,1))</f>
        <v/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IF(OR($B8="",C$2=""),"",Projetos!$J7/_xlfn.XLOOKUP(C$2,Tecnicos!$A$2:$A$100,IF(Projetos!$I7=1,Tecnicos!$F$2:$F$100,IF(Projetos!$I7=2,Tecnicos!$H$2:$H$100,Tecnicos!$J$2:$J$100)),,0,1))</f>
        <v>59.5</v>
      </c>
      <c r="D8" s="15" cm="1">
        <f t="array" ref="D8">IF(OR($B8="",D$2=""),"",Projetos!$J7/_xlfn.XLOOKUP(D$2,Tecnicos!$A$2:$A$100,IF(Projetos!$I7=1,Tecnicos!$F$2:$F$100,IF(Projetos!$I7=2,Tecnicos!$H$2:$H$100,Tecnicos!$J$2:$J$100)),,0,1))</f>
        <v>56.666666666666664</v>
      </c>
      <c r="E8" s="15" cm="1">
        <f t="array" ref="E8">IF(OR($B8="",E$2=""),"",Projetos!$J7/_xlfn.XLOOKUP(E$2,Tecnicos!$A$2:$A$100,IF(Projetos!$I7=1,Tecnicos!$F$2:$F$100,IF(Projetos!$I7=2,Tecnicos!$H$2:$H$100,Tecnicos!$J$2:$J$100)),,0,1))</f>
        <v>54.090909090909086</v>
      </c>
      <c r="F8" s="15" cm="1">
        <f t="array" ref="F8">IF(OR($B8="",F$2=""),"",Projetos!$J7/_xlfn.XLOOKUP(F$2,Tecnicos!$A$2:$A$100,IF(Projetos!$I7=1,Tecnicos!$F$2:$F$100,IF(Projetos!$I7=2,Tecnicos!$H$2:$H$100,Tecnicos!$J$2:$J$100)),,0,1))</f>
        <v>62.631578947368425</v>
      </c>
      <c r="G8" s="15" cm="1">
        <f t="array" ref="G8">IF(OR($B8="",G$2=""),"",Projetos!$J7/_xlfn.XLOOKUP(G$2,Tecnicos!$A$2:$A$100,IF(Projetos!$I7=1,Tecnicos!$F$2:$F$100,IF(Projetos!$I7=2,Tecnicos!$H$2:$H$100,Tecnicos!$J$2:$J$100)),,0,1))</f>
        <v>59.5</v>
      </c>
      <c r="H8" s="15" t="str" cm="1">
        <f t="array" ref="H8">IF(OR($B8="",H$2=""),"",Projetos!$J7/_xlfn.XLOOKUP(H$2,Tecnicos!$A$2:$A$100,IF(Projetos!$I7=1,Tecnicos!$F$2:$F$100,IF(Projetos!$I7=2,Tecnicos!$H$2:$H$100,Tecnicos!$J$2:$J$100)),,0,1))</f>
        <v/>
      </c>
      <c r="I8" s="15" t="str" cm="1">
        <f t="array" ref="I8">IF(OR($B8="",I$2=""),"",Projetos!$J7/_xlfn.XLOOKUP(I$2,Tecnicos!$A$2:$A$100,IF(Projetos!$I7=1,Tecnicos!$F$2:$F$100,IF(Projetos!$I7=2,Tecnicos!$H$2:$H$100,Tecnicos!$J$2:$J$100)),,0,1))</f>
        <v/>
      </c>
      <c r="J8" s="15" t="str" cm="1">
        <f t="array" ref="J8">IF(OR($B8="",J$2=""),"",Projetos!$J7/_xlfn.XLOOKUP(J$2,Tecnicos!$A$2:$A$100,IF(Projetos!$I7=1,Tecnicos!$F$2:$F$100,IF(Projetos!$I7=2,Tecnicos!$H$2:$H$100,Tecnicos!$J$2:$J$100)),,0,1))</f>
        <v/>
      </c>
      <c r="K8" s="15" t="str" cm="1">
        <f t="array" ref="K8">IF(OR($B8="",K$2=""),"",Projetos!$J7/_xlfn.XLOOKUP(K$2,Tecnicos!$A$2:$A$100,IF(Projetos!$I7=1,Tecnicos!$F$2:$F$100,IF(Projetos!$I7=2,Tecnicos!$H$2:$H$100,Tecnicos!$J$2:$J$100)),,0,1))</f>
        <v/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ref="D9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ref="E9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ref="F9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ref="G9">IF(OR($B9="",G$2=""),"",Projetos!$J8/_xlfn.XLOOKUP(G$2,Tecnicos!$A$2:$A$100,IF(Projetos!$I8=1,Tecnicos!$F$2:$F$100,IF(Projetos!$I8=2,Tecnicos!$H$2:$H$100,Tecnicos!$J$2:$J$100)),,0,1))</f>
        <v>73.91304347826086</v>
      </c>
      <c r="H9" s="15" t="str" cm="1">
        <f t="array" ref="H9">IF(OR($B9="",H$2=""),"",Projetos!$J8/_xlfn.XLOOKUP(H$2,Tecnicos!$A$2:$A$100,IF(Projetos!$I8=1,Tecnicos!$F$2:$F$100,IF(Projetos!$I8=2,Tecnicos!$H$2:$H$100,Tecnicos!$J$2:$J$100)),,0,1))</f>
        <v/>
      </c>
      <c r="I9" s="15" t="str" cm="1">
        <f t="array" ref="I9">IF(OR($B9="",I$2=""),"",Projetos!$J8/_xlfn.XLOOKUP(I$2,Tecnicos!$A$2:$A$100,IF(Projetos!$I8=1,Tecnicos!$F$2:$F$100,IF(Projetos!$I8=2,Tecnicos!$H$2:$H$100,Tecnicos!$J$2:$J$100)),,0,1))</f>
        <v/>
      </c>
      <c r="J9" s="15" t="str" cm="1">
        <f t="array" ref="J9">IF(OR($B9="",J$2=""),"",Projetos!$J8/_xlfn.XLOOKUP(J$2,Tecnicos!$A$2:$A$100,IF(Projetos!$I8=1,Tecnicos!$F$2:$F$100,IF(Projetos!$I8=2,Tecnicos!$H$2:$H$100,Tecnicos!$J$2:$J$100)),,0,1))</f>
        <v/>
      </c>
      <c r="K9" s="15" t="str" cm="1">
        <f t="array" ref="K9">IF(OR($B9="",K$2=""),"",Projetos!$J8/_xlfn.XLOOKUP(K$2,Tecnicos!$A$2:$A$100,IF(Projetos!$I8=1,Tecnicos!$F$2:$F$100,IF(Projetos!$I8=2,Tecnicos!$H$2:$H$100,Tecnicos!$J$2:$J$100)),,0,1))</f>
        <v/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IF(OR($B10="",C$2=""),"",Projetos!$J9/_xlfn.XLOOKUP(C$2,Tecnicos!$A$2:$A$100,IF(Projetos!$I9=1,Tecnicos!$F$2:$F$100,IF(Projetos!$I9=2,Tecnicos!$H$2:$H$100,Tecnicos!$J$2:$J$100)),,0,1))</f>
        <v>19.782608695652176</v>
      </c>
      <c r="D10" s="15" cm="1">
        <f t="array" ref="D10">IF(OR($B10="",D$2=""),"",Projetos!$J9/_xlfn.XLOOKUP(D$2,Tecnicos!$A$2:$A$100,IF(Projetos!$I9=1,Tecnicos!$F$2:$F$100,IF(Projetos!$I9=2,Tecnicos!$H$2:$H$100,Tecnicos!$J$2:$J$100)),,0,1))</f>
        <v>25.277777777777779</v>
      </c>
      <c r="E10" s="15" cm="1">
        <f t="array" ref="E10">IF(OR($B10="",E$2=""),"",Projetos!$J9/_xlfn.XLOOKUP(E$2,Tecnicos!$A$2:$A$100,IF(Projetos!$I9=1,Tecnicos!$F$2:$F$100,IF(Projetos!$I9=2,Tecnicos!$H$2:$H$100,Tecnicos!$J$2:$J$100)),,0,1))</f>
        <v>22.75</v>
      </c>
      <c r="F10" s="15" cm="1">
        <f t="array" ref="F10">IF(OR($B10="",F$2=""),"",Projetos!$J9/_xlfn.XLOOKUP(F$2,Tecnicos!$A$2:$A$100,IF(Projetos!$I9=1,Tecnicos!$F$2:$F$100,IF(Projetos!$I9=2,Tecnicos!$H$2:$H$100,Tecnicos!$J$2:$J$100)),,0,1))</f>
        <v>25.277777777777779</v>
      </c>
      <c r="G10" s="15" cm="1">
        <f t="array" ref="G10">IF(OR($B10="",G$2=""),"",Projetos!$J9/_xlfn.XLOOKUP(G$2,Tecnicos!$A$2:$A$100,IF(Projetos!$I9=1,Tecnicos!$F$2:$F$100,IF(Projetos!$I9=2,Tecnicos!$H$2:$H$100,Tecnicos!$J$2:$J$100)),,0,1))</f>
        <v>20.68181818181818</v>
      </c>
      <c r="H10" s="15" t="str" cm="1">
        <f t="array" ref="H10">IF(OR($B10="",H$2=""),"",Projetos!$J9/_xlfn.XLOOKUP(H$2,Tecnicos!$A$2:$A$100,IF(Projetos!$I9=1,Tecnicos!$F$2:$F$100,IF(Projetos!$I9=2,Tecnicos!$H$2:$H$100,Tecnicos!$J$2:$J$100)),,0,1))</f>
        <v/>
      </c>
      <c r="I10" s="15" t="str" cm="1">
        <f t="array" ref="I10">IF(OR($B10="",I$2=""),"",Projetos!$J9/_xlfn.XLOOKUP(I$2,Tecnicos!$A$2:$A$100,IF(Projetos!$I9=1,Tecnicos!$F$2:$F$100,IF(Projetos!$I9=2,Tecnicos!$H$2:$H$100,Tecnicos!$J$2:$J$100)),,0,1))</f>
        <v/>
      </c>
      <c r="J10" s="15" t="str" cm="1">
        <f t="array" ref="J10">IF(OR($B10="",J$2=""),"",Projetos!$J9/_xlfn.XLOOKUP(J$2,Tecnicos!$A$2:$A$100,IF(Projetos!$I9=1,Tecnicos!$F$2:$F$100,IF(Projetos!$I9=2,Tecnicos!$H$2:$H$100,Tecnicos!$J$2:$J$100)),,0,1))</f>
        <v/>
      </c>
      <c r="K10" s="15" t="str" cm="1">
        <f t="array" ref="K10">IF(OR($B10="",K$2=""),"",Projetos!$J9/_xlfn.XLOOKUP(K$2,Tecnicos!$A$2:$A$100,IF(Projetos!$I9=1,Tecnicos!$F$2:$F$100,IF(Projetos!$I9=2,Tecnicos!$H$2:$H$100,Tecnicos!$J$2:$J$100)),,0,1))</f>
        <v/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ref="D1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ref="E1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ref="F1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ref="G11">IF(OR($B11="",G$2=""),"",Projetos!$J10/_xlfn.XLOOKUP(G$2,Tecnicos!$A$2:$A$100,IF(Projetos!$I10=1,Tecnicos!$F$2:$F$100,IF(Projetos!$I10=2,Tecnicos!$H$2:$H$100,Tecnicos!$J$2:$J$100)),,0,1))</f>
        <v>31.677018633540371</v>
      </c>
      <c r="H11" s="15" t="str" cm="1">
        <f t="array" ref="H11">IF(OR($B11="",H$2=""),"",Projetos!$J10/_xlfn.XLOOKUP(H$2,Tecnicos!$A$2:$A$100,IF(Projetos!$I10=1,Tecnicos!$F$2:$F$100,IF(Projetos!$I10=2,Tecnicos!$H$2:$H$100,Tecnicos!$J$2:$J$100)),,0,1))</f>
        <v/>
      </c>
      <c r="I11" s="15" t="str" cm="1">
        <f t="array" ref="I11">IF(OR($B11="",I$2=""),"",Projetos!$J10/_xlfn.XLOOKUP(I$2,Tecnicos!$A$2:$A$100,IF(Projetos!$I10=1,Tecnicos!$F$2:$F$100,IF(Projetos!$I10=2,Tecnicos!$H$2:$H$100,Tecnicos!$J$2:$J$100)),,0,1))</f>
        <v/>
      </c>
      <c r="J11" s="15" t="str" cm="1">
        <f t="array" ref="J11">IF(OR($B11="",J$2=""),"",Projetos!$J10/_xlfn.XLOOKUP(J$2,Tecnicos!$A$2:$A$100,IF(Projetos!$I10=1,Tecnicos!$F$2:$F$100,IF(Projetos!$I10=2,Tecnicos!$H$2:$H$100,Tecnicos!$J$2:$J$100)),,0,1))</f>
        <v/>
      </c>
      <c r="K11" s="15" t="str" cm="1">
        <f t="array" ref="K11">IF(OR($B11="",K$2=""),"",Projetos!$J10/_xlfn.XLOOKUP(K$2,Tecnicos!$A$2:$A$100,IF(Projetos!$I10=1,Tecnicos!$F$2:$F$100,IF(Projetos!$I10=2,Tecnicos!$H$2:$H$100,Tecnicos!$J$2:$J$100)),,0,1))</f>
        <v/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ref="D12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ref="E12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ref="F12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ref="G12">IF(OR($B12="",G$2=""),"",Projetos!$J11/_xlfn.XLOOKUP(G$2,Tecnicos!$A$2:$A$100,IF(Projetos!$I11=1,Tecnicos!$F$2:$F$100,IF(Projetos!$I11=2,Tecnicos!$H$2:$H$100,Tecnicos!$J$2:$J$100)),,0,1))</f>
        <v>28.260869565217391</v>
      </c>
      <c r="H12" s="15" t="str" cm="1">
        <f t="array" ref="H12">IF(OR($B12="",H$2=""),"",Projetos!$J11/_xlfn.XLOOKUP(H$2,Tecnicos!$A$2:$A$100,IF(Projetos!$I11=1,Tecnicos!$F$2:$F$100,IF(Projetos!$I11=2,Tecnicos!$H$2:$H$100,Tecnicos!$J$2:$J$100)),,0,1))</f>
        <v/>
      </c>
      <c r="I12" s="15" t="str" cm="1">
        <f t="array" ref="I12">IF(OR($B12="",I$2=""),"",Projetos!$J11/_xlfn.XLOOKUP(I$2,Tecnicos!$A$2:$A$100,IF(Projetos!$I11=1,Tecnicos!$F$2:$F$100,IF(Projetos!$I11=2,Tecnicos!$H$2:$H$100,Tecnicos!$J$2:$J$100)),,0,1))</f>
        <v/>
      </c>
      <c r="J12" s="15" t="str" cm="1">
        <f t="array" ref="J12">IF(OR($B12="",J$2=""),"",Projetos!$J11/_xlfn.XLOOKUP(J$2,Tecnicos!$A$2:$A$100,IF(Projetos!$I11=1,Tecnicos!$F$2:$F$100,IF(Projetos!$I11=2,Tecnicos!$H$2:$H$100,Tecnicos!$J$2:$J$100)),,0,1))</f>
        <v/>
      </c>
      <c r="K12" s="15" t="str" cm="1">
        <f t="array" ref="K12">IF(OR($B12="",K$2=""),"",Projetos!$J11/_xlfn.XLOOKUP(K$2,Tecnicos!$A$2:$A$100,IF(Projetos!$I11=1,Tecnicos!$F$2:$F$100,IF(Projetos!$I11=2,Tecnicos!$H$2:$H$100,Tecnicos!$J$2:$J$100)),,0,1))</f>
        <v/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IF(OR($B13="",C$2=""),"",Projetos!$J12/_xlfn.XLOOKUP(C$2,Tecnicos!$A$2:$A$100,IF(Projetos!$I12=1,Tecnicos!$F$2:$F$100,IF(Projetos!$I12=2,Tecnicos!$H$2:$H$100,Tecnicos!$J$2:$J$100)),,0,1))</f>
        <v>25.5</v>
      </c>
      <c r="D13" s="15" cm="1">
        <f t="array" ref="D13">IF(OR($B13="",D$2=""),"",Projetos!$J12/_xlfn.XLOOKUP(D$2,Tecnicos!$A$2:$A$100,IF(Projetos!$I12=1,Tecnicos!$F$2:$F$100,IF(Projetos!$I12=2,Tecnicos!$H$2:$H$100,Tecnicos!$J$2:$J$100)),,0,1))</f>
        <v>24.285714285714285</v>
      </c>
      <c r="E13" s="15" cm="1">
        <f t="array" ref="E13">IF(OR($B13="",E$2=""),"",Projetos!$J12/_xlfn.XLOOKUP(E$2,Tecnicos!$A$2:$A$100,IF(Projetos!$I12=1,Tecnicos!$F$2:$F$100,IF(Projetos!$I12=2,Tecnicos!$H$2:$H$100,Tecnicos!$J$2:$J$100)),,0,1))</f>
        <v>23.18181818181818</v>
      </c>
      <c r="F13" s="15" cm="1">
        <f t="array" ref="F13">IF(OR($B13="",F$2=""),"",Projetos!$J12/_xlfn.XLOOKUP(F$2,Tecnicos!$A$2:$A$100,IF(Projetos!$I12=1,Tecnicos!$F$2:$F$100,IF(Projetos!$I12=2,Tecnicos!$H$2:$H$100,Tecnicos!$J$2:$J$100)),,0,1))</f>
        <v>26.842105263157897</v>
      </c>
      <c r="G13" s="15" cm="1">
        <f t="array" ref="G13">IF(OR($B13="",G$2=""),"",Projetos!$J12/_xlfn.XLOOKUP(G$2,Tecnicos!$A$2:$A$100,IF(Projetos!$I12=1,Tecnicos!$F$2:$F$100,IF(Projetos!$I12=2,Tecnicos!$H$2:$H$100,Tecnicos!$J$2:$J$100)),,0,1))</f>
        <v>25.5</v>
      </c>
      <c r="H13" s="15" t="str" cm="1">
        <f t="array" ref="H13">IF(OR($B13="",H$2=""),"",Projetos!$J12/_xlfn.XLOOKUP(H$2,Tecnicos!$A$2:$A$100,IF(Projetos!$I12=1,Tecnicos!$F$2:$F$100,IF(Projetos!$I12=2,Tecnicos!$H$2:$H$100,Tecnicos!$J$2:$J$100)),,0,1))</f>
        <v/>
      </c>
      <c r="I13" s="15" t="str" cm="1">
        <f t="array" ref="I13">IF(OR($B13="",I$2=""),"",Projetos!$J12/_xlfn.XLOOKUP(I$2,Tecnicos!$A$2:$A$100,IF(Projetos!$I12=1,Tecnicos!$F$2:$F$100,IF(Projetos!$I12=2,Tecnicos!$H$2:$H$100,Tecnicos!$J$2:$J$100)),,0,1))</f>
        <v/>
      </c>
      <c r="J13" s="15" t="str" cm="1">
        <f t="array" ref="J13">IF(OR($B13="",J$2=""),"",Projetos!$J12/_xlfn.XLOOKUP(J$2,Tecnicos!$A$2:$A$100,IF(Projetos!$I12=1,Tecnicos!$F$2:$F$100,IF(Projetos!$I12=2,Tecnicos!$H$2:$H$100,Tecnicos!$J$2:$J$100)),,0,1))</f>
        <v/>
      </c>
      <c r="K13" s="15" t="str" cm="1">
        <f t="array" ref="K13">IF(OR($B13="",K$2=""),"",Projetos!$J12/_xlfn.XLOOKUP(K$2,Tecnicos!$A$2:$A$100,IF(Projetos!$I12=1,Tecnicos!$F$2:$F$100,IF(Projetos!$I12=2,Tecnicos!$H$2:$H$100,Tecnicos!$J$2:$J$100)),,0,1))</f>
        <v/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IF(OR($B3="",C$2=""),"",Projetos!$K2/_xlfn.XLOOKUP(C$2,Tecnicos!$A$2:$A$100,IF(Projetos!I2=1,Tecnicos!$F$2:$F$100,IF(Projetos!I2=2,Tecnicos!$H$2:$H$100,Tecnicos!$J$2:$J$100)),,0,1))</f>
        <v>130.93167701863354</v>
      </c>
      <c r="D3" s="15" cm="1">
        <f t="array" ref="D3">IF(OR($B3="",D$2=""),"",Projetos!$K2/_xlfn.XLOOKUP(D$2,Tecnicos!$A$2:$A$100,IF(Projetos!J2=1,Tecnicos!$F$2:$F$100,IF(Projetos!J2=2,Tecnicos!$H$2:$H$100,Tecnicos!$J$2:$J$100)),,0,1))</f>
        <v>100.38095238095238</v>
      </c>
      <c r="E3" s="15" cm="1">
        <f t="array" ref="E3">IF(OR($B3="",E$2=""),"",Projetos!$K2/_xlfn.XLOOKUP(E$2,Tecnicos!$A$2:$A$100,IF(Projetos!K2=1,Tecnicos!$F$2:$F$100,IF(Projetos!K2=2,Tecnicos!$H$2:$H$100,Tecnicos!$J$2:$J$100)),,0,1))</f>
        <v>95.818181818181813</v>
      </c>
      <c r="F3" s="15" cm="1">
        <f t="array" ref="F3">IF(OR($B3="",F$2=""),"",Projetos!$K2/_xlfn.XLOOKUP(F$2,Tecnicos!$A$2:$A$100,IF(Projetos!L2=1,Tecnicos!$F$2:$F$100,IF(Projetos!L2=2,Tecnicos!$H$2:$H$100,Tecnicos!$J$2:$J$100)),,0,1))</f>
        <v>110.94736842105264</v>
      </c>
      <c r="G3" s="15" cm="1">
        <f t="array" ref="G3">IF(OR($B3="",G$2=""),"",Projetos!$K2/_xlfn.XLOOKUP(G$2,Tecnicos!$A$2:$A$100,IF(Projetos!M2=1,Tecnicos!$F$2:$F$100,IF(Projetos!M2=2,Tecnicos!$H$2:$H$100,Tecnicos!$J$2:$J$100)),,0,1))</f>
        <v>105.4</v>
      </c>
      <c r="H3" s="15" t="str" cm="1">
        <f t="array" ref="H3">IF(OR($B3="",H$2=""),"",Projetos!$K2/_xlfn.XLOOKUP(H$2,Tecnicos!$A$2:$A$100,IF(Projetos!N2=1,Tecnicos!$F$2:$F$100,IF(Projetos!N2=2,Tecnicos!$H$2:$H$100,Tecnicos!$J$2:$J$100)),,0,1))</f>
        <v/>
      </c>
      <c r="I3" s="15" t="str" cm="1">
        <f t="array" ref="I3">IF(OR($B3="",I$2=""),"",Projetos!$K2/_xlfn.XLOOKUP(I$2,Tecnicos!$A$2:$A$100,IF(Projetos!O2=1,Tecnicos!$F$2:$F$100,IF(Projetos!O2=2,Tecnicos!$H$2:$H$100,Tecnicos!$J$2:$J$100)),,0,1))</f>
        <v/>
      </c>
      <c r="J3" s="15" t="str" cm="1">
        <f t="array" ref="J3">IF(OR($B3="",J$2=""),"",Projetos!$K2/_xlfn.XLOOKUP(J$2,Tecnicos!$A$2:$A$100,IF(Projetos!P2=1,Tecnicos!$F$2:$F$100,IF(Projetos!P2=2,Tecnicos!$H$2:$H$100,Tecnicos!$J$2:$J$100)),,0,1))</f>
        <v/>
      </c>
      <c r="K3" s="15" t="str" cm="1">
        <f t="array" ref="K3">IF(OR($B3="",K$2=""),"",Projetos!$K2/_xlfn.XLOOKUP(K$2,Tecnicos!$A$2:$A$100,IF(Projetos!Q2=1,Tecnicos!$F$2:$F$100,IF(Projetos!Q2=2,Tecnicos!$H$2:$H$100,Tecnicos!$J$2:$J$100)),,0,1))</f>
        <v/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ref="D4">IF(OR($B4="",D$2=""),"",Projetos!$K3/_xlfn.XLOOKUP(D$2,Tecnicos!$A$2:$A$100,IF(Projetos!J3=1,Tecnicos!$F$2:$F$100,IF(Projetos!J3=2,Tecnicos!$H$2:$H$100,Tecnicos!$J$2:$J$100)),,0,1))</f>
        <v>108.95238095238095</v>
      </c>
      <c r="E4" s="15" cm="1">
        <f t="array" ref="E4">IF(OR($B4="",E$2=""),"",Projetos!$K3/_xlfn.XLOOKUP(E$2,Tecnicos!$A$2:$A$100,IF(Projetos!K3=1,Tecnicos!$F$2:$F$100,IF(Projetos!K3=2,Tecnicos!$H$2:$H$100,Tecnicos!$J$2:$J$100)),,0,1))</f>
        <v>104</v>
      </c>
      <c r="F4" s="15" cm="1">
        <f t="array" ref="F4">IF(OR($B4="",F$2=""),"",Projetos!$K3/_xlfn.XLOOKUP(F$2,Tecnicos!$A$2:$A$100,IF(Projetos!L3=1,Tecnicos!$F$2:$F$100,IF(Projetos!L3=2,Tecnicos!$H$2:$H$100,Tecnicos!$J$2:$J$100)),,0,1))</f>
        <v>120.42105263157896</v>
      </c>
      <c r="G4" s="15" cm="1">
        <f t="array" ref="G4">IF(OR($B4="",G$2=""),"",Projetos!$K3/_xlfn.XLOOKUP(G$2,Tecnicos!$A$2:$A$100,IF(Projetos!M3=1,Tecnicos!$F$2:$F$100,IF(Projetos!M3=2,Tecnicos!$H$2:$H$100,Tecnicos!$J$2:$J$100)),,0,1))</f>
        <v>114.4</v>
      </c>
      <c r="H4" s="15" t="str" cm="1">
        <f t="array" ref="H4">IF(OR($B4="",H$2=""),"",Projetos!$K3/_xlfn.XLOOKUP(H$2,Tecnicos!$A$2:$A$100,IF(Projetos!N3=1,Tecnicos!$F$2:$F$100,IF(Projetos!N3=2,Tecnicos!$H$2:$H$100,Tecnicos!$J$2:$J$100)),,0,1))</f>
        <v/>
      </c>
      <c r="I4" s="15" t="str" cm="1">
        <f t="array" ref="I4">IF(OR($B4="",I$2=""),"",Projetos!$K3/_xlfn.XLOOKUP(I$2,Tecnicos!$A$2:$A$100,IF(Projetos!O3=1,Tecnicos!$F$2:$F$100,IF(Projetos!O3=2,Tecnicos!$H$2:$H$100,Tecnicos!$J$2:$J$100)),,0,1))</f>
        <v/>
      </c>
      <c r="J4" s="15" t="str" cm="1">
        <f t="array" ref="J4">IF(OR($B4="",J$2=""),"",Projetos!$K3/_xlfn.XLOOKUP(J$2,Tecnicos!$A$2:$A$100,IF(Projetos!P3=1,Tecnicos!$F$2:$F$100,IF(Projetos!P3=2,Tecnicos!$H$2:$H$100,Tecnicos!$J$2:$J$100)),,0,1))</f>
        <v/>
      </c>
      <c r="K4" s="15" t="str" cm="1">
        <f t="array" ref="K4">IF(OR($B4="",K$2=""),"",Projetos!$K3/_xlfn.XLOOKUP(K$2,Tecnicos!$A$2:$A$100,IF(Projetos!Q3=1,Tecnicos!$F$2:$F$100,IF(Projetos!Q3=2,Tecnicos!$H$2:$H$100,Tecnicos!$J$2:$J$100)),,0,1))</f>
        <v/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IF(OR($B5="",C$2=""),"",Projetos!$K4/_xlfn.XLOOKUP(C$2,Tecnicos!$A$2:$A$100,IF(Projetos!I4=1,Tecnicos!$F$2:$F$100,IF(Projetos!I4=2,Tecnicos!$H$2:$H$100,Tecnicos!$J$2:$J$100)),,0,1))</f>
        <v>99.478260869565233</v>
      </c>
      <c r="D5" s="15" cm="1">
        <f t="array" ref="D5">IF(OR($B5="",D$2=""),"",Projetos!$K4/_xlfn.XLOOKUP(D$2,Tecnicos!$A$2:$A$100,IF(Projetos!J4=1,Tecnicos!$F$2:$F$100,IF(Projetos!J4=2,Tecnicos!$H$2:$H$100,Tecnicos!$J$2:$J$100)),,0,1))</f>
        <v>108.95238095238095</v>
      </c>
      <c r="E5" s="15" cm="1">
        <f t="array" ref="E5">IF(OR($B5="",E$2=""),"",Projetos!$K4/_xlfn.XLOOKUP(E$2,Tecnicos!$A$2:$A$100,IF(Projetos!K4=1,Tecnicos!$F$2:$F$100,IF(Projetos!K4=2,Tecnicos!$H$2:$H$100,Tecnicos!$J$2:$J$100)),,0,1))</f>
        <v>104</v>
      </c>
      <c r="F5" s="15" cm="1">
        <f t="array" ref="F5">IF(OR($B5="",F$2=""),"",Projetos!$K4/_xlfn.XLOOKUP(F$2,Tecnicos!$A$2:$A$100,IF(Projetos!L4=1,Tecnicos!$F$2:$F$100,IF(Projetos!L4=2,Tecnicos!$H$2:$H$100,Tecnicos!$J$2:$J$100)),,0,1))</f>
        <v>120.42105263157896</v>
      </c>
      <c r="G5" s="15" cm="1">
        <f t="array" ref="G5">IF(OR($B5="",G$2=""),"",Projetos!$K4/_xlfn.XLOOKUP(G$2,Tecnicos!$A$2:$A$100,IF(Projetos!M4=1,Tecnicos!$F$2:$F$100,IF(Projetos!M4=2,Tecnicos!$H$2:$H$100,Tecnicos!$J$2:$J$100)),,0,1))</f>
        <v>114.4</v>
      </c>
      <c r="H5" s="15" t="str" cm="1">
        <f t="array" ref="H5">IF(OR($B5="",H$2=""),"",Projetos!$K4/_xlfn.XLOOKUP(H$2,Tecnicos!$A$2:$A$100,IF(Projetos!N4=1,Tecnicos!$F$2:$F$100,IF(Projetos!N4=2,Tecnicos!$H$2:$H$100,Tecnicos!$J$2:$J$100)),,0,1))</f>
        <v/>
      </c>
      <c r="I5" s="15" t="str" cm="1">
        <f t="array" ref="I5">IF(OR($B5="",I$2=""),"",Projetos!$K4/_xlfn.XLOOKUP(I$2,Tecnicos!$A$2:$A$100,IF(Projetos!O4=1,Tecnicos!$F$2:$F$100,IF(Projetos!O4=2,Tecnicos!$H$2:$H$100,Tecnicos!$J$2:$J$100)),,0,1))</f>
        <v/>
      </c>
      <c r="J5" s="15" t="str" cm="1">
        <f t="array" ref="J5">IF(OR($B5="",J$2=""),"",Projetos!$K4/_xlfn.XLOOKUP(J$2,Tecnicos!$A$2:$A$100,IF(Projetos!P4=1,Tecnicos!$F$2:$F$100,IF(Projetos!P4=2,Tecnicos!$H$2:$H$100,Tecnicos!$J$2:$J$100)),,0,1))</f>
        <v/>
      </c>
      <c r="K5" s="15" t="str" cm="1">
        <f t="array" ref="K5">IF(OR($B5="",K$2=""),"",Projetos!$K4/_xlfn.XLOOKUP(K$2,Tecnicos!$A$2:$A$100,IF(Projetos!Q4=1,Tecnicos!$F$2:$F$100,IF(Projetos!Q4=2,Tecnicos!$H$2:$H$100,Tecnicos!$J$2:$J$100)),,0,1))</f>
        <v/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ref="D6">IF(OR($B6="",D$2=""),"",Projetos!$K5/_xlfn.XLOOKUP(D$2,Tecnicos!$A$2:$A$100,IF(Projetos!J5=1,Tecnicos!$F$2:$F$100,IF(Projetos!J5=2,Tecnicos!$H$2:$H$100,Tecnicos!$J$2:$J$100)),,0,1))</f>
        <v>100.38095238095238</v>
      </c>
      <c r="E6" s="15" cm="1">
        <f t="array" ref="E6">IF(OR($B6="",E$2=""),"",Projetos!$K5/_xlfn.XLOOKUP(E$2,Tecnicos!$A$2:$A$100,IF(Projetos!K5=1,Tecnicos!$F$2:$F$100,IF(Projetos!K5=2,Tecnicos!$H$2:$H$100,Tecnicos!$J$2:$J$100)),,0,1))</f>
        <v>95.818181818181813</v>
      </c>
      <c r="F6" s="15" cm="1">
        <f t="array" ref="F6">IF(OR($B6="",F$2=""),"",Projetos!$K5/_xlfn.XLOOKUP(F$2,Tecnicos!$A$2:$A$100,IF(Projetos!L5=1,Tecnicos!$F$2:$F$100,IF(Projetos!L5=2,Tecnicos!$H$2:$H$100,Tecnicos!$J$2:$J$100)),,0,1))</f>
        <v>110.94736842105264</v>
      </c>
      <c r="G6" s="15" cm="1">
        <f t="array" ref="G6">IF(OR($B6="",G$2=""),"",Projetos!$K5/_xlfn.XLOOKUP(G$2,Tecnicos!$A$2:$A$100,IF(Projetos!M5=1,Tecnicos!$F$2:$F$100,IF(Projetos!M5=2,Tecnicos!$H$2:$H$100,Tecnicos!$J$2:$J$100)),,0,1))</f>
        <v>105.4</v>
      </c>
      <c r="H6" s="15" t="str" cm="1">
        <f t="array" ref="H6">IF(OR($B6="",H$2=""),"",Projetos!$K5/_xlfn.XLOOKUP(H$2,Tecnicos!$A$2:$A$100,IF(Projetos!N5=1,Tecnicos!$F$2:$F$100,IF(Projetos!N5=2,Tecnicos!$H$2:$H$100,Tecnicos!$J$2:$J$100)),,0,1))</f>
        <v/>
      </c>
      <c r="I6" s="15" t="str" cm="1">
        <f t="array" ref="I6">IF(OR($B6="",I$2=""),"",Projetos!$K5/_xlfn.XLOOKUP(I$2,Tecnicos!$A$2:$A$100,IF(Projetos!O5=1,Tecnicos!$F$2:$F$100,IF(Projetos!O5=2,Tecnicos!$H$2:$H$100,Tecnicos!$J$2:$J$100)),,0,1))</f>
        <v/>
      </c>
      <c r="J6" s="15" t="str" cm="1">
        <f t="array" ref="J6">IF(OR($B6="",J$2=""),"",Projetos!$K5/_xlfn.XLOOKUP(J$2,Tecnicos!$A$2:$A$100,IF(Projetos!P5=1,Tecnicos!$F$2:$F$100,IF(Projetos!P5=2,Tecnicos!$H$2:$H$100,Tecnicos!$J$2:$J$100)),,0,1))</f>
        <v/>
      </c>
      <c r="K6" s="15" t="str" cm="1">
        <f t="array" ref="K6">IF(OR($B6="",K$2=""),"",Projetos!$K5/_xlfn.XLOOKUP(K$2,Tecnicos!$A$2:$A$100,IF(Projetos!Q5=1,Tecnicos!$F$2:$F$100,IF(Projetos!Q5=2,Tecnicos!$H$2:$H$100,Tecnicos!$J$2:$J$100)),,0,1))</f>
        <v/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IF(OR($B7="",C$2=""),"",Projetos!$K6/_xlfn.XLOOKUP(C$2,Tecnicos!$A$2:$A$100,IF(Projetos!I6=1,Tecnicos!$F$2:$F$100,IF(Projetos!I6=2,Tecnicos!$H$2:$H$100,Tecnicos!$J$2:$J$100)),,0,1))</f>
        <v>106.15</v>
      </c>
      <c r="D7" s="15" cm="1">
        <f t="array" ref="D7">IF(OR($B7="",D$2=""),"",Projetos!$K6/_xlfn.XLOOKUP(D$2,Tecnicos!$A$2:$A$100,IF(Projetos!J6=1,Tecnicos!$F$2:$F$100,IF(Projetos!J6=2,Tecnicos!$H$2:$H$100,Tecnicos!$J$2:$J$100)),,0,1))</f>
        <v>101.0952380952381</v>
      </c>
      <c r="E7" s="15" cm="1">
        <f t="array" ref="E7">IF(OR($B7="",E$2=""),"",Projetos!$K6/_xlfn.XLOOKUP(E$2,Tecnicos!$A$2:$A$100,IF(Projetos!K6=1,Tecnicos!$F$2:$F$100,IF(Projetos!K6=2,Tecnicos!$H$2:$H$100,Tecnicos!$J$2:$J$100)),,0,1))</f>
        <v>96.5</v>
      </c>
      <c r="F7" s="15" cm="1">
        <f t="array" ref="F7">IF(OR($B7="",F$2=""),"",Projetos!$K6/_xlfn.XLOOKUP(F$2,Tecnicos!$A$2:$A$100,IF(Projetos!L6=1,Tecnicos!$F$2:$F$100,IF(Projetos!L6=2,Tecnicos!$H$2:$H$100,Tecnicos!$J$2:$J$100)),,0,1))</f>
        <v>111.73684210526316</v>
      </c>
      <c r="G7" s="15" cm="1">
        <f t="array" ref="G7">IF(OR($B7="",G$2=""),"",Projetos!$K6/_xlfn.XLOOKUP(G$2,Tecnicos!$A$2:$A$100,IF(Projetos!M6=1,Tecnicos!$F$2:$F$100,IF(Projetos!M6=2,Tecnicos!$H$2:$H$100,Tecnicos!$J$2:$J$100)),,0,1))</f>
        <v>106.15</v>
      </c>
      <c r="H7" s="15" t="str" cm="1">
        <f t="array" ref="H7">IF(OR($B7="",H$2=""),"",Projetos!$K6/_xlfn.XLOOKUP(H$2,Tecnicos!$A$2:$A$100,IF(Projetos!N6=1,Tecnicos!$F$2:$F$100,IF(Projetos!N6=2,Tecnicos!$H$2:$H$100,Tecnicos!$J$2:$J$100)),,0,1))</f>
        <v/>
      </c>
      <c r="I7" s="15" t="str" cm="1">
        <f t="array" ref="I7">IF(OR($B7="",I$2=""),"",Projetos!$K6/_xlfn.XLOOKUP(I$2,Tecnicos!$A$2:$A$100,IF(Projetos!O6=1,Tecnicos!$F$2:$F$100,IF(Projetos!O6=2,Tecnicos!$H$2:$H$100,Tecnicos!$J$2:$J$100)),,0,1))</f>
        <v/>
      </c>
      <c r="J7" s="15" t="str" cm="1">
        <f t="array" ref="J7">IF(OR($B7="",J$2=""),"",Projetos!$K6/_xlfn.XLOOKUP(J$2,Tecnicos!$A$2:$A$100,IF(Projetos!P6=1,Tecnicos!$F$2:$F$100,IF(Projetos!P6=2,Tecnicos!$H$2:$H$100,Tecnicos!$J$2:$J$100)),,0,1))</f>
        <v/>
      </c>
      <c r="K7" s="15" t="str" cm="1">
        <f t="array" ref="K7">IF(OR($B7="",K$2=""),"",Projetos!$K6/_xlfn.XLOOKUP(K$2,Tecnicos!$A$2:$A$100,IF(Projetos!Q6=1,Tecnicos!$F$2:$F$100,IF(Projetos!Q6=2,Tecnicos!$H$2:$H$100,Tecnicos!$J$2:$J$100)),,0,1))</f>
        <v/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IF(OR($B8="",C$2=""),"",Projetos!$K7/_xlfn.XLOOKUP(C$2,Tecnicos!$A$2:$A$100,IF(Projetos!I7=1,Tecnicos!$F$2:$F$100,IF(Projetos!I7=2,Tecnicos!$H$2:$H$100,Tecnicos!$J$2:$J$100)),,0,1))</f>
        <v>114.4</v>
      </c>
      <c r="D8" s="15" cm="1">
        <f t="array" ref="D8">IF(OR($B8="",D$2=""),"",Projetos!$K7/_xlfn.XLOOKUP(D$2,Tecnicos!$A$2:$A$100,IF(Projetos!J7=1,Tecnicos!$F$2:$F$100,IF(Projetos!J7=2,Tecnicos!$H$2:$H$100,Tecnicos!$J$2:$J$100)),,0,1))</f>
        <v>108.95238095238095</v>
      </c>
      <c r="E8" s="15" cm="1">
        <f t="array" ref="E8">IF(OR($B8="",E$2=""),"",Projetos!$K7/_xlfn.XLOOKUP(E$2,Tecnicos!$A$2:$A$100,IF(Projetos!K7=1,Tecnicos!$F$2:$F$100,IF(Projetos!K7=2,Tecnicos!$H$2:$H$100,Tecnicos!$J$2:$J$100)),,0,1))</f>
        <v>104</v>
      </c>
      <c r="F8" s="15" cm="1">
        <f t="array" ref="F8">IF(OR($B8="",F$2=""),"",Projetos!$K7/_xlfn.XLOOKUP(F$2,Tecnicos!$A$2:$A$100,IF(Projetos!L7=1,Tecnicos!$F$2:$F$100,IF(Projetos!L7=2,Tecnicos!$H$2:$H$100,Tecnicos!$J$2:$J$100)),,0,1))</f>
        <v>120.42105263157896</v>
      </c>
      <c r="G8" s="15" cm="1">
        <f t="array" ref="G8">IF(OR($B8="",G$2=""),"",Projetos!$K7/_xlfn.XLOOKUP(G$2,Tecnicos!$A$2:$A$100,IF(Projetos!M7=1,Tecnicos!$F$2:$F$100,IF(Projetos!M7=2,Tecnicos!$H$2:$H$100,Tecnicos!$J$2:$J$100)),,0,1))</f>
        <v>114.4</v>
      </c>
      <c r="H8" s="15" t="str" cm="1">
        <f t="array" ref="H8">IF(OR($B8="",H$2=""),"",Projetos!$K7/_xlfn.XLOOKUP(H$2,Tecnicos!$A$2:$A$100,IF(Projetos!N7=1,Tecnicos!$F$2:$F$100,IF(Projetos!N7=2,Tecnicos!$H$2:$H$100,Tecnicos!$J$2:$J$100)),,0,1))</f>
        <v/>
      </c>
      <c r="I8" s="15" t="str" cm="1">
        <f t="array" ref="I8">IF(OR($B8="",I$2=""),"",Projetos!$K7/_xlfn.XLOOKUP(I$2,Tecnicos!$A$2:$A$100,IF(Projetos!O7=1,Tecnicos!$F$2:$F$100,IF(Projetos!O7=2,Tecnicos!$H$2:$H$100,Tecnicos!$J$2:$J$100)),,0,1))</f>
        <v/>
      </c>
      <c r="J8" s="15" t="str" cm="1">
        <f t="array" ref="J8">IF(OR($B8="",J$2=""),"",Projetos!$K7/_xlfn.XLOOKUP(J$2,Tecnicos!$A$2:$A$100,IF(Projetos!P7=1,Tecnicos!$F$2:$F$100,IF(Projetos!P7=2,Tecnicos!$H$2:$H$100,Tecnicos!$J$2:$J$100)),,0,1))</f>
        <v/>
      </c>
      <c r="K8" s="15" t="str" cm="1">
        <f t="array" ref="K8">IF(OR($B8="",K$2=""),"",Projetos!$K7/_xlfn.XLOOKUP(K$2,Tecnicos!$A$2:$A$100,IF(Projetos!Q7=1,Tecnicos!$F$2:$F$100,IF(Projetos!Q7=2,Tecnicos!$H$2:$H$100,Tecnicos!$J$2:$J$100)),,0,1))</f>
        <v/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ref="D9">IF(OR($B9="",D$2=""),"",Projetos!$K8/_xlfn.XLOOKUP(D$2,Tecnicos!$A$2:$A$100,IF(Projetos!J8=1,Tecnicos!$F$2:$F$100,IF(Projetos!J8=2,Tecnicos!$H$2:$H$100,Tecnicos!$J$2:$J$100)),,0,1))</f>
        <v>108.95238095238095</v>
      </c>
      <c r="E9" s="15" cm="1">
        <f t="array" ref="E9">IF(OR($B9="",E$2=""),"",Projetos!$K8/_xlfn.XLOOKUP(E$2,Tecnicos!$A$2:$A$100,IF(Projetos!K8=1,Tecnicos!$F$2:$F$100,IF(Projetos!K8=2,Tecnicos!$H$2:$H$100,Tecnicos!$J$2:$J$100)),,0,1))</f>
        <v>104</v>
      </c>
      <c r="F9" s="15" cm="1">
        <f t="array" ref="F9">IF(OR($B9="",F$2=""),"",Projetos!$K8/_xlfn.XLOOKUP(F$2,Tecnicos!$A$2:$A$100,IF(Projetos!L8=1,Tecnicos!$F$2:$F$100,IF(Projetos!L8=2,Tecnicos!$H$2:$H$100,Tecnicos!$J$2:$J$100)),,0,1))</f>
        <v>120.42105263157896</v>
      </c>
      <c r="G9" s="15" cm="1">
        <f t="array" ref="G9">IF(OR($B9="",G$2=""),"",Projetos!$K8/_xlfn.XLOOKUP(G$2,Tecnicos!$A$2:$A$100,IF(Projetos!M8=1,Tecnicos!$F$2:$F$100,IF(Projetos!M8=2,Tecnicos!$H$2:$H$100,Tecnicos!$J$2:$J$100)),,0,1))</f>
        <v>114.4</v>
      </c>
      <c r="H9" s="15" t="str" cm="1">
        <f t="array" ref="H9">IF(OR($B9="",H$2=""),"",Projetos!$K8/_xlfn.XLOOKUP(H$2,Tecnicos!$A$2:$A$100,IF(Projetos!N8=1,Tecnicos!$F$2:$F$100,IF(Projetos!N8=2,Tecnicos!$H$2:$H$100,Tecnicos!$J$2:$J$100)),,0,1))</f>
        <v/>
      </c>
      <c r="I9" s="15" t="str" cm="1">
        <f t="array" ref="I9">IF(OR($B9="",I$2=""),"",Projetos!$K8/_xlfn.XLOOKUP(I$2,Tecnicos!$A$2:$A$100,IF(Projetos!O8=1,Tecnicos!$F$2:$F$100,IF(Projetos!O8=2,Tecnicos!$H$2:$H$100,Tecnicos!$J$2:$J$100)),,0,1))</f>
        <v/>
      </c>
      <c r="J9" s="15" t="str" cm="1">
        <f t="array" ref="J9">IF(OR($B9="",J$2=""),"",Projetos!$K8/_xlfn.XLOOKUP(J$2,Tecnicos!$A$2:$A$100,IF(Projetos!P8=1,Tecnicos!$F$2:$F$100,IF(Projetos!P8=2,Tecnicos!$H$2:$H$100,Tecnicos!$J$2:$J$100)),,0,1))</f>
        <v/>
      </c>
      <c r="K9" s="15" t="str" cm="1">
        <f t="array" ref="K9">IF(OR($B9="",K$2=""),"",Projetos!$K8/_xlfn.XLOOKUP(K$2,Tecnicos!$A$2:$A$100,IF(Projetos!Q8=1,Tecnicos!$F$2:$F$100,IF(Projetos!Q8=2,Tecnicos!$H$2:$H$100,Tecnicos!$J$2:$J$100)),,0,1))</f>
        <v/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IF(OR($B10="",C$2=""),"",Projetos!$K9/_xlfn.XLOOKUP(C$2,Tecnicos!$A$2:$A$100,IF(Projetos!I9=1,Tecnicos!$F$2:$F$100,IF(Projetos!I9=2,Tecnicos!$H$2:$H$100,Tecnicos!$J$2:$J$100)),,0,1))</f>
        <v>91.652173913043484</v>
      </c>
      <c r="D10" s="15" cm="1">
        <f t="array" ref="D10">IF(OR($B10="",D$2=""),"",Projetos!$K9/_xlfn.XLOOKUP(D$2,Tecnicos!$A$2:$A$100,IF(Projetos!J9=1,Tecnicos!$F$2:$F$100,IF(Projetos!J9=2,Tecnicos!$H$2:$H$100,Tecnicos!$J$2:$J$100)),,0,1))</f>
        <v>100.38095238095238</v>
      </c>
      <c r="E10" s="15" cm="1">
        <f t="array" ref="E10">IF(OR($B10="",E$2=""),"",Projetos!$K9/_xlfn.XLOOKUP(E$2,Tecnicos!$A$2:$A$100,IF(Projetos!K9=1,Tecnicos!$F$2:$F$100,IF(Projetos!K9=2,Tecnicos!$H$2:$H$100,Tecnicos!$J$2:$J$100)),,0,1))</f>
        <v>95.818181818181813</v>
      </c>
      <c r="F10" s="15" cm="1">
        <f t="array" ref="F10">IF(OR($B10="",F$2=""),"",Projetos!$K9/_xlfn.XLOOKUP(F$2,Tecnicos!$A$2:$A$100,IF(Projetos!L9=1,Tecnicos!$F$2:$F$100,IF(Projetos!L9=2,Tecnicos!$H$2:$H$100,Tecnicos!$J$2:$J$100)),,0,1))</f>
        <v>110.94736842105264</v>
      </c>
      <c r="G10" s="15" cm="1">
        <f t="array" ref="G10">IF(OR($B10="",G$2=""),"",Projetos!$K9/_xlfn.XLOOKUP(G$2,Tecnicos!$A$2:$A$100,IF(Projetos!M9=1,Tecnicos!$F$2:$F$100,IF(Projetos!M9=2,Tecnicos!$H$2:$H$100,Tecnicos!$J$2:$J$100)),,0,1))</f>
        <v>105.4</v>
      </c>
      <c r="H10" s="15" t="str" cm="1">
        <f t="array" ref="H10">IF(OR($B10="",H$2=""),"",Projetos!$K9/_xlfn.XLOOKUP(H$2,Tecnicos!$A$2:$A$100,IF(Projetos!N9=1,Tecnicos!$F$2:$F$100,IF(Projetos!N9=2,Tecnicos!$H$2:$H$100,Tecnicos!$J$2:$J$100)),,0,1))</f>
        <v/>
      </c>
      <c r="I10" s="15" t="str" cm="1">
        <f t="array" ref="I10">IF(OR($B10="",I$2=""),"",Projetos!$K9/_xlfn.XLOOKUP(I$2,Tecnicos!$A$2:$A$100,IF(Projetos!O9=1,Tecnicos!$F$2:$F$100,IF(Projetos!O9=2,Tecnicos!$H$2:$H$100,Tecnicos!$J$2:$J$100)),,0,1))</f>
        <v/>
      </c>
      <c r="J10" s="15" t="str" cm="1">
        <f t="array" ref="J10">IF(OR($B10="",J$2=""),"",Projetos!$K9/_xlfn.XLOOKUP(J$2,Tecnicos!$A$2:$A$100,IF(Projetos!P9=1,Tecnicos!$F$2:$F$100,IF(Projetos!P9=2,Tecnicos!$H$2:$H$100,Tecnicos!$J$2:$J$100)),,0,1))</f>
        <v/>
      </c>
      <c r="K10" s="15" t="str" cm="1">
        <f t="array" ref="K10">IF(OR($B10="",K$2=""),"",Projetos!$K9/_xlfn.XLOOKUP(K$2,Tecnicos!$A$2:$A$100,IF(Projetos!Q9=1,Tecnicos!$F$2:$F$100,IF(Projetos!Q9=2,Tecnicos!$H$2:$H$100,Tecnicos!$J$2:$J$100)),,0,1))</f>
        <v/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ref="D11">IF(OR($B11="",D$2=""),"",Projetos!$K10/_xlfn.XLOOKUP(D$2,Tecnicos!$A$2:$A$100,IF(Projetos!J10=1,Tecnicos!$F$2:$F$100,IF(Projetos!J10=2,Tecnicos!$H$2:$H$100,Tecnicos!$J$2:$J$100)),,0,1))</f>
        <v>101.0952380952381</v>
      </c>
      <c r="E11" s="15" cm="1">
        <f t="array" ref="E11">IF(OR($B11="",E$2=""),"",Projetos!$K10/_xlfn.XLOOKUP(E$2,Tecnicos!$A$2:$A$100,IF(Projetos!K10=1,Tecnicos!$F$2:$F$100,IF(Projetos!K10=2,Tecnicos!$H$2:$H$100,Tecnicos!$J$2:$J$100)),,0,1))</f>
        <v>96.5</v>
      </c>
      <c r="F11" s="15" cm="1">
        <f t="array" ref="F11">IF(OR($B11="",F$2=""),"",Projetos!$K10/_xlfn.XLOOKUP(F$2,Tecnicos!$A$2:$A$100,IF(Projetos!L10=1,Tecnicos!$F$2:$F$100,IF(Projetos!L10=2,Tecnicos!$H$2:$H$100,Tecnicos!$J$2:$J$100)),,0,1))</f>
        <v>111.73684210526316</v>
      </c>
      <c r="G11" s="15" cm="1">
        <f t="array" ref="G11">IF(OR($B11="",G$2=""),"",Projetos!$K10/_xlfn.XLOOKUP(G$2,Tecnicos!$A$2:$A$100,IF(Projetos!M10=1,Tecnicos!$F$2:$F$100,IF(Projetos!M10=2,Tecnicos!$H$2:$H$100,Tecnicos!$J$2:$J$100)),,0,1))</f>
        <v>106.15</v>
      </c>
      <c r="H11" s="15" t="str" cm="1">
        <f t="array" ref="H11">IF(OR($B11="",H$2=""),"",Projetos!$K10/_xlfn.XLOOKUP(H$2,Tecnicos!$A$2:$A$100,IF(Projetos!N10=1,Tecnicos!$F$2:$F$100,IF(Projetos!N10=2,Tecnicos!$H$2:$H$100,Tecnicos!$J$2:$J$100)),,0,1))</f>
        <v/>
      </c>
      <c r="I11" s="15" t="str" cm="1">
        <f t="array" ref="I11">IF(OR($B11="",I$2=""),"",Projetos!$K10/_xlfn.XLOOKUP(I$2,Tecnicos!$A$2:$A$100,IF(Projetos!O10=1,Tecnicos!$F$2:$F$100,IF(Projetos!O10=2,Tecnicos!$H$2:$H$100,Tecnicos!$J$2:$J$100)),,0,1))</f>
        <v/>
      </c>
      <c r="J11" s="15" t="str" cm="1">
        <f t="array" ref="J11">IF(OR($B11="",J$2=""),"",Projetos!$K10/_xlfn.XLOOKUP(J$2,Tecnicos!$A$2:$A$100,IF(Projetos!P10=1,Tecnicos!$F$2:$F$100,IF(Projetos!P10=2,Tecnicos!$H$2:$H$100,Tecnicos!$J$2:$J$100)),,0,1))</f>
        <v/>
      </c>
      <c r="K11" s="15" t="str" cm="1">
        <f t="array" ref="K11">IF(OR($B11="",K$2=""),"",Projetos!$K10/_xlfn.XLOOKUP(K$2,Tecnicos!$A$2:$A$100,IF(Projetos!Q10=1,Tecnicos!$F$2:$F$100,IF(Projetos!Q10=2,Tecnicos!$H$2:$H$100,Tecnicos!$J$2:$J$100)),,0,1))</f>
        <v/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ref="D12">IF(OR($B12="",D$2=""),"",Projetos!$K11/_xlfn.XLOOKUP(D$2,Tecnicos!$A$2:$A$100,IF(Projetos!J11=1,Tecnicos!$F$2:$F$100,IF(Projetos!J11=2,Tecnicos!$H$2:$H$100,Tecnicos!$J$2:$J$100)),,0,1))</f>
        <v>100.38095238095238</v>
      </c>
      <c r="E12" s="15" cm="1">
        <f t="array" ref="E12">IF(OR($B12="",E$2=""),"",Projetos!$K11/_xlfn.XLOOKUP(E$2,Tecnicos!$A$2:$A$100,IF(Projetos!K11=1,Tecnicos!$F$2:$F$100,IF(Projetos!K11=2,Tecnicos!$H$2:$H$100,Tecnicos!$J$2:$J$100)),,0,1))</f>
        <v>95.818181818181813</v>
      </c>
      <c r="F12" s="15" cm="1">
        <f t="array" ref="F12">IF(OR($B12="",F$2=""),"",Projetos!$K11/_xlfn.XLOOKUP(F$2,Tecnicos!$A$2:$A$100,IF(Projetos!L11=1,Tecnicos!$F$2:$F$100,IF(Projetos!L11=2,Tecnicos!$H$2:$H$100,Tecnicos!$J$2:$J$100)),,0,1))</f>
        <v>110.94736842105264</v>
      </c>
      <c r="G12" s="15" cm="1">
        <f t="array" ref="G12">IF(OR($B12="",G$2=""),"",Projetos!$K11/_xlfn.XLOOKUP(G$2,Tecnicos!$A$2:$A$100,IF(Projetos!M11=1,Tecnicos!$F$2:$F$100,IF(Projetos!M11=2,Tecnicos!$H$2:$H$100,Tecnicos!$J$2:$J$100)),,0,1))</f>
        <v>105.4</v>
      </c>
      <c r="H12" s="15" t="str" cm="1">
        <f t="array" ref="H12">IF(OR($B12="",H$2=""),"",Projetos!$K11/_xlfn.XLOOKUP(H$2,Tecnicos!$A$2:$A$100,IF(Projetos!N11=1,Tecnicos!$F$2:$F$100,IF(Projetos!N11=2,Tecnicos!$H$2:$H$100,Tecnicos!$J$2:$J$100)),,0,1))</f>
        <v/>
      </c>
      <c r="I12" s="15" t="str" cm="1">
        <f t="array" ref="I12">IF(OR($B12="",I$2=""),"",Projetos!$K11/_xlfn.XLOOKUP(I$2,Tecnicos!$A$2:$A$100,IF(Projetos!O11=1,Tecnicos!$F$2:$F$100,IF(Projetos!O11=2,Tecnicos!$H$2:$H$100,Tecnicos!$J$2:$J$100)),,0,1))</f>
        <v/>
      </c>
      <c r="J12" s="15" t="str" cm="1">
        <f t="array" ref="J12">IF(OR($B12="",J$2=""),"",Projetos!$K11/_xlfn.XLOOKUP(J$2,Tecnicos!$A$2:$A$100,IF(Projetos!P11=1,Tecnicos!$F$2:$F$100,IF(Projetos!P11=2,Tecnicos!$H$2:$H$100,Tecnicos!$J$2:$J$100)),,0,1))</f>
        <v/>
      </c>
      <c r="K12" s="15" t="str" cm="1">
        <f t="array" ref="K12">IF(OR($B12="",K$2=""),"",Projetos!$K11/_xlfn.XLOOKUP(K$2,Tecnicos!$A$2:$A$100,IF(Projetos!Q11=1,Tecnicos!$F$2:$F$100,IF(Projetos!Q11=2,Tecnicos!$H$2:$H$100,Tecnicos!$J$2:$J$100)),,0,1))</f>
        <v/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IF(OR($B13="",C$2=""),"",Projetos!$K12/_xlfn.XLOOKUP(C$2,Tecnicos!$A$2:$A$100,IF(Projetos!I12=1,Tecnicos!$F$2:$F$100,IF(Projetos!I12=2,Tecnicos!$H$2:$H$100,Tecnicos!$J$2:$J$100)),,0,1))</f>
        <v>106.15</v>
      </c>
      <c r="D13" s="15" cm="1">
        <f t="array" ref="D13">IF(OR($B13="",D$2=""),"",Projetos!$K12/_xlfn.XLOOKUP(D$2,Tecnicos!$A$2:$A$100,IF(Projetos!J12=1,Tecnicos!$F$2:$F$100,IF(Projetos!J12=2,Tecnicos!$H$2:$H$100,Tecnicos!$J$2:$J$100)),,0,1))</f>
        <v>101.0952380952381</v>
      </c>
      <c r="E13" s="15" cm="1">
        <f t="array" ref="E13">IF(OR($B13="",E$2=""),"",Projetos!$K12/_xlfn.XLOOKUP(E$2,Tecnicos!$A$2:$A$100,IF(Projetos!K12=1,Tecnicos!$F$2:$F$100,IF(Projetos!K12=2,Tecnicos!$H$2:$H$100,Tecnicos!$J$2:$J$100)),,0,1))</f>
        <v>96.5</v>
      </c>
      <c r="F13" s="15" cm="1">
        <f t="array" ref="F13">IF(OR($B13="",F$2=""),"",Projetos!$K12/_xlfn.XLOOKUP(F$2,Tecnicos!$A$2:$A$100,IF(Projetos!L12=1,Tecnicos!$F$2:$F$100,IF(Projetos!L12=2,Tecnicos!$H$2:$H$100,Tecnicos!$J$2:$J$100)),,0,1))</f>
        <v>111.73684210526316</v>
      </c>
      <c r="G13" s="15" cm="1">
        <f t="array" ref="G13">IF(OR($B13="",G$2=""),"",Projetos!$K12/_xlfn.XLOOKUP(G$2,Tecnicos!$A$2:$A$100,IF(Projetos!M12=1,Tecnicos!$F$2:$F$100,IF(Projetos!M12=2,Tecnicos!$H$2:$H$100,Tecnicos!$J$2:$J$100)),,0,1))</f>
        <v>106.15</v>
      </c>
      <c r="H13" s="15" t="str" cm="1">
        <f t="array" ref="H13">IF(OR($B13="",H$2=""),"",Projetos!$K12/_xlfn.XLOOKUP(H$2,Tecnicos!$A$2:$A$100,IF(Projetos!N12=1,Tecnicos!$F$2:$F$100,IF(Projetos!N12=2,Tecnicos!$H$2:$H$100,Tecnicos!$J$2:$J$100)),,0,1))</f>
        <v/>
      </c>
      <c r="I13" s="15" t="str" cm="1">
        <f t="array" ref="I13">IF(OR($B13="",I$2=""),"",Projetos!$K12/_xlfn.XLOOKUP(I$2,Tecnicos!$A$2:$A$100,IF(Projetos!O12=1,Tecnicos!$F$2:$F$100,IF(Projetos!O12=2,Tecnicos!$H$2:$H$100,Tecnicos!$J$2:$J$100)),,0,1))</f>
        <v/>
      </c>
      <c r="J13" s="15" t="str" cm="1">
        <f t="array" ref="J13">IF(OR($B13="",J$2=""),"",Projetos!$K12/_xlfn.XLOOKUP(J$2,Tecnicos!$A$2:$A$100,IF(Projetos!P12=1,Tecnicos!$F$2:$F$100,IF(Projetos!P12=2,Tecnicos!$H$2:$H$100,Tecnicos!$J$2:$J$100)),,0,1))</f>
        <v/>
      </c>
      <c r="K13" s="15" t="str" cm="1">
        <f t="array" ref="K13">IF(OR($B13="",K$2=""),"",Projetos!$K12/_xlfn.XLOOKUP(K$2,Tecnicos!$A$2:$A$100,IF(Projetos!Q12=1,Tecnicos!$F$2:$F$100,IF(Projetos!Q12=2,Tecnicos!$H$2:$H$100,Tecnicos!$J$2:$J$100)),,0,1))</f>
        <v/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E28" sqref="E28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4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1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0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1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5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1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4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1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5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1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2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1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3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1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2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1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0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1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3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0</v>
      </c>
      <c r="F3" cm="1">
        <f t="array" ref="F3">IF(OR($C3="",F$2=""),"",IF(INDEX(Projetos!$E$2:$E$36,Matriz_Alocação_Acompanhamento!$C3)=Matriz_Alocação_Acompanhamento!F$2,1,0))</f>
        <v>1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1</v>
      </c>
      <c r="B4">
        <f t="shared" si="0"/>
        <v>2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1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1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1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1</v>
      </c>
      <c r="B7">
        <f t="shared" si="0"/>
        <v>4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1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3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1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1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1</v>
      </c>
      <c r="B11">
        <f t="shared" si="0"/>
        <v>2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1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5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1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1</v>
      </c>
      <c r="B13">
        <f t="shared" si="0"/>
        <v>2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1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11"/>
  <sheetViews>
    <sheetView tabSelected="1" workbookViewId="0">
      <selection activeCell="E20" sqref="E20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0</v>
      </c>
      <c r="C3">
        <f>IF(C2="","",SUMPRODUCT(Matriz_Alocação_Análise!E3:E36,Matriz_Esforço_Análise!D3:D36))</f>
        <v>108.94039735099338</v>
      </c>
      <c r="D3">
        <f>IF(D2="","",SUMPRODUCT(Matriz_Alocação_Análise!F3:F36,Matriz_Esforço_Análise!E3:E36))</f>
        <v>117.10447011551983</v>
      </c>
      <c r="E3">
        <f>IF(E2="","",SUMPRODUCT(Matriz_Alocação_Análise!G3:G36,Matriz_Esforço_Análise!F3:F36))</f>
        <v>110.27555800496005</v>
      </c>
      <c r="F3">
        <f>IF(F2="","",SUMPRODUCT(Matriz_Alocação_Análise!H3:H36,Matriz_Esforço_Análise!G3:G36))</f>
        <v>100.27272727272728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191.13043478260872</v>
      </c>
      <c r="C5">
        <f>IF(C2="","",SUMPRODUCT(Matriz_Alocação_Acompanhamento!E3:E36,Matriz_Esforço_Acompanhamento!D3:D36))</f>
        <v>311.14285714285711</v>
      </c>
      <c r="D5">
        <f>IF(D2="","",SUMPRODUCT(Matriz_Alocação_Acompanhamento!F3:F36,Matriz_Esforço_Acompanhamento!E3:E36))</f>
        <v>303.81818181818181</v>
      </c>
      <c r="E5">
        <f>IF(E2="","",SUMPRODUCT(Matriz_Alocação_Acompanhamento!G3:G36,Matriz_Esforço_Acompanhamento!F3:F36))</f>
        <v>111.73684210526316</v>
      </c>
      <c r="F5">
        <f>IF(F2="","",SUMPRODUCT(Matriz_Alocação_Acompanhamento!H3:H36,Matriz_Esforço_Acompanhamento!G3:G36))</f>
        <v>210.8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191.13043478260872</v>
      </c>
      <c r="C6">
        <f>IF(C2="","",SUMIFS(Projetos!$N$2:$N$36,Projetos!$E$2:$E$36,C2,Projetos!$C$2:$C$36,1))</f>
        <v>311.14285714285711</v>
      </c>
      <c r="D6">
        <f>IF(D2="","",SUMIFS(Projetos!$N$2:$N$36,Projetos!$E$2:$E$36,D2,Projetos!$C$2:$C$36,1))</f>
        <v>303.81818181818181</v>
      </c>
      <c r="E6">
        <f>IF(E2="","",SUMIFS(Projetos!$N$2:$N$36,Projetos!$E$2:$E$36,E2,Projetos!$C$2:$C$36,1))</f>
        <v>111.73684210526316</v>
      </c>
      <c r="F6">
        <f>IF(F2="","",SUMIFS(Projetos!$N$2:$N$36,Projetos!$E$2:$E$36,F2,Projetos!$C$2:$C$36,1))</f>
        <v>210.8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191.13043478260872</v>
      </c>
      <c r="C7" s="3">
        <f t="shared" ref="C7:E7" si="0">IF(C2="","",C3+C5)</f>
        <v>420.08325449385052</v>
      </c>
      <c r="D7" s="3">
        <f t="shared" si="0"/>
        <v>420.92265193370167</v>
      </c>
      <c r="E7" s="3">
        <f t="shared" si="0"/>
        <v>222.01240011022321</v>
      </c>
      <c r="F7" s="3">
        <f t="shared" ref="F7:AC7" si="1">IF(F2="","",F3+F5)</f>
        <v>311.07272727272732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191.13043478260872</v>
      </c>
      <c r="C8">
        <f>IF(C2="","",SUMPRODUCT(Matriz_Alocação_Acompanhamento!E3:E36,Matriz_Esforço_Acompanhamento!D3:D36) + SUMPRODUCT(Matriz_Alocação_Análise!E3:E36,Matriz_Esforço_Análise!D3:D36))</f>
        <v>420.08325449385052</v>
      </c>
      <c r="D8">
        <f>IF(D2="","",SUMPRODUCT(Matriz_Alocação_Acompanhamento!F3:F36,Matriz_Esforço_Acompanhamento!E3:E36) + SUMPRODUCT(Matriz_Alocação_Análise!F3:F36,Matriz_Esforço_Análise!E3:E36))</f>
        <v>420.92265193370167</v>
      </c>
      <c r="E8">
        <f>IF(E2="","",SUMPRODUCT(Matriz_Alocação_Acompanhamento!G3:G36,Matriz_Esforço_Acompanhamento!F3:F36) + SUMPRODUCT(Matriz_Alocação_Análise!G3:G36,Matriz_Esforço_Análise!F3:F36))</f>
        <v>222.01240011022321</v>
      </c>
      <c r="F8">
        <f>IF(F2="","",SUMPRODUCT(Matriz_Alocação_Acompanhamento!H3:H36,Matriz_Esforço_Acompanhamento!G3:G36) + SUMPRODUCT(Matriz_Alocação_Análise!H3:H36,Matriz_Esforço_Análise!G3:G36))</f>
        <v>311.07272727272732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191.13043478260872</v>
      </c>
      <c r="C9" s="18">
        <f>IF(C2="","",SUMIFS(Projetos!$M$2:$M$36,Projetos!$D$2:$D$36,C2,Projetos!$C$2:$C$36,0)+SUMIFS(Projetos!$N$2:$N$36,Projetos!$E$2:$E$36,C2,Projetos!$C$2:$C$36,1))</f>
        <v>311.14285714285711</v>
      </c>
      <c r="D9" s="18">
        <f>IF(D2="","",SUMIFS(Projetos!$M$2:$M$36,Projetos!$D$2:$D$36,D2,Projetos!$C$2:$C$36,0)+SUMIFS(Projetos!$N$2:$N$36,Projetos!$E$2:$E$36,D2,Projetos!$C$2:$C$36,1))</f>
        <v>303.81818181818181</v>
      </c>
      <c r="E9" s="18">
        <f>IF(E2="","",SUMIFS(Projetos!$M$2:$M$36,Projetos!$D$2:$D$36,E2,Projetos!$C$2:$C$36,0)+SUMIFS(Projetos!$N$2:$N$36,Projetos!$E$2:$E$36,E2,Projetos!$C$2:$C$36,1))</f>
        <v>111.73684210526316</v>
      </c>
      <c r="F9" s="18">
        <f>IF(F2="","",SUMIFS(Projetos!$M$2:$M$36,Projetos!$D$2:$D$36,F2,Projetos!$C$2:$C$36,0)+SUMIFS(Projetos!$N$2:$N$36,Projetos!$E$2:$E$36,F2,Projetos!$C$2:$C$36,1))</f>
        <v>210.8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  <row r="11" spans="1:36" x14ac:dyDescent="0.3">
      <c r="G11" t="s">
        <v>138</v>
      </c>
      <c r="H11">
        <f>STDEV(B7:F7)</f>
        <v>107.52762554789541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de Dados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2023-12-06T15:28:54Z</dcterms:modified>
</cp:coreProperties>
</file>